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adrianar.tovar\Downloads\"/>
    </mc:Choice>
  </mc:AlternateContent>
  <bookViews>
    <workbookView xWindow="0" yWindow="0" windowWidth="19200" windowHeight="6760" tabRatio="801" firstSheet="2" activeTab="2"/>
  </bookViews>
  <sheets>
    <sheet name="Intructivo" sheetId="20" state="hidden" r:id="rId1"/>
    <sheet name="Procesos y Sub" sheetId="11" state="hidden" r:id="rId2"/>
    <sheet name="Mapa final" sheetId="1" r:id="rId3"/>
    <sheet name="MAPA DE CALOR INHERENTE " sheetId="32" r:id="rId4"/>
    <sheet name="Matriz Calor Inherente" sheetId="18" state="hidden" r:id="rId5"/>
    <sheet name="Matriz Calor Residual" sheetId="19" state="hidden" r:id="rId6"/>
    <sheet name="MAPA DE CALOR RESIDUAL" sheetId="30" r:id="rId7"/>
    <sheet name="Factor de Riesgo" sheetId="24" state="hidden" r:id="rId8"/>
    <sheet name="Clasif.Riesgo" sheetId="23" state="hidden" r:id="rId9"/>
    <sheet name="Tabla probabilidad" sheetId="12" state="hidden" r:id="rId10"/>
    <sheet name="Tabla Impacto" sheetId="13" state="hidden" r:id="rId11"/>
    <sheet name="Tabla Valoración controles" sheetId="15" state="hidden" r:id="rId12"/>
    <sheet name="Opciones Tratamiento" sheetId="16" state="hidden" r:id="rId13"/>
  </sheets>
  <externalReferences>
    <externalReference r:id="rId14"/>
    <externalReference r:id="rId15"/>
    <externalReference r:id="rId16"/>
    <externalReference r:id="rId17"/>
  </externalReferences>
  <definedNames>
    <definedName name="_xlnm._FilterDatabase" localSheetId="3" hidden="1">'MAPA DE CALOR INHERENTE '!$A$8:$G$8</definedName>
    <definedName name="_xlnm._FilterDatabase" localSheetId="6" hidden="1">'MAPA DE CALOR RESIDUAL'!$A$8:$H$8</definedName>
    <definedName name="_xlnm._FilterDatabase" localSheetId="2" hidden="1">'Mapa final'!$A$11:$CO$418</definedName>
    <definedName name="_xlnm._FilterDatabase" localSheetId="1" hidden="1">'Procesos y Sub'!$H$1:$I$43</definedName>
    <definedName name="Afectación_Económica">'[1]3 PROBABIL E IMPACTO INHERENTE'!$Z$9:$Z$14</definedName>
    <definedName name="CALIFICACION" localSheetId="3">#REF!</definedName>
    <definedName name="CALIFICACION">#REF!</definedName>
    <definedName name="Dimensiones" localSheetId="3">#REF!</definedName>
    <definedName name="Dimensiones">#REF!</definedName>
    <definedName name="Estrategias" localSheetId="3">#REF!</definedName>
    <definedName name="Estrategias">#REF!</definedName>
    <definedName name="Lista_proceso">[2]PA_SERVCIUDA!$F$2</definedName>
    <definedName name="Lista_reporte">[2]REPORTE!$C$5</definedName>
    <definedName name="Objetivo_1" localSheetId="3">#REF!</definedName>
    <definedName name="Objetivo_1">#REF!</definedName>
    <definedName name="Objetivo_2" localSheetId="3">#REF!</definedName>
    <definedName name="Objetivo_2">#REF!</definedName>
    <definedName name="Objetivo_3" localSheetId="3">#REF!</definedName>
    <definedName name="Objetivo_3">#REF!</definedName>
    <definedName name="Objetivo_4" localSheetId="3">#REF!</definedName>
    <definedName name="Objetivo_4">#REF!</definedName>
    <definedName name="Objetivo_5" localSheetId="3">#REF!</definedName>
    <definedName name="Objetivo_5">#REF!</definedName>
    <definedName name="objetivos_institucionales" localSheetId="3">#REF!</definedName>
    <definedName name="objetivos_institucionales">#REF!</definedName>
    <definedName name="Planes_institucionales" localSheetId="3">#REF!</definedName>
    <definedName name="Planes_institucionales">#REF!</definedName>
    <definedName name="Politica" localSheetId="3">#REF!</definedName>
    <definedName name="Politica">#REF!</definedName>
    <definedName name="PROBABILIDAD" localSheetId="3">#REF!</definedName>
    <definedName name="PROBABILIDAD">#REF!</definedName>
    <definedName name="Proceso" localSheetId="3">#REF!</definedName>
    <definedName name="Proceso">#REF!</definedName>
    <definedName name="Recursos" localSheetId="3">#REF!</definedName>
    <definedName name="Recursos">#REF!</definedName>
    <definedName name="Reputacional">'[1]3 PROBABIL E IMPACTO INHERENTE'!$AA$9:$AA$14</definedName>
    <definedName name="SERVCIUDA" localSheetId="3">#REF!</definedName>
    <definedName name="SERVCIUDA">#REF!</definedName>
    <definedName name="SERVICIO_AL_CIUDADANO_Y_PARTICIPACION" localSheetId="3">#REF!</definedName>
    <definedName name="SERVICIO_AL_CIUDADANO_Y_PARTICIPACION">#REF!</definedName>
    <definedName name="Tipo_indicador" localSheetId="3">#REF!</definedName>
    <definedName name="Tipo_indicador">#REF!</definedName>
    <definedName name="TipoControl" localSheetId="3">#REF!</definedName>
    <definedName name="TipoControl">#REF!</definedName>
    <definedName name="Unidad_medida" localSheetId="3">#REF!</definedName>
    <definedName name="Unidad_medida">#REF!</definedName>
    <definedName name="Valores" localSheetId="3">#REF!</definedName>
    <definedName name="Valores">#REF!</definedName>
  </definedNames>
  <calcPr calcId="162913"/>
  <pivotCaches>
    <pivotCache cacheId="2" r:id="rId18"/>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12" i="1" l="1"/>
  <c r="AT12" i="1"/>
  <c r="AU24" i="1"/>
  <c r="AT24" i="1"/>
  <c r="AU30" i="1"/>
  <c r="AT30" i="1"/>
  <c r="V180" i="1"/>
  <c r="AT437" i="1"/>
  <c r="AN438" i="1"/>
  <c r="AR448" i="1"/>
  <c r="AU448" i="1" s="1"/>
  <c r="AN448" i="1"/>
  <c r="AP448" i="1" s="1"/>
  <c r="AT448" i="1" s="1"/>
  <c r="AJ448" i="1"/>
  <c r="AG448" i="1"/>
  <c r="AJ447" i="1"/>
  <c r="AG447" i="1"/>
  <c r="AR447" i="1" s="1"/>
  <c r="AR446" i="1"/>
  <c r="AU446" i="1" s="1"/>
  <c r="AN446" i="1"/>
  <c r="AP446" i="1" s="1"/>
  <c r="AT446" i="1" s="1"/>
  <c r="AJ446" i="1"/>
  <c r="AG446" i="1"/>
  <c r="AJ445" i="1"/>
  <c r="AG445" i="1"/>
  <c r="AR445" i="1" s="1"/>
  <c r="AR444" i="1"/>
  <c r="AU444" i="1" s="1"/>
  <c r="AN444" i="1"/>
  <c r="AP444" i="1" s="1"/>
  <c r="AT444" i="1" s="1"/>
  <c r="AJ444" i="1"/>
  <c r="AG444" i="1"/>
  <c r="AJ443" i="1"/>
  <c r="AG443" i="1"/>
  <c r="AR443" i="1" s="1"/>
  <c r="W443" i="1"/>
  <c r="V443" i="1"/>
  <c r="S443" i="1"/>
  <c r="T443" i="1" s="1"/>
  <c r="Y443" i="1" s="1"/>
  <c r="X443" i="1" s="1"/>
  <c r="Q443" i="1"/>
  <c r="P443" i="1"/>
  <c r="M443" i="1"/>
  <c r="AJ442" i="1"/>
  <c r="AG442" i="1"/>
  <c r="AR442" i="1" s="1"/>
  <c r="AR441" i="1"/>
  <c r="AU441" i="1" s="1"/>
  <c r="AN441" i="1"/>
  <c r="AP441" i="1" s="1"/>
  <c r="AT441" i="1" s="1"/>
  <c r="AJ441" i="1"/>
  <c r="AG441" i="1"/>
  <c r="AJ440" i="1"/>
  <c r="AG440" i="1"/>
  <c r="AR440" i="1" s="1"/>
  <c r="AR439" i="1"/>
  <c r="AU439" i="1" s="1"/>
  <c r="AN439" i="1"/>
  <c r="AP439" i="1" s="1"/>
  <c r="AT439" i="1" s="1"/>
  <c r="AJ439" i="1"/>
  <c r="AG439" i="1"/>
  <c r="AJ438" i="1"/>
  <c r="AG438" i="1"/>
  <c r="AJ437" i="1"/>
  <c r="AG437" i="1"/>
  <c r="V437" i="1"/>
  <c r="W437" i="1" s="1"/>
  <c r="S437" i="1"/>
  <c r="T437" i="1" s="1"/>
  <c r="P437" i="1"/>
  <c r="Q437" i="1" s="1"/>
  <c r="M437" i="1"/>
  <c r="AJ436" i="1"/>
  <c r="AG436" i="1"/>
  <c r="AR436" i="1" s="1"/>
  <c r="AR435" i="1"/>
  <c r="AU435" i="1" s="1"/>
  <c r="AN435" i="1"/>
  <c r="AO435" i="1" s="1"/>
  <c r="AJ435" i="1"/>
  <c r="AG435" i="1"/>
  <c r="AJ434" i="1"/>
  <c r="AG434" i="1"/>
  <c r="AR434" i="1" s="1"/>
  <c r="AJ433" i="1"/>
  <c r="AG433" i="1"/>
  <c r="AR433" i="1" s="1"/>
  <c r="AU433" i="1" s="1"/>
  <c r="AJ432" i="1"/>
  <c r="AG432" i="1"/>
  <c r="AR432" i="1" s="1"/>
  <c r="AJ431" i="1"/>
  <c r="AG431" i="1"/>
  <c r="V431" i="1"/>
  <c r="W431" i="1" s="1"/>
  <c r="S431" i="1"/>
  <c r="T431" i="1" s="1"/>
  <c r="P431" i="1"/>
  <c r="M431" i="1"/>
  <c r="AR430" i="1"/>
  <c r="AU430" i="1" s="1"/>
  <c r="AJ430" i="1"/>
  <c r="AG430" i="1"/>
  <c r="AN430" i="1" s="1"/>
  <c r="AO430" i="1" s="1"/>
  <c r="AJ429" i="1"/>
  <c r="AG429" i="1"/>
  <c r="AR429" i="1" s="1"/>
  <c r="AJ428" i="1"/>
  <c r="AG428" i="1"/>
  <c r="AR428" i="1" s="1"/>
  <c r="AU428" i="1" s="1"/>
  <c r="AJ427" i="1"/>
  <c r="AG427" i="1"/>
  <c r="AR427" i="1" s="1"/>
  <c r="AR426" i="1"/>
  <c r="AU426" i="1" s="1"/>
  <c r="AN426" i="1"/>
  <c r="AO426" i="1" s="1"/>
  <c r="AJ426" i="1"/>
  <c r="AG426" i="1"/>
  <c r="AJ425" i="1"/>
  <c r="AG425" i="1"/>
  <c r="V425" i="1"/>
  <c r="W425" i="1" s="1"/>
  <c r="S425" i="1"/>
  <c r="T425" i="1" s="1"/>
  <c r="P425" i="1"/>
  <c r="Q425" i="1" s="1"/>
  <c r="M425" i="1"/>
  <c r="AN437" i="1" l="1"/>
  <c r="AP437" i="1" s="1"/>
  <c r="Y437" i="1"/>
  <c r="X437" i="1" s="1"/>
  <c r="Z437" i="1" s="1"/>
  <c r="AN431" i="1"/>
  <c r="AO431" i="1" s="1"/>
  <c r="Y431" i="1"/>
  <c r="AU445" i="1"/>
  <c r="AQ445" i="1"/>
  <c r="Z443" i="1"/>
  <c r="AU442" i="1"/>
  <c r="AQ442" i="1"/>
  <c r="AU443" i="1"/>
  <c r="AQ443" i="1"/>
  <c r="AU447" i="1"/>
  <c r="AQ447" i="1"/>
  <c r="AU440" i="1"/>
  <c r="AQ440" i="1"/>
  <c r="Y425" i="1"/>
  <c r="X425" i="1" s="1"/>
  <c r="Z425" i="1" s="1"/>
  <c r="AN428" i="1"/>
  <c r="AP428" i="1" s="1"/>
  <c r="AT428" i="1" s="1"/>
  <c r="AO439" i="1"/>
  <c r="AO441" i="1"/>
  <c r="AO444" i="1"/>
  <c r="AO446" i="1"/>
  <c r="AS446" i="1" s="1"/>
  <c r="AO448" i="1"/>
  <c r="AN433" i="1"/>
  <c r="AO433" i="1" s="1"/>
  <c r="AN440" i="1"/>
  <c r="AN442" i="1"/>
  <c r="AN443" i="1"/>
  <c r="AN445" i="1"/>
  <c r="AN447" i="1"/>
  <c r="AQ439" i="1"/>
  <c r="AQ441" i="1"/>
  <c r="AQ444" i="1"/>
  <c r="AQ446" i="1"/>
  <c r="AQ448" i="1"/>
  <c r="AU427" i="1"/>
  <c r="AQ427" i="1"/>
  <c r="AU434" i="1"/>
  <c r="AQ434" i="1"/>
  <c r="AU432" i="1"/>
  <c r="AQ432" i="1"/>
  <c r="AU436" i="1"/>
  <c r="AQ436" i="1"/>
  <c r="AU429" i="1"/>
  <c r="AQ429" i="1"/>
  <c r="AO428" i="1"/>
  <c r="AN425" i="1"/>
  <c r="AP426" i="1"/>
  <c r="AT426" i="1" s="1"/>
  <c r="AN427" i="1"/>
  <c r="AN429" i="1"/>
  <c r="AP430" i="1"/>
  <c r="AT430" i="1" s="1"/>
  <c r="Q431" i="1"/>
  <c r="AN432" i="1"/>
  <c r="AP433" i="1"/>
  <c r="AT433" i="1" s="1"/>
  <c r="AN434" i="1"/>
  <c r="AP435" i="1"/>
  <c r="AT435" i="1" s="1"/>
  <c r="AN436" i="1"/>
  <c r="AQ426" i="1"/>
  <c r="AS426" i="1" s="1"/>
  <c r="AQ428" i="1"/>
  <c r="AQ430" i="1"/>
  <c r="AS430" i="1" s="1"/>
  <c r="AQ433" i="1"/>
  <c r="AS433" i="1" s="1"/>
  <c r="AQ435" i="1"/>
  <c r="AS435" i="1" s="1"/>
  <c r="AR425" i="1" l="1"/>
  <c r="AR437" i="1"/>
  <c r="AR438" i="1" s="1"/>
  <c r="AQ437" i="1"/>
  <c r="X431" i="1"/>
  <c r="Z431" i="1" s="1"/>
  <c r="AR431" i="1"/>
  <c r="AO437" i="1"/>
  <c r="AP431" i="1"/>
  <c r="AT431" i="1" s="1"/>
  <c r="AO443" i="1"/>
  <c r="AS443" i="1" s="1"/>
  <c r="AP443" i="1"/>
  <c r="AT443" i="1" s="1"/>
  <c r="AS441" i="1"/>
  <c r="AO447" i="1"/>
  <c r="AS447" i="1" s="1"/>
  <c r="AP447" i="1"/>
  <c r="AT447" i="1" s="1"/>
  <c r="AO440" i="1"/>
  <c r="AS440" i="1" s="1"/>
  <c r="AP440" i="1"/>
  <c r="AT440" i="1" s="1"/>
  <c r="AO445" i="1"/>
  <c r="AS445" i="1" s="1"/>
  <c r="AP445" i="1"/>
  <c r="AT445" i="1" s="1"/>
  <c r="AO438" i="1"/>
  <c r="AP438" i="1"/>
  <c r="AS444" i="1"/>
  <c r="AO442" i="1"/>
  <c r="AS442" i="1" s="1"/>
  <c r="AP442" i="1"/>
  <c r="AT442" i="1" s="1"/>
  <c r="AS448" i="1"/>
  <c r="AS439" i="1"/>
  <c r="AP434" i="1"/>
  <c r="AT434" i="1" s="1"/>
  <c r="AO434" i="1"/>
  <c r="AS434" i="1" s="1"/>
  <c r="AP425" i="1"/>
  <c r="AT425" i="1" s="1"/>
  <c r="AO425" i="1"/>
  <c r="AP436" i="1"/>
  <c r="AT436" i="1" s="1"/>
  <c r="AO436" i="1"/>
  <c r="AS436" i="1" s="1"/>
  <c r="AP432" i="1"/>
  <c r="AT432" i="1" s="1"/>
  <c r="AO432" i="1"/>
  <c r="AS432" i="1" s="1"/>
  <c r="AP429" i="1"/>
  <c r="AT429" i="1" s="1"/>
  <c r="AO429" i="1"/>
  <c r="AS429" i="1" s="1"/>
  <c r="AS428" i="1"/>
  <c r="AP427" i="1"/>
  <c r="AT427" i="1" s="1"/>
  <c r="AO427" i="1"/>
  <c r="AS427" i="1" s="1"/>
  <c r="AQ425" i="1" l="1"/>
  <c r="AU425" i="1"/>
  <c r="AS425" i="1"/>
  <c r="AS437" i="1"/>
  <c r="AU437" i="1"/>
  <c r="AQ438" i="1"/>
  <c r="AS438" i="1" s="1"/>
  <c r="AU431" i="1"/>
  <c r="AQ431" i="1"/>
  <c r="AS431" i="1" s="1"/>
  <c r="AG211" i="1"/>
  <c r="AJ211" i="1"/>
  <c r="AJ206" i="1"/>
  <c r="AJ205" i="1"/>
  <c r="AJ204" i="1"/>
  <c r="V419" i="1"/>
  <c r="W419" i="1" s="1"/>
  <c r="S419" i="1"/>
  <c r="T419" i="1" s="1"/>
  <c r="P419" i="1"/>
  <c r="V455" i="1"/>
  <c r="V449" i="1"/>
  <c r="V413" i="1"/>
  <c r="V407" i="1"/>
  <c r="V401" i="1"/>
  <c r="Y419" i="1" l="1"/>
  <c r="Q419" i="1"/>
  <c r="X419" i="1" l="1"/>
  <c r="Z419" i="1" s="1"/>
  <c r="AJ460" i="1" l="1"/>
  <c r="AG460" i="1"/>
  <c r="AR460" i="1" s="1"/>
  <c r="AU460" i="1" s="1"/>
  <c r="AJ459" i="1"/>
  <c r="AG459" i="1"/>
  <c r="AR459" i="1" s="1"/>
  <c r="AJ458" i="1"/>
  <c r="AG458" i="1"/>
  <c r="AR458" i="1" s="1"/>
  <c r="AU458" i="1" s="1"/>
  <c r="AJ457" i="1"/>
  <c r="AG457" i="1"/>
  <c r="AR457" i="1" s="1"/>
  <c r="AJ456" i="1"/>
  <c r="AG456" i="1"/>
  <c r="AR456" i="1" s="1"/>
  <c r="AU456" i="1" s="1"/>
  <c r="AJ455" i="1"/>
  <c r="AG455" i="1"/>
  <c r="AR455" i="1" s="1"/>
  <c r="W455" i="1"/>
  <c r="S455" i="1"/>
  <c r="T455" i="1" s="1"/>
  <c r="P455" i="1"/>
  <c r="Q455" i="1" s="1"/>
  <c r="M455" i="1"/>
  <c r="AJ454" i="1"/>
  <c r="AG454" i="1"/>
  <c r="AR454" i="1" s="1"/>
  <c r="AU454" i="1" s="1"/>
  <c r="AJ453" i="1"/>
  <c r="AG453" i="1"/>
  <c r="AR453" i="1" s="1"/>
  <c r="AJ452" i="1"/>
  <c r="AG452" i="1"/>
  <c r="AR452" i="1" s="1"/>
  <c r="AU452" i="1" s="1"/>
  <c r="AJ451" i="1"/>
  <c r="AG451" i="1"/>
  <c r="AR451" i="1" s="1"/>
  <c r="AJ450" i="1"/>
  <c r="AG450" i="1"/>
  <c r="AR450" i="1" s="1"/>
  <c r="AU450" i="1" s="1"/>
  <c r="AJ449" i="1"/>
  <c r="AG449" i="1"/>
  <c r="AR449" i="1" s="1"/>
  <c r="W449" i="1"/>
  <c r="S449" i="1"/>
  <c r="T449" i="1" s="1"/>
  <c r="P449" i="1"/>
  <c r="Q449" i="1" s="1"/>
  <c r="M449" i="1"/>
  <c r="AJ424" i="1"/>
  <c r="AG424" i="1"/>
  <c r="AR424" i="1" s="1"/>
  <c r="AU424" i="1" s="1"/>
  <c r="AJ423" i="1"/>
  <c r="AG423" i="1"/>
  <c r="AR423" i="1" s="1"/>
  <c r="AJ422" i="1"/>
  <c r="AG422" i="1"/>
  <c r="AJ421" i="1"/>
  <c r="AG421" i="1"/>
  <c r="AJ420" i="1"/>
  <c r="AG420" i="1"/>
  <c r="AJ419" i="1"/>
  <c r="AG419" i="1"/>
  <c r="M419" i="1"/>
  <c r="AJ412" i="1"/>
  <c r="AG412" i="1"/>
  <c r="AR412" i="1" s="1"/>
  <c r="AU412" i="1" s="1"/>
  <c r="AJ411" i="1"/>
  <c r="AG411" i="1"/>
  <c r="AR411" i="1" s="1"/>
  <c r="AJ410" i="1"/>
  <c r="AG410" i="1"/>
  <c r="AR410" i="1" s="1"/>
  <c r="AU410" i="1" s="1"/>
  <c r="AJ409" i="1"/>
  <c r="AG409" i="1"/>
  <c r="AR409" i="1" s="1"/>
  <c r="AJ408" i="1"/>
  <c r="AG408" i="1"/>
  <c r="AR408" i="1" s="1"/>
  <c r="AU408" i="1" s="1"/>
  <c r="AJ407" i="1"/>
  <c r="AG407" i="1"/>
  <c r="W407" i="1"/>
  <c r="S407" i="1"/>
  <c r="T407" i="1" s="1"/>
  <c r="P407" i="1"/>
  <c r="Q407" i="1" s="1"/>
  <c r="M407" i="1"/>
  <c r="AJ418" i="1"/>
  <c r="AG418" i="1"/>
  <c r="AR418" i="1" s="1"/>
  <c r="AU418" i="1" s="1"/>
  <c r="AJ417" i="1"/>
  <c r="AG417" i="1"/>
  <c r="AR417" i="1" s="1"/>
  <c r="AJ416" i="1"/>
  <c r="AG416" i="1"/>
  <c r="AR416" i="1" s="1"/>
  <c r="AU416" i="1" s="1"/>
  <c r="AJ415" i="1"/>
  <c r="AG415" i="1"/>
  <c r="AR415" i="1" s="1"/>
  <c r="AJ414" i="1"/>
  <c r="AG414" i="1"/>
  <c r="AR414" i="1" s="1"/>
  <c r="AU414" i="1" s="1"/>
  <c r="AJ413" i="1"/>
  <c r="AG413" i="1"/>
  <c r="W413" i="1"/>
  <c r="S413" i="1"/>
  <c r="T413" i="1" s="1"/>
  <c r="P413" i="1"/>
  <c r="Q413" i="1" s="1"/>
  <c r="M413" i="1"/>
  <c r="AN454" i="1" l="1"/>
  <c r="AP454" i="1" s="1"/>
  <c r="AT454" i="1" s="1"/>
  <c r="AN456" i="1"/>
  <c r="AP456" i="1" s="1"/>
  <c r="AT456" i="1" s="1"/>
  <c r="AN419" i="1"/>
  <c r="AR419" i="1"/>
  <c r="AR420" i="1" s="1"/>
  <c r="AR421" i="1" s="1"/>
  <c r="AR422" i="1" s="1"/>
  <c r="AU419" i="1" s="1"/>
  <c r="AN460" i="1"/>
  <c r="AP460" i="1" s="1"/>
  <c r="AT460" i="1" s="1"/>
  <c r="Y455" i="1"/>
  <c r="X455" i="1" s="1"/>
  <c r="Z455" i="1" s="1"/>
  <c r="Y449" i="1"/>
  <c r="X449" i="1" s="1"/>
  <c r="Z449" i="1" s="1"/>
  <c r="AN416" i="1"/>
  <c r="AP416" i="1" s="1"/>
  <c r="AT416" i="1" s="1"/>
  <c r="AN424" i="1"/>
  <c r="AP424" i="1" s="1"/>
  <c r="AT424" i="1" s="1"/>
  <c r="AN450" i="1"/>
  <c r="AP450" i="1" s="1"/>
  <c r="AT450" i="1" s="1"/>
  <c r="AN458" i="1"/>
  <c r="AP458" i="1" s="1"/>
  <c r="AT458" i="1" s="1"/>
  <c r="AU457" i="1"/>
  <c r="AQ457" i="1"/>
  <c r="AU455" i="1"/>
  <c r="AQ455" i="1"/>
  <c r="AU459" i="1"/>
  <c r="AQ459" i="1"/>
  <c r="AO456" i="1"/>
  <c r="AS456" i="1" s="1"/>
  <c r="AO460" i="1"/>
  <c r="AN412" i="1"/>
  <c r="AP412" i="1" s="1"/>
  <c r="AT412" i="1" s="1"/>
  <c r="AN452" i="1"/>
  <c r="AP452" i="1" s="1"/>
  <c r="AT452" i="1" s="1"/>
  <c r="AN455" i="1"/>
  <c r="AN457" i="1"/>
  <c r="AN459" i="1"/>
  <c r="AQ456" i="1"/>
  <c r="AQ458" i="1"/>
  <c r="AQ460" i="1"/>
  <c r="AU451" i="1"/>
  <c r="AQ451" i="1"/>
  <c r="AU449" i="1"/>
  <c r="AQ449" i="1"/>
  <c r="AU453" i="1"/>
  <c r="AQ453" i="1"/>
  <c r="AO450" i="1"/>
  <c r="AO452" i="1"/>
  <c r="AO454" i="1"/>
  <c r="AN449" i="1"/>
  <c r="AN451" i="1"/>
  <c r="AN453" i="1"/>
  <c r="AN408" i="1"/>
  <c r="AO408" i="1" s="1"/>
  <c r="AQ450" i="1"/>
  <c r="AQ452" i="1"/>
  <c r="AQ454" i="1"/>
  <c r="AU423" i="1"/>
  <c r="AQ423" i="1"/>
  <c r="Y407" i="1"/>
  <c r="X407" i="1" s="1"/>
  <c r="Z407" i="1" s="1"/>
  <c r="AN410" i="1"/>
  <c r="AP410" i="1" s="1"/>
  <c r="AT410" i="1" s="1"/>
  <c r="AN423" i="1"/>
  <c r="AQ424" i="1"/>
  <c r="AU409" i="1"/>
  <c r="AQ409" i="1"/>
  <c r="AU411" i="1"/>
  <c r="AQ411" i="1"/>
  <c r="AN407" i="1"/>
  <c r="AN409" i="1"/>
  <c r="AN411" i="1"/>
  <c r="AQ408" i="1"/>
  <c r="AQ410" i="1"/>
  <c r="AQ412" i="1"/>
  <c r="AN414" i="1"/>
  <c r="AP414" i="1" s="1"/>
  <c r="AT414" i="1" s="1"/>
  <c r="AN418" i="1"/>
  <c r="AP418" i="1" s="1"/>
  <c r="AT418" i="1" s="1"/>
  <c r="Y413" i="1"/>
  <c r="X413" i="1" s="1"/>
  <c r="Z413" i="1" s="1"/>
  <c r="AU415" i="1"/>
  <c r="AQ415" i="1"/>
  <c r="AU417" i="1"/>
  <c r="AQ417" i="1"/>
  <c r="AN413" i="1"/>
  <c r="AN415" i="1"/>
  <c r="AN417" i="1"/>
  <c r="AQ414" i="1"/>
  <c r="AQ416" i="1"/>
  <c r="AQ418" i="1"/>
  <c r="AQ421" i="1" l="1"/>
  <c r="AQ422" i="1"/>
  <c r="AQ420" i="1"/>
  <c r="AS408" i="1"/>
  <c r="AQ419" i="1"/>
  <c r="AO412" i="1"/>
  <c r="AS412" i="1" s="1"/>
  <c r="AO416" i="1"/>
  <c r="AO424" i="1"/>
  <c r="AR407" i="1"/>
  <c r="AO458" i="1"/>
  <c r="AS458" i="1" s="1"/>
  <c r="AO457" i="1"/>
  <c r="AS457" i="1" s="1"/>
  <c r="AP457" i="1"/>
  <c r="AT457" i="1" s="1"/>
  <c r="AO459" i="1"/>
  <c r="AS459" i="1" s="1"/>
  <c r="AP459" i="1"/>
  <c r="AT459" i="1" s="1"/>
  <c r="AO455" i="1"/>
  <c r="AS455" i="1" s="1"/>
  <c r="AP455" i="1"/>
  <c r="AT455" i="1" s="1"/>
  <c r="AS460" i="1"/>
  <c r="AP408" i="1"/>
  <c r="AT408" i="1" s="1"/>
  <c r="AS450" i="1"/>
  <c r="AO418" i="1"/>
  <c r="AO449" i="1"/>
  <c r="AS449" i="1" s="1"/>
  <c r="AP449" i="1"/>
  <c r="AT449" i="1" s="1"/>
  <c r="AO453" i="1"/>
  <c r="AS453" i="1" s="1"/>
  <c r="AP453" i="1"/>
  <c r="AT453" i="1" s="1"/>
  <c r="AS454" i="1"/>
  <c r="AS424" i="1"/>
  <c r="AO451" i="1"/>
  <c r="AS451" i="1" s="1"/>
  <c r="AP451" i="1"/>
  <c r="AT451" i="1" s="1"/>
  <c r="AS452" i="1"/>
  <c r="AO423" i="1"/>
  <c r="AS423" i="1" s="1"/>
  <c r="AP423" i="1"/>
  <c r="AT423" i="1" s="1"/>
  <c r="AO414" i="1"/>
  <c r="AO410" i="1"/>
  <c r="AS410" i="1" s="1"/>
  <c r="AO419" i="1"/>
  <c r="AP419" i="1"/>
  <c r="AO407" i="1"/>
  <c r="AP407" i="1"/>
  <c r="AT407" i="1" s="1"/>
  <c r="AO411" i="1"/>
  <c r="AS411" i="1" s="1"/>
  <c r="AP411" i="1"/>
  <c r="AT411" i="1" s="1"/>
  <c r="AS414" i="1"/>
  <c r="AO409" i="1"/>
  <c r="AS409" i="1" s="1"/>
  <c r="AP409" i="1"/>
  <c r="AT409" i="1" s="1"/>
  <c r="AS416" i="1"/>
  <c r="AR413" i="1"/>
  <c r="AU413" i="1" s="1"/>
  <c r="AO417" i="1"/>
  <c r="AS417" i="1" s="1"/>
  <c r="AP417" i="1"/>
  <c r="AT417" i="1" s="1"/>
  <c r="AO415" i="1"/>
  <c r="AS415" i="1" s="1"/>
  <c r="AP415" i="1"/>
  <c r="AT415" i="1" s="1"/>
  <c r="AO413" i="1"/>
  <c r="AP413" i="1"/>
  <c r="AT413" i="1" s="1"/>
  <c r="AS418" i="1"/>
  <c r="AS419" i="1" l="1"/>
  <c r="AN420" i="1"/>
  <c r="AQ407" i="1"/>
  <c r="AS407" i="1" s="1"/>
  <c r="AU407" i="1"/>
  <c r="AQ413" i="1"/>
  <c r="AS413" i="1" s="1"/>
  <c r="AP420" i="1" l="1"/>
  <c r="AO420" i="1"/>
  <c r="AS420" i="1" s="1"/>
  <c r="AY150" i="1"/>
  <c r="AY145" i="1"/>
  <c r="AN421" i="1" l="1"/>
  <c r="O60" i="1"/>
  <c r="AO421" i="1" l="1"/>
  <c r="AS421" i="1" s="1"/>
  <c r="AP421" i="1"/>
  <c r="AN422" i="1" s="1"/>
  <c r="AJ406" i="1"/>
  <c r="AG406" i="1"/>
  <c r="AR406" i="1" s="1"/>
  <c r="AU406" i="1" s="1"/>
  <c r="AJ405" i="1"/>
  <c r="AG405" i="1"/>
  <c r="AR405" i="1" s="1"/>
  <c r="AJ404" i="1"/>
  <c r="AG404" i="1"/>
  <c r="AN404" i="1" s="1"/>
  <c r="AP404" i="1" s="1"/>
  <c r="AT404" i="1" s="1"/>
  <c r="AJ403" i="1"/>
  <c r="AG403" i="1"/>
  <c r="AR403" i="1" s="1"/>
  <c r="AJ402" i="1"/>
  <c r="AG402" i="1"/>
  <c r="AR402" i="1" s="1"/>
  <c r="AU402" i="1" s="1"/>
  <c r="AJ401" i="1"/>
  <c r="AG401" i="1"/>
  <c r="W401" i="1"/>
  <c r="S401" i="1"/>
  <c r="T401" i="1" s="1"/>
  <c r="P401" i="1"/>
  <c r="Q401" i="1" s="1"/>
  <c r="M401" i="1"/>
  <c r="AP422" i="1" l="1"/>
  <c r="AT419" i="1" s="1"/>
  <c r="AO422" i="1"/>
  <c r="AS422" i="1" s="1"/>
  <c r="AR404" i="1"/>
  <c r="AU404" i="1" s="1"/>
  <c r="AN402" i="1"/>
  <c r="AP402" i="1" s="1"/>
  <c r="AT402" i="1" s="1"/>
  <c r="AN406" i="1"/>
  <c r="AP406" i="1" s="1"/>
  <c r="AT406" i="1" s="1"/>
  <c r="Y401" i="1"/>
  <c r="X401" i="1" s="1"/>
  <c r="Z401" i="1" s="1"/>
  <c r="AU403" i="1"/>
  <c r="AQ403" i="1"/>
  <c r="AU405" i="1"/>
  <c r="AQ405" i="1"/>
  <c r="AO404" i="1"/>
  <c r="AN401" i="1"/>
  <c r="AN403" i="1"/>
  <c r="AN405" i="1"/>
  <c r="AQ402" i="1"/>
  <c r="AQ406" i="1"/>
  <c r="AQ404" i="1" l="1"/>
  <c r="AS404" i="1" s="1"/>
  <c r="AO406" i="1"/>
  <c r="AR401" i="1"/>
  <c r="AU401" i="1" s="1"/>
  <c r="AO402" i="1"/>
  <c r="AS402" i="1" s="1"/>
  <c r="AO405" i="1"/>
  <c r="AS405" i="1" s="1"/>
  <c r="AP405" i="1"/>
  <c r="AT405" i="1" s="1"/>
  <c r="AO401" i="1"/>
  <c r="AP401" i="1"/>
  <c r="AT401" i="1" s="1"/>
  <c r="AO403" i="1"/>
  <c r="AS403" i="1" s="1"/>
  <c r="AP403" i="1"/>
  <c r="AT403" i="1" s="1"/>
  <c r="AS406" i="1"/>
  <c r="AQ401" i="1" l="1"/>
  <c r="AS401" i="1" s="1"/>
  <c r="M278" i="1" l="1"/>
  <c r="AG278" i="1"/>
  <c r="AJ278" i="1"/>
  <c r="AO278" i="1"/>
  <c r="M279" i="1"/>
  <c r="AG279" i="1"/>
  <c r="AJ279" i="1"/>
  <c r="AO279" i="1"/>
  <c r="M280" i="1"/>
  <c r="AG280" i="1"/>
  <c r="AJ280" i="1"/>
  <c r="AO280" i="1"/>
  <c r="M281" i="1"/>
  <c r="AG281" i="1"/>
  <c r="AJ281" i="1"/>
  <c r="AO281" i="1"/>
  <c r="AR280" i="1" l="1"/>
  <c r="AQ280" i="1" s="1"/>
  <c r="AS280" i="1" s="1"/>
  <c r="AR279" i="1"/>
  <c r="AQ279" i="1" s="1"/>
  <c r="AS279" i="1" s="1"/>
  <c r="AR281" i="1"/>
  <c r="AQ281" i="1" s="1"/>
  <c r="AS281" i="1" s="1"/>
  <c r="AG400" i="1"/>
  <c r="AR400" i="1" s="1"/>
  <c r="AU400" i="1" s="1"/>
  <c r="AG399" i="1"/>
  <c r="AN399" i="1" s="1"/>
  <c r="AR399" i="1" l="1"/>
  <c r="AU399" i="1" s="1"/>
  <c r="AN400" i="1"/>
  <c r="AG398" i="1"/>
  <c r="AN398" i="1" s="1"/>
  <c r="AP398" i="1" s="1"/>
  <c r="AT398" i="1" s="1"/>
  <c r="AQ399" i="1" l="1"/>
  <c r="AR398" i="1"/>
  <c r="AU398" i="1" s="1"/>
  <c r="AP400" i="1"/>
  <c r="AT400" i="1" s="1"/>
  <c r="AO400" i="1"/>
  <c r="AQ400" i="1"/>
  <c r="AO398" i="1"/>
  <c r="AP399" i="1"/>
  <c r="AT399" i="1" s="1"/>
  <c r="AO399" i="1"/>
  <c r="AS399" i="1" l="1"/>
  <c r="AQ398" i="1"/>
  <c r="AS398" i="1" s="1"/>
  <c r="AS400" i="1"/>
  <c r="AG397" i="1" l="1"/>
  <c r="AR397" i="1" s="1"/>
  <c r="AG396" i="1"/>
  <c r="AG395" i="1"/>
  <c r="AG394" i="1"/>
  <c r="AR394" i="1" s="1"/>
  <c r="AG393" i="1"/>
  <c r="AG392" i="1"/>
  <c r="AG391" i="1"/>
  <c r="AN391" i="1" s="1"/>
  <c r="AG390" i="1"/>
  <c r="AG389" i="1"/>
  <c r="S389" i="1"/>
  <c r="T389" i="1" s="1"/>
  <c r="V389" i="1"/>
  <c r="W389" i="1" s="1"/>
  <c r="P389" i="1"/>
  <c r="Q389" i="1" s="1"/>
  <c r="AJ389" i="1"/>
  <c r="AJ390" i="1"/>
  <c r="M395" i="1"/>
  <c r="AG204" i="1"/>
  <c r="AG205" i="1"/>
  <c r="S204" i="1"/>
  <c r="T204" i="1" s="1"/>
  <c r="V204" i="1"/>
  <c r="W204" i="1" s="1"/>
  <c r="P204" i="1"/>
  <c r="Q204" i="1" s="1"/>
  <c r="S395" i="1"/>
  <c r="T395" i="1" s="1"/>
  <c r="V395" i="1"/>
  <c r="W395" i="1" s="1"/>
  <c r="AJ395" i="1"/>
  <c r="P395" i="1"/>
  <c r="Q395" i="1" s="1"/>
  <c r="AJ400" i="1"/>
  <c r="AJ399" i="1"/>
  <c r="AJ398" i="1"/>
  <c r="AJ397" i="1"/>
  <c r="AJ396" i="1"/>
  <c r="AJ394" i="1"/>
  <c r="AJ393" i="1"/>
  <c r="AJ392" i="1"/>
  <c r="AJ391" i="1"/>
  <c r="M389" i="1"/>
  <c r="AG133" i="1"/>
  <c r="AG134" i="1"/>
  <c r="AG132" i="1"/>
  <c r="S132" i="1"/>
  <c r="T132" i="1" s="1"/>
  <c r="V132" i="1"/>
  <c r="W132" i="1" s="1"/>
  <c r="P132" i="1"/>
  <c r="Q132" i="1" s="1"/>
  <c r="AJ132" i="1"/>
  <c r="AJ133" i="1"/>
  <c r="AJ134" i="1"/>
  <c r="AG115" i="1"/>
  <c r="AG114" i="1"/>
  <c r="P114" i="1"/>
  <c r="Q114" i="1" s="1"/>
  <c r="AJ114" i="1"/>
  <c r="AJ115" i="1"/>
  <c r="AG110" i="1"/>
  <c r="AG111" i="1"/>
  <c r="AG109" i="1"/>
  <c r="AG108" i="1"/>
  <c r="S108" i="1"/>
  <c r="T108" i="1" s="1"/>
  <c r="V108" i="1"/>
  <c r="W108" i="1" s="1"/>
  <c r="P108" i="1"/>
  <c r="Q108" i="1" s="1"/>
  <c r="AJ108" i="1"/>
  <c r="AJ109" i="1"/>
  <c r="AJ110" i="1"/>
  <c r="AJ111" i="1"/>
  <c r="AG105" i="1"/>
  <c r="AG106" i="1"/>
  <c r="AG104" i="1"/>
  <c r="AG103" i="1"/>
  <c r="AG102" i="1"/>
  <c r="S102" i="1"/>
  <c r="T102" i="1" s="1"/>
  <c r="V102" i="1"/>
  <c r="W102" i="1" s="1"/>
  <c r="P102" i="1"/>
  <c r="Q102" i="1" s="1"/>
  <c r="AJ102" i="1"/>
  <c r="AJ103" i="1"/>
  <c r="AJ104" i="1"/>
  <c r="AJ105" i="1"/>
  <c r="AJ106" i="1"/>
  <c r="AG324" i="1"/>
  <c r="S324" i="1"/>
  <c r="T324" i="1" s="1"/>
  <c r="V324" i="1"/>
  <c r="W324" i="1" s="1"/>
  <c r="P324" i="1"/>
  <c r="Q324" i="1" s="1"/>
  <c r="AJ324" i="1"/>
  <c r="AG383" i="1"/>
  <c r="S383" i="1"/>
  <c r="T383" i="1" s="1"/>
  <c r="V383" i="1"/>
  <c r="W383" i="1" s="1"/>
  <c r="AJ383" i="1"/>
  <c r="P383" i="1"/>
  <c r="Q383" i="1" s="1"/>
  <c r="M383" i="1"/>
  <c r="AG377" i="1"/>
  <c r="S377" i="1"/>
  <c r="T377" i="1" s="1"/>
  <c r="V377" i="1"/>
  <c r="W377" i="1" s="1"/>
  <c r="AJ377" i="1"/>
  <c r="P377" i="1"/>
  <c r="Q377" i="1" s="1"/>
  <c r="M377" i="1"/>
  <c r="AG312" i="1"/>
  <c r="AG313" i="1"/>
  <c r="S312" i="1"/>
  <c r="T312" i="1" s="1"/>
  <c r="V312" i="1"/>
  <c r="W312" i="1" s="1"/>
  <c r="P312" i="1"/>
  <c r="Q312" i="1" s="1"/>
  <c r="AJ312" i="1"/>
  <c r="AJ313" i="1"/>
  <c r="AG300" i="1"/>
  <c r="S300" i="1"/>
  <c r="T300" i="1" s="1"/>
  <c r="V300" i="1"/>
  <c r="W300" i="1" s="1"/>
  <c r="P300" i="1"/>
  <c r="Q300" i="1" s="1"/>
  <c r="AJ300" i="1"/>
  <c r="AG42" i="1"/>
  <c r="AG43" i="1"/>
  <c r="S42" i="1"/>
  <c r="T42" i="1" s="1"/>
  <c r="V42" i="1"/>
  <c r="W42" i="1" s="1"/>
  <c r="AJ43" i="1"/>
  <c r="O42" i="1"/>
  <c r="P42" i="1" s="1"/>
  <c r="Q42" i="1" s="1"/>
  <c r="AJ42" i="1"/>
  <c r="AG54" i="1"/>
  <c r="AG55" i="1"/>
  <c r="S54" i="1"/>
  <c r="T54" i="1" s="1"/>
  <c r="V54" i="1"/>
  <c r="W54" i="1" s="1"/>
  <c r="AG60" i="1"/>
  <c r="AG61" i="1"/>
  <c r="P60" i="1"/>
  <c r="Q60" i="1" s="1"/>
  <c r="AJ60" i="1"/>
  <c r="AJ61" i="1"/>
  <c r="P54" i="1"/>
  <c r="Q54" i="1" s="1"/>
  <c r="AJ54" i="1"/>
  <c r="AJ55" i="1"/>
  <c r="AG294" i="1"/>
  <c r="S294" i="1"/>
  <c r="T294" i="1" s="1"/>
  <c r="V294" i="1"/>
  <c r="W294" i="1" s="1"/>
  <c r="P294" i="1"/>
  <c r="Q294" i="1" s="1"/>
  <c r="AJ294" i="1"/>
  <c r="AG354" i="1"/>
  <c r="S354" i="1"/>
  <c r="T354" i="1" s="1"/>
  <c r="V354" i="1"/>
  <c r="W354" i="1" s="1"/>
  <c r="P354" i="1"/>
  <c r="Q354" i="1" s="1"/>
  <c r="AJ354" i="1"/>
  <c r="AG360" i="1"/>
  <c r="P360" i="1"/>
  <c r="AJ360" i="1"/>
  <c r="AG188" i="1"/>
  <c r="AG189" i="1"/>
  <c r="AJ189" i="1"/>
  <c r="AG187" i="1"/>
  <c r="AG186" i="1"/>
  <c r="P186" i="1"/>
  <c r="Q186" i="1" s="1"/>
  <c r="AJ186" i="1"/>
  <c r="AJ187" i="1"/>
  <c r="AJ188" i="1"/>
  <c r="V246" i="1"/>
  <c r="W246" i="1" s="1"/>
  <c r="S246" i="1"/>
  <c r="T246" i="1" s="1"/>
  <c r="AG246" i="1"/>
  <c r="P246" i="1"/>
  <c r="Q246" i="1" s="1"/>
  <c r="AJ246" i="1"/>
  <c r="AG240" i="1"/>
  <c r="S240" i="1"/>
  <c r="T240" i="1" s="1"/>
  <c r="V240" i="1"/>
  <c r="W240" i="1" s="1"/>
  <c r="P240" i="1"/>
  <c r="Q240" i="1" s="1"/>
  <c r="AJ240" i="1"/>
  <c r="AG372" i="1"/>
  <c r="AG371" i="1"/>
  <c r="AG370" i="1"/>
  <c r="AG369" i="1"/>
  <c r="AG368" i="1"/>
  <c r="AG367" i="1"/>
  <c r="AG366" i="1"/>
  <c r="AG365" i="1"/>
  <c r="AG364" i="1"/>
  <c r="AG363" i="1"/>
  <c r="AG362" i="1"/>
  <c r="AG361" i="1"/>
  <c r="AG359" i="1"/>
  <c r="AG358" i="1"/>
  <c r="AG357" i="1"/>
  <c r="AG356" i="1"/>
  <c r="AG355" i="1"/>
  <c r="AG353" i="1"/>
  <c r="AG352" i="1"/>
  <c r="AG351" i="1"/>
  <c r="AG350" i="1"/>
  <c r="AG349" i="1"/>
  <c r="AG348" i="1"/>
  <c r="AG347" i="1"/>
  <c r="AG346" i="1"/>
  <c r="AG345" i="1"/>
  <c r="AG344" i="1"/>
  <c r="AG343" i="1"/>
  <c r="AG342" i="1"/>
  <c r="AG341" i="1"/>
  <c r="AG340" i="1"/>
  <c r="AG339" i="1"/>
  <c r="AG338" i="1"/>
  <c r="AG337" i="1"/>
  <c r="AG336" i="1"/>
  <c r="AG335" i="1"/>
  <c r="AG334" i="1"/>
  <c r="AG333" i="1"/>
  <c r="AG332" i="1"/>
  <c r="AG331" i="1"/>
  <c r="AG330" i="1"/>
  <c r="AG329" i="1"/>
  <c r="AG328" i="1"/>
  <c r="AG327" i="1"/>
  <c r="AG326" i="1"/>
  <c r="AG325" i="1"/>
  <c r="AG323" i="1"/>
  <c r="AG322" i="1"/>
  <c r="AG321" i="1"/>
  <c r="AG320" i="1"/>
  <c r="AG319" i="1"/>
  <c r="AG318" i="1"/>
  <c r="AG317" i="1"/>
  <c r="AG316" i="1"/>
  <c r="AG315" i="1"/>
  <c r="AG311" i="1"/>
  <c r="AG310" i="1"/>
  <c r="AG309" i="1"/>
  <c r="AG308" i="1"/>
  <c r="AG307" i="1"/>
  <c r="AG306" i="1"/>
  <c r="AG305" i="1"/>
  <c r="AG304" i="1"/>
  <c r="AG303" i="1"/>
  <c r="AG302" i="1"/>
  <c r="AG301" i="1"/>
  <c r="AG299" i="1"/>
  <c r="AG298" i="1"/>
  <c r="AG297" i="1"/>
  <c r="AG296" i="1"/>
  <c r="AG295" i="1"/>
  <c r="AG293" i="1"/>
  <c r="AG292" i="1"/>
  <c r="AG291" i="1"/>
  <c r="AG290" i="1"/>
  <c r="AG289" i="1"/>
  <c r="AG288" i="1"/>
  <c r="AG287" i="1"/>
  <c r="AG286" i="1"/>
  <c r="AG285" i="1"/>
  <c r="AG284" i="1"/>
  <c r="AG283" i="1"/>
  <c r="AG282" i="1"/>
  <c r="AG277" i="1"/>
  <c r="AR278" i="1" s="1"/>
  <c r="AQ278" i="1" s="1"/>
  <c r="AS278" i="1" s="1"/>
  <c r="AG276" i="1"/>
  <c r="AG275" i="1"/>
  <c r="AG274" i="1"/>
  <c r="AG273" i="1"/>
  <c r="AG272" i="1"/>
  <c r="AG271" i="1"/>
  <c r="AG270" i="1"/>
  <c r="AG269" i="1"/>
  <c r="AG268" i="1"/>
  <c r="AG267" i="1"/>
  <c r="AG266" i="1"/>
  <c r="AG265" i="1"/>
  <c r="AG264" i="1"/>
  <c r="AG263" i="1"/>
  <c r="AG262" i="1"/>
  <c r="AG261" i="1"/>
  <c r="AG260" i="1"/>
  <c r="AG259" i="1"/>
  <c r="AG258" i="1"/>
  <c r="AG257" i="1"/>
  <c r="AG256" i="1"/>
  <c r="AG255" i="1"/>
  <c r="AG254" i="1"/>
  <c r="AG253" i="1"/>
  <c r="AG252" i="1"/>
  <c r="AG251" i="1"/>
  <c r="AG250" i="1"/>
  <c r="AG249" i="1"/>
  <c r="AG248" i="1"/>
  <c r="AG247" i="1"/>
  <c r="AG245" i="1"/>
  <c r="AG244" i="1"/>
  <c r="AG243" i="1"/>
  <c r="AG242" i="1"/>
  <c r="AG241"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0" i="1"/>
  <c r="AG209" i="1"/>
  <c r="AG208" i="1"/>
  <c r="AG207" i="1"/>
  <c r="AG206" i="1"/>
  <c r="AG203" i="1"/>
  <c r="AG202" i="1"/>
  <c r="AG201" i="1"/>
  <c r="AG200" i="1"/>
  <c r="AG199" i="1"/>
  <c r="AG198" i="1"/>
  <c r="AG197" i="1"/>
  <c r="AG196" i="1"/>
  <c r="AG195" i="1"/>
  <c r="AG194" i="1"/>
  <c r="AG193" i="1"/>
  <c r="AG192" i="1"/>
  <c r="AG191" i="1"/>
  <c r="AG190"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1" i="1"/>
  <c r="AG130" i="1"/>
  <c r="AG129" i="1"/>
  <c r="AG128" i="1"/>
  <c r="AG127" i="1"/>
  <c r="AG126" i="1"/>
  <c r="AG125" i="1"/>
  <c r="AG124" i="1"/>
  <c r="AG123" i="1"/>
  <c r="AG122" i="1"/>
  <c r="AG121" i="1"/>
  <c r="AG120" i="1"/>
  <c r="AG119" i="1"/>
  <c r="AG118" i="1"/>
  <c r="AG117" i="1"/>
  <c r="AG116" i="1"/>
  <c r="AG113" i="1"/>
  <c r="AG112" i="1"/>
  <c r="AG107"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59" i="1"/>
  <c r="AG58" i="1"/>
  <c r="AG57" i="1"/>
  <c r="AG56" i="1"/>
  <c r="AG53" i="1"/>
  <c r="AG52" i="1"/>
  <c r="AG51" i="1"/>
  <c r="AG50" i="1"/>
  <c r="AG49" i="1"/>
  <c r="AG48" i="1"/>
  <c r="AG47" i="1"/>
  <c r="AG46" i="1"/>
  <c r="AG45" i="1"/>
  <c r="AG44" i="1"/>
  <c r="AG41" i="1"/>
  <c r="AG40" i="1"/>
  <c r="AG39" i="1"/>
  <c r="AG38" i="1"/>
  <c r="AG37" i="1"/>
  <c r="AG36" i="1"/>
  <c r="AG35" i="1"/>
  <c r="AG34" i="1"/>
  <c r="AG33" i="1"/>
  <c r="AG32" i="1"/>
  <c r="AG31" i="1"/>
  <c r="AG30" i="1"/>
  <c r="AG29" i="1"/>
  <c r="AG28" i="1"/>
  <c r="AG27" i="1"/>
  <c r="AG26" i="1"/>
  <c r="AG25" i="1"/>
  <c r="AG24" i="1"/>
  <c r="AG23" i="1"/>
  <c r="AG22" i="1"/>
  <c r="AG21" i="1"/>
  <c r="AG20" i="1"/>
  <c r="AG19" i="1"/>
  <c r="AG18" i="1"/>
  <c r="AG17" i="1"/>
  <c r="AG16" i="1"/>
  <c r="AG15" i="1"/>
  <c r="AG14" i="1"/>
  <c r="AG13" i="1"/>
  <c r="AG12" i="1"/>
  <c r="M301" i="1"/>
  <c r="M302" i="1"/>
  <c r="M303" i="1"/>
  <c r="M304" i="1"/>
  <c r="M305" i="1"/>
  <c r="AJ253" i="1"/>
  <c r="AJ249" i="1"/>
  <c r="AJ201" i="1"/>
  <c r="AO98" i="1"/>
  <c r="D2" i="32"/>
  <c r="D3" i="32"/>
  <c r="A9" i="32"/>
  <c r="B9" i="32"/>
  <c r="C9" i="32"/>
  <c r="D9" i="32"/>
  <c r="E9" i="32"/>
  <c r="F9" i="32"/>
  <c r="A10" i="32"/>
  <c r="B10" i="32"/>
  <c r="C10" i="32"/>
  <c r="D10" i="32"/>
  <c r="E10" i="32"/>
  <c r="F10" i="32"/>
  <c r="A11" i="32"/>
  <c r="B11" i="32"/>
  <c r="C11" i="32"/>
  <c r="D11" i="32"/>
  <c r="E11" i="32"/>
  <c r="F11" i="32"/>
  <c r="A12" i="32"/>
  <c r="B12" i="32"/>
  <c r="C12" i="32"/>
  <c r="D12" i="32"/>
  <c r="E12" i="32"/>
  <c r="F12" i="32"/>
  <c r="A13" i="32"/>
  <c r="B13" i="32"/>
  <c r="C13" i="32"/>
  <c r="D13" i="32"/>
  <c r="E13" i="32"/>
  <c r="F13" i="32"/>
  <c r="A14" i="32"/>
  <c r="B14" i="32"/>
  <c r="C14" i="32"/>
  <c r="D14" i="32"/>
  <c r="E14" i="32"/>
  <c r="F14" i="32"/>
  <c r="A15" i="32"/>
  <c r="B15" i="32"/>
  <c r="C15" i="32"/>
  <c r="D15" i="32"/>
  <c r="E15" i="32"/>
  <c r="F15" i="32"/>
  <c r="A16" i="32"/>
  <c r="B16" i="32"/>
  <c r="C16" i="32"/>
  <c r="D16" i="32"/>
  <c r="E16" i="32"/>
  <c r="F16" i="32"/>
  <c r="A17" i="32"/>
  <c r="B17" i="32"/>
  <c r="C17" i="32"/>
  <c r="D17" i="32"/>
  <c r="E17" i="32"/>
  <c r="F17" i="32"/>
  <c r="A18" i="32"/>
  <c r="B18" i="32"/>
  <c r="C18" i="32"/>
  <c r="D18" i="32"/>
  <c r="E18" i="32"/>
  <c r="F18" i="32"/>
  <c r="A19" i="32"/>
  <c r="B19" i="32"/>
  <c r="C19" i="32"/>
  <c r="D19" i="32"/>
  <c r="E19" i="32"/>
  <c r="F19" i="32"/>
  <c r="A20" i="32"/>
  <c r="B20" i="32"/>
  <c r="C20" i="32"/>
  <c r="D20" i="32"/>
  <c r="E20" i="32"/>
  <c r="F20" i="32"/>
  <c r="A21" i="32"/>
  <c r="B21" i="32"/>
  <c r="C21" i="32"/>
  <c r="D21" i="32"/>
  <c r="E21" i="32"/>
  <c r="F21" i="32"/>
  <c r="A22" i="32"/>
  <c r="B22" i="32"/>
  <c r="C22" i="32"/>
  <c r="D22" i="32"/>
  <c r="E22" i="32"/>
  <c r="F22" i="32"/>
  <c r="A23" i="32"/>
  <c r="B23" i="32"/>
  <c r="C23" i="32"/>
  <c r="D23" i="32"/>
  <c r="E23" i="32"/>
  <c r="F23" i="32"/>
  <c r="A24" i="32"/>
  <c r="B24" i="32"/>
  <c r="C24" i="32"/>
  <c r="D24" i="32"/>
  <c r="E24" i="32"/>
  <c r="F24" i="32"/>
  <c r="A25" i="32"/>
  <c r="B25" i="32"/>
  <c r="C25" i="32"/>
  <c r="D25" i="32"/>
  <c r="E25" i="32"/>
  <c r="F25" i="32"/>
  <c r="A26" i="32"/>
  <c r="B26" i="32"/>
  <c r="C26" i="32"/>
  <c r="D26" i="32"/>
  <c r="E26" i="32"/>
  <c r="F26" i="32"/>
  <c r="A27" i="32"/>
  <c r="B27" i="32"/>
  <c r="C27" i="32"/>
  <c r="D27" i="32"/>
  <c r="E27" i="32"/>
  <c r="F27" i="32"/>
  <c r="A28" i="32"/>
  <c r="B28" i="32"/>
  <c r="C28" i="32"/>
  <c r="D28" i="32"/>
  <c r="E28" i="32"/>
  <c r="F28" i="32"/>
  <c r="A29" i="32"/>
  <c r="B29" i="32"/>
  <c r="C29" i="32"/>
  <c r="D29" i="32"/>
  <c r="E29" i="32"/>
  <c r="F29" i="32"/>
  <c r="A30" i="32"/>
  <c r="B30" i="32"/>
  <c r="C30" i="32"/>
  <c r="D30" i="32"/>
  <c r="E30" i="32"/>
  <c r="F30" i="32"/>
  <c r="A31" i="32"/>
  <c r="B31" i="32"/>
  <c r="C31" i="32"/>
  <c r="D31" i="32"/>
  <c r="E31" i="32"/>
  <c r="F31" i="32"/>
  <c r="A32" i="32"/>
  <c r="B32" i="32"/>
  <c r="C32" i="32"/>
  <c r="D32" i="32"/>
  <c r="E32" i="32"/>
  <c r="F32" i="32"/>
  <c r="A33" i="32"/>
  <c r="B33" i="32"/>
  <c r="C33" i="32"/>
  <c r="D33" i="32"/>
  <c r="E33" i="32"/>
  <c r="F33" i="32"/>
  <c r="A34" i="32"/>
  <c r="B34" i="32"/>
  <c r="C34" i="32"/>
  <c r="D34" i="32"/>
  <c r="E34" i="32"/>
  <c r="F34" i="32"/>
  <c r="A35" i="32"/>
  <c r="B35" i="32"/>
  <c r="C35" i="32"/>
  <c r="D35" i="32"/>
  <c r="E35" i="32"/>
  <c r="F35" i="32"/>
  <c r="A36" i="32"/>
  <c r="B36" i="32"/>
  <c r="C36" i="32"/>
  <c r="D36" i="32"/>
  <c r="E36" i="32"/>
  <c r="F36" i="32"/>
  <c r="A37" i="32"/>
  <c r="B37" i="32"/>
  <c r="C37" i="32"/>
  <c r="D37" i="32"/>
  <c r="E37" i="32"/>
  <c r="F37" i="32"/>
  <c r="A38" i="32"/>
  <c r="B38" i="32"/>
  <c r="C38" i="32"/>
  <c r="D38" i="32"/>
  <c r="E38" i="32"/>
  <c r="F38" i="32"/>
  <c r="A39" i="32"/>
  <c r="B39" i="32"/>
  <c r="C39" i="32"/>
  <c r="D39" i="32"/>
  <c r="E39" i="32"/>
  <c r="F39" i="32"/>
  <c r="A40" i="32"/>
  <c r="B40" i="32"/>
  <c r="C40" i="32"/>
  <c r="D40" i="32"/>
  <c r="E40" i="32"/>
  <c r="F40" i="32"/>
  <c r="A41" i="32"/>
  <c r="B41" i="32"/>
  <c r="C41" i="32"/>
  <c r="D41" i="32"/>
  <c r="E41" i="32"/>
  <c r="F41" i="32"/>
  <c r="A42" i="32"/>
  <c r="B42" i="32"/>
  <c r="C42" i="32"/>
  <c r="D42" i="32"/>
  <c r="E42" i="32"/>
  <c r="F42" i="32"/>
  <c r="A43" i="32"/>
  <c r="B43" i="32"/>
  <c r="C43" i="32"/>
  <c r="D43" i="32"/>
  <c r="E43" i="32"/>
  <c r="F43" i="32"/>
  <c r="A44" i="32"/>
  <c r="B44" i="32"/>
  <c r="C44" i="32"/>
  <c r="D44" i="32"/>
  <c r="E44" i="32"/>
  <c r="F44" i="32"/>
  <c r="A45" i="32"/>
  <c r="B45" i="32"/>
  <c r="C45" i="32"/>
  <c r="D45" i="32"/>
  <c r="E45" i="32"/>
  <c r="F45" i="32"/>
  <c r="A46" i="32"/>
  <c r="B46" i="32"/>
  <c r="C46" i="32"/>
  <c r="D46" i="32"/>
  <c r="E46" i="32"/>
  <c r="F46" i="32"/>
  <c r="A47" i="32"/>
  <c r="B47" i="32"/>
  <c r="C47" i="32"/>
  <c r="D47" i="32"/>
  <c r="E47" i="32"/>
  <c r="F47" i="32"/>
  <c r="A48" i="32"/>
  <c r="B48" i="32"/>
  <c r="C48" i="32"/>
  <c r="D48" i="32"/>
  <c r="E48" i="32"/>
  <c r="F48" i="32"/>
  <c r="A49" i="32"/>
  <c r="B49" i="32"/>
  <c r="C49" i="32"/>
  <c r="D49" i="32"/>
  <c r="E49" i="32"/>
  <c r="F49" i="32"/>
  <c r="A50" i="32"/>
  <c r="B50" i="32"/>
  <c r="C50" i="32"/>
  <c r="D50" i="32"/>
  <c r="E50" i="32"/>
  <c r="F50" i="32"/>
  <c r="A51" i="32"/>
  <c r="B51" i="32"/>
  <c r="C51" i="32"/>
  <c r="D51" i="32"/>
  <c r="E51" i="32"/>
  <c r="F51" i="32"/>
  <c r="A52" i="32"/>
  <c r="B52" i="32"/>
  <c r="C52" i="32"/>
  <c r="D52" i="32"/>
  <c r="E52" i="32"/>
  <c r="F52" i="32"/>
  <c r="A53" i="32"/>
  <c r="B53" i="32"/>
  <c r="C53" i="32"/>
  <c r="D53" i="32"/>
  <c r="E53" i="32"/>
  <c r="F53" i="32"/>
  <c r="A54" i="32"/>
  <c r="B54" i="32"/>
  <c r="C54" i="32"/>
  <c r="D54" i="32"/>
  <c r="E54" i="32"/>
  <c r="F54" i="32"/>
  <c r="A55" i="32"/>
  <c r="B55" i="32"/>
  <c r="C55" i="32"/>
  <c r="D55" i="32"/>
  <c r="E55" i="32"/>
  <c r="F55" i="32"/>
  <c r="A56" i="32"/>
  <c r="B56" i="32"/>
  <c r="C56" i="32"/>
  <c r="D56" i="32"/>
  <c r="E56" i="32"/>
  <c r="F56" i="32"/>
  <c r="A57" i="32"/>
  <c r="B57" i="32"/>
  <c r="C57" i="32"/>
  <c r="D57" i="32"/>
  <c r="E57" i="32"/>
  <c r="F57" i="32"/>
  <c r="A58" i="32"/>
  <c r="B58" i="32"/>
  <c r="C58" i="32"/>
  <c r="D58" i="32"/>
  <c r="E58" i="32"/>
  <c r="F58" i="32"/>
  <c r="A59" i="32"/>
  <c r="B59" i="32"/>
  <c r="C59" i="32"/>
  <c r="D59" i="32"/>
  <c r="E59" i="32"/>
  <c r="F59" i="32"/>
  <c r="A60" i="32"/>
  <c r="B60" i="32"/>
  <c r="C60" i="32"/>
  <c r="D60" i="32"/>
  <c r="E60" i="32"/>
  <c r="F60" i="32"/>
  <c r="A61" i="32"/>
  <c r="B61" i="32"/>
  <c r="C61" i="32"/>
  <c r="D61" i="32"/>
  <c r="E61" i="32"/>
  <c r="F61" i="32"/>
  <c r="A62" i="32"/>
  <c r="B62" i="32"/>
  <c r="C62" i="32"/>
  <c r="D62" i="32"/>
  <c r="E62" i="32"/>
  <c r="F62" i="32"/>
  <c r="A63" i="32"/>
  <c r="B63" i="32"/>
  <c r="C63" i="32"/>
  <c r="D63" i="32"/>
  <c r="E63" i="32"/>
  <c r="F63" i="32"/>
  <c r="A64" i="32"/>
  <c r="B64" i="32"/>
  <c r="C64" i="32"/>
  <c r="D64" i="32"/>
  <c r="E64" i="32"/>
  <c r="F64" i="32"/>
  <c r="A65" i="32"/>
  <c r="B65" i="32"/>
  <c r="C65" i="32"/>
  <c r="D65" i="32"/>
  <c r="E65" i="32"/>
  <c r="F65" i="32"/>
  <c r="A66" i="32"/>
  <c r="B66" i="32"/>
  <c r="C66" i="32"/>
  <c r="D66" i="32"/>
  <c r="E66" i="32"/>
  <c r="F66" i="32"/>
  <c r="A67" i="32"/>
  <c r="B67" i="32"/>
  <c r="C67" i="32"/>
  <c r="D67" i="32"/>
  <c r="E67" i="32"/>
  <c r="F67" i="32"/>
  <c r="A68" i="32"/>
  <c r="B68" i="32"/>
  <c r="C68" i="32"/>
  <c r="D68" i="32"/>
  <c r="E68" i="32"/>
  <c r="F68" i="32"/>
  <c r="A69" i="32"/>
  <c r="B69" i="32"/>
  <c r="C69" i="32"/>
  <c r="D69" i="32"/>
  <c r="E69" i="32"/>
  <c r="F69" i="32"/>
  <c r="A70" i="32"/>
  <c r="B70" i="32"/>
  <c r="C70" i="32"/>
  <c r="D70" i="32"/>
  <c r="E70" i="32"/>
  <c r="G70" i="32" s="1"/>
  <c r="F70" i="32"/>
  <c r="A71" i="32"/>
  <c r="B71" i="32"/>
  <c r="C71" i="32"/>
  <c r="D71" i="32"/>
  <c r="E71" i="32"/>
  <c r="G71" i="32" s="1"/>
  <c r="F71" i="32"/>
  <c r="A72" i="32"/>
  <c r="B72" i="32"/>
  <c r="C72" i="32"/>
  <c r="D72" i="32"/>
  <c r="E72" i="32"/>
  <c r="G72" i="32" s="1"/>
  <c r="F72" i="32"/>
  <c r="A73" i="32"/>
  <c r="B73" i="32"/>
  <c r="C73" i="32"/>
  <c r="D73" i="32"/>
  <c r="E73" i="32"/>
  <c r="G73" i="32" s="1"/>
  <c r="F73" i="32"/>
  <c r="AJ126" i="1"/>
  <c r="AJ56" i="1"/>
  <c r="AJ57" i="1"/>
  <c r="AJ58" i="1"/>
  <c r="AJ59"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7" i="1"/>
  <c r="AJ112" i="1"/>
  <c r="AJ113" i="1"/>
  <c r="AJ116" i="1"/>
  <c r="AJ117" i="1"/>
  <c r="AJ118" i="1"/>
  <c r="AJ119" i="1"/>
  <c r="AJ120" i="1"/>
  <c r="AJ121" i="1"/>
  <c r="AJ122" i="1"/>
  <c r="AJ123" i="1"/>
  <c r="AJ124" i="1"/>
  <c r="AJ125" i="1"/>
  <c r="AJ127" i="1"/>
  <c r="AJ128" i="1"/>
  <c r="AJ129" i="1"/>
  <c r="AJ130" i="1"/>
  <c r="AJ131"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90" i="1"/>
  <c r="AJ191" i="1"/>
  <c r="AJ192" i="1"/>
  <c r="AJ193" i="1"/>
  <c r="AJ194" i="1"/>
  <c r="AJ195" i="1"/>
  <c r="AJ196" i="1"/>
  <c r="AJ197" i="1"/>
  <c r="AJ198" i="1"/>
  <c r="AJ199" i="1"/>
  <c r="AJ200" i="1"/>
  <c r="AJ202" i="1"/>
  <c r="AJ203" i="1"/>
  <c r="AJ207" i="1"/>
  <c r="AJ208" i="1"/>
  <c r="AJ209" i="1"/>
  <c r="AJ210"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1" i="1"/>
  <c r="AJ242" i="1"/>
  <c r="AJ243" i="1"/>
  <c r="AJ244" i="1"/>
  <c r="AJ245" i="1"/>
  <c r="AJ247" i="1"/>
  <c r="AJ248" i="1"/>
  <c r="AJ250" i="1"/>
  <c r="AJ251" i="1"/>
  <c r="AJ252"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82" i="1"/>
  <c r="AJ283" i="1"/>
  <c r="AJ284" i="1"/>
  <c r="AJ285" i="1"/>
  <c r="AJ286" i="1"/>
  <c r="AJ287" i="1"/>
  <c r="AJ288" i="1"/>
  <c r="AJ289" i="1"/>
  <c r="AJ290" i="1"/>
  <c r="AJ291" i="1"/>
  <c r="AJ292" i="1"/>
  <c r="AJ293" i="1"/>
  <c r="AJ295" i="1"/>
  <c r="AJ296" i="1"/>
  <c r="AJ297" i="1"/>
  <c r="AJ298" i="1"/>
  <c r="AJ299" i="1"/>
  <c r="AJ301" i="1"/>
  <c r="AJ302" i="1"/>
  <c r="AJ303" i="1"/>
  <c r="AJ304" i="1"/>
  <c r="AJ305" i="1"/>
  <c r="AJ306" i="1"/>
  <c r="AJ307" i="1"/>
  <c r="AJ308" i="1"/>
  <c r="AJ309" i="1"/>
  <c r="AJ310" i="1"/>
  <c r="AJ311" i="1"/>
  <c r="AJ314" i="1"/>
  <c r="AJ315" i="1"/>
  <c r="AJ316" i="1"/>
  <c r="AJ317" i="1"/>
  <c r="AJ318" i="1"/>
  <c r="AJ319" i="1"/>
  <c r="AJ320" i="1"/>
  <c r="AJ321" i="1"/>
  <c r="AJ322" i="1"/>
  <c r="AJ323"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5" i="1"/>
  <c r="AJ356" i="1"/>
  <c r="AJ357" i="1"/>
  <c r="AJ358" i="1"/>
  <c r="AJ359" i="1"/>
  <c r="AJ361" i="1"/>
  <c r="AJ362" i="1"/>
  <c r="AJ363" i="1"/>
  <c r="AJ364" i="1"/>
  <c r="AJ365" i="1"/>
  <c r="AJ366" i="1"/>
  <c r="AJ367" i="1"/>
  <c r="AJ368" i="1"/>
  <c r="AJ369" i="1"/>
  <c r="AJ370" i="1"/>
  <c r="AJ371" i="1"/>
  <c r="AJ372" i="1"/>
  <c r="AJ13" i="1"/>
  <c r="AJ14" i="1"/>
  <c r="AJ15" i="1"/>
  <c r="AJ16" i="1"/>
  <c r="AJ17" i="1"/>
  <c r="AJ18" i="1"/>
  <c r="AJ20" i="1"/>
  <c r="AJ21" i="1"/>
  <c r="AJ22" i="1"/>
  <c r="AJ23" i="1"/>
  <c r="AJ24" i="1"/>
  <c r="AJ25" i="1"/>
  <c r="AJ26" i="1"/>
  <c r="AJ27" i="1"/>
  <c r="AJ28" i="1"/>
  <c r="AJ29" i="1"/>
  <c r="AJ30" i="1"/>
  <c r="AJ31" i="1"/>
  <c r="AJ32" i="1"/>
  <c r="AJ33" i="1"/>
  <c r="AJ34" i="1"/>
  <c r="AJ35" i="1"/>
  <c r="AJ36" i="1"/>
  <c r="AJ37" i="1"/>
  <c r="AJ38" i="1"/>
  <c r="AJ39" i="1"/>
  <c r="AJ40" i="1"/>
  <c r="AJ41" i="1"/>
  <c r="AJ44" i="1"/>
  <c r="AJ45" i="1"/>
  <c r="AJ46" i="1"/>
  <c r="AJ47" i="1"/>
  <c r="AJ48" i="1"/>
  <c r="AJ49" i="1"/>
  <c r="AJ50" i="1"/>
  <c r="AJ51" i="1"/>
  <c r="AJ52" i="1"/>
  <c r="AJ53" i="1"/>
  <c r="AJ12" i="1"/>
  <c r="AR374" i="1"/>
  <c r="AQ374" i="1" s="1"/>
  <c r="AR375" i="1"/>
  <c r="AQ375" i="1" s="1"/>
  <c r="AR376" i="1"/>
  <c r="AQ376" i="1" s="1"/>
  <c r="AR379" i="1"/>
  <c r="AQ379" i="1" s="1"/>
  <c r="AR380" i="1"/>
  <c r="AQ380" i="1" s="1"/>
  <c r="AR381" i="1"/>
  <c r="AQ381" i="1" s="1"/>
  <c r="AR382" i="1"/>
  <c r="AQ382" i="1" s="1"/>
  <c r="AR385" i="1"/>
  <c r="AQ385" i="1" s="1"/>
  <c r="AR386" i="1"/>
  <c r="AQ386" i="1" s="1"/>
  <c r="AR387" i="1"/>
  <c r="AQ387" i="1" s="1"/>
  <c r="AR388" i="1"/>
  <c r="AQ388" i="1" s="1"/>
  <c r="S156" i="1"/>
  <c r="T156" i="1" s="1"/>
  <c r="S12" i="1"/>
  <c r="T12" i="1" s="1"/>
  <c r="AO272" i="1"/>
  <c r="AO373" i="1"/>
  <c r="AO374" i="1"/>
  <c r="AO375" i="1"/>
  <c r="AO376" i="1"/>
  <c r="AO378" i="1"/>
  <c r="AO379" i="1"/>
  <c r="AO380" i="1"/>
  <c r="AO381" i="1"/>
  <c r="AO382" i="1"/>
  <c r="AO384" i="1"/>
  <c r="AO385" i="1"/>
  <c r="AO386" i="1"/>
  <c r="AO387" i="1"/>
  <c r="AO388" i="1"/>
  <c r="AO56" i="1"/>
  <c r="E73" i="30"/>
  <c r="G73" i="30" s="1"/>
  <c r="D73" i="30"/>
  <c r="F73" i="30" s="1"/>
  <c r="H73" i="30" s="1"/>
  <c r="C73" i="30"/>
  <c r="B73" i="30"/>
  <c r="A73" i="30"/>
  <c r="E72" i="30"/>
  <c r="G72" i="30" s="1"/>
  <c r="D72" i="30"/>
  <c r="F72" i="30" s="1"/>
  <c r="H72" i="30" s="1"/>
  <c r="C72" i="30"/>
  <c r="B72" i="30"/>
  <c r="A72" i="30"/>
  <c r="E71" i="30"/>
  <c r="G71" i="30" s="1"/>
  <c r="D71" i="30"/>
  <c r="F71" i="30" s="1"/>
  <c r="H71" i="30" s="1"/>
  <c r="C71" i="30"/>
  <c r="B71" i="30"/>
  <c r="A71" i="30"/>
  <c r="E70" i="30"/>
  <c r="G70" i="30" s="1"/>
  <c r="D70" i="30"/>
  <c r="F70" i="30" s="1"/>
  <c r="H70" i="30" s="1"/>
  <c r="C70" i="30"/>
  <c r="B70" i="30"/>
  <c r="A70" i="30"/>
  <c r="E69" i="30"/>
  <c r="G69" i="30" s="1"/>
  <c r="D69" i="30"/>
  <c r="F69" i="30" s="1"/>
  <c r="C69" i="30"/>
  <c r="B69" i="30"/>
  <c r="A69" i="30"/>
  <c r="E68" i="30"/>
  <c r="G68" i="30" s="1"/>
  <c r="D68" i="30"/>
  <c r="F68" i="30" s="1"/>
  <c r="C68" i="30"/>
  <c r="B68" i="30"/>
  <c r="A68" i="30"/>
  <c r="E67" i="30"/>
  <c r="G67" i="30" s="1"/>
  <c r="D67" i="30"/>
  <c r="F67" i="30" s="1"/>
  <c r="C67" i="30"/>
  <c r="B67" i="30"/>
  <c r="A67" i="30"/>
  <c r="E66" i="30"/>
  <c r="G66" i="30" s="1"/>
  <c r="D66" i="30"/>
  <c r="F66" i="30" s="1"/>
  <c r="C66" i="30"/>
  <c r="B66" i="30"/>
  <c r="A66" i="30"/>
  <c r="E65" i="30"/>
  <c r="G65" i="30" s="1"/>
  <c r="D65" i="30"/>
  <c r="F65" i="30" s="1"/>
  <c r="C65" i="30"/>
  <c r="B65" i="30"/>
  <c r="A65" i="30"/>
  <c r="E64" i="30"/>
  <c r="G64" i="30" s="1"/>
  <c r="D64" i="30"/>
  <c r="F64" i="30" s="1"/>
  <c r="C64" i="30"/>
  <c r="B64" i="30"/>
  <c r="A64" i="30"/>
  <c r="E63" i="30"/>
  <c r="G63" i="30" s="1"/>
  <c r="D63" i="30"/>
  <c r="F63" i="30" s="1"/>
  <c r="C63" i="30"/>
  <c r="B63" i="30"/>
  <c r="A63" i="30"/>
  <c r="E62" i="30"/>
  <c r="G62" i="30" s="1"/>
  <c r="D62" i="30"/>
  <c r="F62" i="30" s="1"/>
  <c r="C62" i="30"/>
  <c r="B62" i="30"/>
  <c r="A62" i="30"/>
  <c r="E61" i="30"/>
  <c r="G61" i="30" s="1"/>
  <c r="D61" i="30"/>
  <c r="F61" i="30" s="1"/>
  <c r="C61" i="30"/>
  <c r="B61" i="30"/>
  <c r="A61" i="30"/>
  <c r="E60" i="30"/>
  <c r="G60" i="30" s="1"/>
  <c r="D60" i="30"/>
  <c r="F60" i="30" s="1"/>
  <c r="C60" i="30"/>
  <c r="B60" i="30"/>
  <c r="A60" i="30"/>
  <c r="E59" i="30"/>
  <c r="G59" i="30" s="1"/>
  <c r="D59" i="30"/>
  <c r="F59" i="30" s="1"/>
  <c r="C59" i="30"/>
  <c r="B59" i="30"/>
  <c r="A59" i="30"/>
  <c r="E58" i="30"/>
  <c r="G58" i="30" s="1"/>
  <c r="D58" i="30"/>
  <c r="F58" i="30" s="1"/>
  <c r="C58" i="30"/>
  <c r="B58" i="30"/>
  <c r="A58" i="30"/>
  <c r="E57" i="30"/>
  <c r="G57" i="30" s="1"/>
  <c r="D57" i="30"/>
  <c r="F57" i="30" s="1"/>
  <c r="C57" i="30"/>
  <c r="B57" i="30"/>
  <c r="A57" i="30"/>
  <c r="E56" i="30"/>
  <c r="G56" i="30" s="1"/>
  <c r="D56" i="30"/>
  <c r="F56" i="30" s="1"/>
  <c r="C56" i="30"/>
  <c r="B56" i="30"/>
  <c r="A56" i="30"/>
  <c r="E55" i="30"/>
  <c r="G55" i="30" s="1"/>
  <c r="D55" i="30"/>
  <c r="F55" i="30" s="1"/>
  <c r="C55" i="30"/>
  <c r="B55" i="30"/>
  <c r="A55" i="30"/>
  <c r="E54" i="30"/>
  <c r="G54" i="30" s="1"/>
  <c r="D54" i="30"/>
  <c r="F54" i="30" s="1"/>
  <c r="C54" i="30"/>
  <c r="B54" i="30"/>
  <c r="A54" i="30"/>
  <c r="E53" i="30"/>
  <c r="G53" i="30" s="1"/>
  <c r="D53" i="30"/>
  <c r="F53" i="30" s="1"/>
  <c r="C53" i="30"/>
  <c r="B53" i="30"/>
  <c r="A53" i="30"/>
  <c r="E52" i="30"/>
  <c r="G52" i="30" s="1"/>
  <c r="D52" i="30"/>
  <c r="F52" i="30" s="1"/>
  <c r="C52" i="30"/>
  <c r="B52" i="30"/>
  <c r="A52" i="30"/>
  <c r="E51" i="30"/>
  <c r="G51" i="30" s="1"/>
  <c r="D51" i="30"/>
  <c r="F51" i="30" s="1"/>
  <c r="C51" i="30"/>
  <c r="B51" i="30"/>
  <c r="A51" i="30"/>
  <c r="E50" i="30"/>
  <c r="G50" i="30" s="1"/>
  <c r="D50" i="30"/>
  <c r="F50" i="30" s="1"/>
  <c r="C50" i="30"/>
  <c r="B50" i="30"/>
  <c r="A50" i="30"/>
  <c r="E49" i="30"/>
  <c r="G49" i="30" s="1"/>
  <c r="D49" i="30"/>
  <c r="F49" i="30" s="1"/>
  <c r="C49" i="30"/>
  <c r="B49" i="30"/>
  <c r="A49" i="30"/>
  <c r="E48" i="30"/>
  <c r="G48" i="30" s="1"/>
  <c r="D48" i="30"/>
  <c r="F48" i="30" s="1"/>
  <c r="C48" i="30"/>
  <c r="B48" i="30"/>
  <c r="A48" i="30"/>
  <c r="E47" i="30"/>
  <c r="G47" i="30" s="1"/>
  <c r="D47" i="30"/>
  <c r="F47" i="30" s="1"/>
  <c r="C47" i="30"/>
  <c r="B47" i="30"/>
  <c r="A47" i="30"/>
  <c r="E46" i="30"/>
  <c r="G46" i="30" s="1"/>
  <c r="D46" i="30"/>
  <c r="F46" i="30" s="1"/>
  <c r="C46" i="30"/>
  <c r="B46" i="30"/>
  <c r="A46" i="30"/>
  <c r="E45" i="30"/>
  <c r="G45" i="30" s="1"/>
  <c r="D45" i="30"/>
  <c r="F45" i="30" s="1"/>
  <c r="C45" i="30"/>
  <c r="B45" i="30"/>
  <c r="A45" i="30"/>
  <c r="E44" i="30"/>
  <c r="G44" i="30" s="1"/>
  <c r="D44" i="30"/>
  <c r="F44" i="30" s="1"/>
  <c r="C44" i="30"/>
  <c r="B44" i="30"/>
  <c r="A44" i="30"/>
  <c r="E43" i="30"/>
  <c r="G43" i="30" s="1"/>
  <c r="D43" i="30"/>
  <c r="F43" i="30" s="1"/>
  <c r="C43" i="30"/>
  <c r="B43" i="30"/>
  <c r="A43" i="30"/>
  <c r="E42" i="30"/>
  <c r="G42" i="30" s="1"/>
  <c r="D42" i="30"/>
  <c r="F42" i="30" s="1"/>
  <c r="C42" i="30"/>
  <c r="B42" i="30"/>
  <c r="A42" i="30"/>
  <c r="E41" i="30"/>
  <c r="G41" i="30" s="1"/>
  <c r="D41" i="30"/>
  <c r="F41" i="30" s="1"/>
  <c r="C41" i="30"/>
  <c r="B41" i="30"/>
  <c r="A41" i="30"/>
  <c r="E40" i="30"/>
  <c r="G40" i="30" s="1"/>
  <c r="D40" i="30"/>
  <c r="F40" i="30" s="1"/>
  <c r="C40" i="30"/>
  <c r="B40" i="30"/>
  <c r="A40" i="30"/>
  <c r="E39" i="30"/>
  <c r="G39" i="30" s="1"/>
  <c r="D39" i="30"/>
  <c r="F39" i="30" s="1"/>
  <c r="C39" i="30"/>
  <c r="B39" i="30"/>
  <c r="A39" i="30"/>
  <c r="E38" i="30"/>
  <c r="G38" i="30" s="1"/>
  <c r="D38" i="30"/>
  <c r="F38" i="30" s="1"/>
  <c r="C38" i="30"/>
  <c r="B38" i="30"/>
  <c r="A38" i="30"/>
  <c r="E37" i="30"/>
  <c r="G37" i="30" s="1"/>
  <c r="D37" i="30"/>
  <c r="F37" i="30" s="1"/>
  <c r="C37" i="30"/>
  <c r="B37" i="30"/>
  <c r="A37" i="30"/>
  <c r="E36" i="30"/>
  <c r="G36" i="30" s="1"/>
  <c r="D36" i="30"/>
  <c r="F36" i="30" s="1"/>
  <c r="C36" i="30"/>
  <c r="B36" i="30"/>
  <c r="A36" i="30"/>
  <c r="E35" i="30"/>
  <c r="G35" i="30" s="1"/>
  <c r="D35" i="30"/>
  <c r="F35" i="30" s="1"/>
  <c r="C35" i="30"/>
  <c r="B35" i="30"/>
  <c r="A35" i="30"/>
  <c r="E34" i="30"/>
  <c r="G34" i="30" s="1"/>
  <c r="D34" i="30"/>
  <c r="F34" i="30" s="1"/>
  <c r="C34" i="30"/>
  <c r="B34" i="30"/>
  <c r="A34" i="30"/>
  <c r="E33" i="30"/>
  <c r="G33" i="30" s="1"/>
  <c r="D33" i="30"/>
  <c r="F33" i="30" s="1"/>
  <c r="C33" i="30"/>
  <c r="B33" i="30"/>
  <c r="A33" i="30"/>
  <c r="E32" i="30"/>
  <c r="G32" i="30" s="1"/>
  <c r="D32" i="30"/>
  <c r="F32" i="30" s="1"/>
  <c r="C32" i="30"/>
  <c r="B32" i="30"/>
  <c r="A32" i="30"/>
  <c r="E31" i="30"/>
  <c r="G31" i="30" s="1"/>
  <c r="D31" i="30"/>
  <c r="F31" i="30" s="1"/>
  <c r="C31" i="30"/>
  <c r="B31" i="30"/>
  <c r="A31" i="30"/>
  <c r="E30" i="30"/>
  <c r="G30" i="30" s="1"/>
  <c r="D30" i="30"/>
  <c r="F30" i="30" s="1"/>
  <c r="C30" i="30"/>
  <c r="B30" i="30"/>
  <c r="A30" i="30"/>
  <c r="E29" i="30"/>
  <c r="G29" i="30" s="1"/>
  <c r="D29" i="30"/>
  <c r="F29" i="30" s="1"/>
  <c r="C29" i="30"/>
  <c r="B29" i="30"/>
  <c r="A29" i="30"/>
  <c r="E28" i="30"/>
  <c r="G28" i="30" s="1"/>
  <c r="D28" i="30"/>
  <c r="F28" i="30" s="1"/>
  <c r="C28" i="30"/>
  <c r="B28" i="30"/>
  <c r="A28" i="30"/>
  <c r="E27" i="30"/>
  <c r="G27" i="30" s="1"/>
  <c r="D27" i="30"/>
  <c r="F27" i="30" s="1"/>
  <c r="C27" i="30"/>
  <c r="B27" i="30"/>
  <c r="A27" i="30"/>
  <c r="E26" i="30"/>
  <c r="G26" i="30" s="1"/>
  <c r="D26" i="30"/>
  <c r="F26" i="30" s="1"/>
  <c r="C26" i="30"/>
  <c r="B26" i="30"/>
  <c r="A26" i="30"/>
  <c r="E25" i="30"/>
  <c r="G25" i="30" s="1"/>
  <c r="D25" i="30"/>
  <c r="F25" i="30" s="1"/>
  <c r="C25" i="30"/>
  <c r="B25" i="30"/>
  <c r="A25" i="30"/>
  <c r="E24" i="30"/>
  <c r="G24" i="30" s="1"/>
  <c r="D24" i="30"/>
  <c r="F24" i="30" s="1"/>
  <c r="C24" i="30"/>
  <c r="B24" i="30"/>
  <c r="A24" i="30"/>
  <c r="E23" i="30"/>
  <c r="G23" i="30" s="1"/>
  <c r="D23" i="30"/>
  <c r="F23" i="30" s="1"/>
  <c r="C23" i="30"/>
  <c r="B23" i="30"/>
  <c r="A23" i="30"/>
  <c r="E22" i="30"/>
  <c r="G22" i="30" s="1"/>
  <c r="D22" i="30"/>
  <c r="F22" i="30" s="1"/>
  <c r="C22" i="30"/>
  <c r="B22" i="30"/>
  <c r="A22" i="30"/>
  <c r="E21" i="30"/>
  <c r="G21" i="30" s="1"/>
  <c r="D21" i="30"/>
  <c r="F21" i="30" s="1"/>
  <c r="C21" i="30"/>
  <c r="B21" i="30"/>
  <c r="A21" i="30"/>
  <c r="E20" i="30"/>
  <c r="G20" i="30" s="1"/>
  <c r="D20" i="30"/>
  <c r="F20" i="30" s="1"/>
  <c r="C20" i="30"/>
  <c r="B20" i="30"/>
  <c r="A20" i="30"/>
  <c r="E19" i="30"/>
  <c r="G19" i="30" s="1"/>
  <c r="D19" i="30"/>
  <c r="F19" i="30" s="1"/>
  <c r="C19" i="30"/>
  <c r="B19" i="30"/>
  <c r="A19" i="30"/>
  <c r="E18" i="30"/>
  <c r="G18" i="30" s="1"/>
  <c r="D18" i="30"/>
  <c r="F18" i="30" s="1"/>
  <c r="C18" i="30"/>
  <c r="B18" i="30"/>
  <c r="A18" i="30"/>
  <c r="E17" i="30"/>
  <c r="G17" i="30" s="1"/>
  <c r="D17" i="30"/>
  <c r="F17" i="30" s="1"/>
  <c r="C17" i="30"/>
  <c r="B17" i="30"/>
  <c r="A17" i="30"/>
  <c r="E16" i="30"/>
  <c r="G16" i="30" s="1"/>
  <c r="D16" i="30"/>
  <c r="F16" i="30" s="1"/>
  <c r="C16" i="30"/>
  <c r="B16" i="30"/>
  <c r="A16" i="30"/>
  <c r="E15" i="30"/>
  <c r="G15" i="30" s="1"/>
  <c r="D15" i="30"/>
  <c r="F15" i="30" s="1"/>
  <c r="C15" i="30"/>
  <c r="B15" i="30"/>
  <c r="A15" i="30"/>
  <c r="E14" i="30"/>
  <c r="G14" i="30" s="1"/>
  <c r="D14" i="30"/>
  <c r="F14" i="30" s="1"/>
  <c r="C14" i="30"/>
  <c r="B14" i="30"/>
  <c r="A14" i="30"/>
  <c r="E13" i="30"/>
  <c r="G13" i="30" s="1"/>
  <c r="D13" i="30"/>
  <c r="F13" i="30" s="1"/>
  <c r="C13" i="30"/>
  <c r="B13" i="30"/>
  <c r="A13" i="30"/>
  <c r="E12" i="30"/>
  <c r="G12" i="30" s="1"/>
  <c r="D12" i="30"/>
  <c r="F12" i="30" s="1"/>
  <c r="C12" i="30"/>
  <c r="B12" i="30"/>
  <c r="A12" i="30"/>
  <c r="E11" i="30"/>
  <c r="G11" i="30" s="1"/>
  <c r="D11" i="30"/>
  <c r="F11" i="30" s="1"/>
  <c r="C11" i="30"/>
  <c r="B11" i="30"/>
  <c r="A11" i="30"/>
  <c r="E10" i="30"/>
  <c r="G10" i="30" s="1"/>
  <c r="D10" i="30"/>
  <c r="F10" i="30" s="1"/>
  <c r="C10" i="30"/>
  <c r="B10" i="30"/>
  <c r="A10" i="30"/>
  <c r="E9" i="30"/>
  <c r="G9" i="30" s="1"/>
  <c r="D9" i="30"/>
  <c r="F9" i="30" s="1"/>
  <c r="C9" i="30"/>
  <c r="B9" i="30"/>
  <c r="A9" i="30"/>
  <c r="X16" i="18"/>
  <c r="V12" i="1"/>
  <c r="W12" i="1" s="1"/>
  <c r="V18" i="1"/>
  <c r="W18" i="1" s="1"/>
  <c r="V24" i="1"/>
  <c r="W24" i="1" s="1"/>
  <c r="V30" i="1"/>
  <c r="W30" i="1" s="1"/>
  <c r="V36" i="1"/>
  <c r="W36" i="1" s="1"/>
  <c r="V48" i="1"/>
  <c r="W48" i="1" s="1"/>
  <c r="V60" i="1"/>
  <c r="W60" i="1" s="1"/>
  <c r="V66" i="1"/>
  <c r="W66" i="1" s="1"/>
  <c r="V72" i="1"/>
  <c r="W72" i="1" s="1"/>
  <c r="V78" i="1"/>
  <c r="W78" i="1" s="1"/>
  <c r="V84" i="1"/>
  <c r="W84" i="1" s="1"/>
  <c r="V90" i="1"/>
  <c r="W90" i="1" s="1"/>
  <c r="V96" i="1"/>
  <c r="W96" i="1" s="1"/>
  <c r="V114" i="1"/>
  <c r="W114" i="1" s="1"/>
  <c r="V120" i="1"/>
  <c r="W120" i="1" s="1"/>
  <c r="V126" i="1"/>
  <c r="W126" i="1" s="1"/>
  <c r="V138" i="1"/>
  <c r="W138" i="1" s="1"/>
  <c r="V144" i="1"/>
  <c r="W144" i="1" s="1"/>
  <c r="V150" i="1"/>
  <c r="W150" i="1" s="1"/>
  <c r="V156" i="1"/>
  <c r="W156" i="1" s="1"/>
  <c r="V162" i="1"/>
  <c r="W162" i="1" s="1"/>
  <c r="V168" i="1"/>
  <c r="W168" i="1" s="1"/>
  <c r="V174" i="1"/>
  <c r="W174" i="1" s="1"/>
  <c r="W180" i="1"/>
  <c r="V186" i="1"/>
  <c r="W186" i="1" s="1"/>
  <c r="V192" i="1"/>
  <c r="W192" i="1" s="1"/>
  <c r="V198" i="1"/>
  <c r="W198" i="1" s="1"/>
  <c r="V210" i="1"/>
  <c r="W210" i="1" s="1"/>
  <c r="V216" i="1"/>
  <c r="W216" i="1" s="1"/>
  <c r="V222" i="1"/>
  <c r="W222" i="1" s="1"/>
  <c r="V228" i="1"/>
  <c r="W228" i="1" s="1"/>
  <c r="V234" i="1"/>
  <c r="W234" i="1" s="1"/>
  <c r="V252" i="1"/>
  <c r="W252" i="1" s="1"/>
  <c r="V258" i="1"/>
  <c r="W258" i="1" s="1"/>
  <c r="V264" i="1"/>
  <c r="W264" i="1" s="1"/>
  <c r="V270" i="1"/>
  <c r="W270" i="1" s="1"/>
  <c r="V276" i="1"/>
  <c r="W276" i="1" s="1"/>
  <c r="V282" i="1"/>
  <c r="W282" i="1" s="1"/>
  <c r="V288" i="1"/>
  <c r="W288" i="1" s="1"/>
  <c r="V306" i="1"/>
  <c r="W306" i="1" s="1"/>
  <c r="V318" i="1"/>
  <c r="W318" i="1" s="1"/>
  <c r="V330" i="1"/>
  <c r="W330" i="1" s="1"/>
  <c r="V336" i="1"/>
  <c r="W336" i="1" s="1"/>
  <c r="V342" i="1"/>
  <c r="W342" i="1" s="1"/>
  <c r="V348" i="1"/>
  <c r="W348" i="1" s="1"/>
  <c r="V360" i="1"/>
  <c r="W360" i="1" s="1"/>
  <c r="V366" i="1"/>
  <c r="W366" i="1" s="1"/>
  <c r="V372" i="1"/>
  <c r="W372" i="1" s="1"/>
  <c r="S36" i="1"/>
  <c r="T36" i="1" s="1"/>
  <c r="Y36" i="1" s="1"/>
  <c r="X36" i="1" s="1"/>
  <c r="S48" i="1"/>
  <c r="T48" i="1" s="1"/>
  <c r="Y48" i="1" s="1"/>
  <c r="S78" i="1"/>
  <c r="T78" i="1" s="1"/>
  <c r="S90" i="1"/>
  <c r="T90" i="1" s="1"/>
  <c r="S96" i="1"/>
  <c r="T96" i="1" s="1"/>
  <c r="S114" i="1"/>
  <c r="T114" i="1" s="1"/>
  <c r="S120" i="1"/>
  <c r="T120" i="1" s="1"/>
  <c r="S126" i="1"/>
  <c r="T126" i="1" s="1"/>
  <c r="Y126" i="1" s="1"/>
  <c r="S138" i="1"/>
  <c r="T138" i="1" s="1"/>
  <c r="S144" i="1"/>
  <c r="T144" i="1" s="1"/>
  <c r="S150" i="1"/>
  <c r="T150" i="1" s="1"/>
  <c r="S162" i="1"/>
  <c r="T162" i="1" s="1"/>
  <c r="S168" i="1"/>
  <c r="T168" i="1" s="1"/>
  <c r="S174" i="1"/>
  <c r="T174" i="1" s="1"/>
  <c r="S180" i="1"/>
  <c r="T180" i="1" s="1"/>
  <c r="S186" i="1"/>
  <c r="T186" i="1" s="1"/>
  <c r="S192" i="1"/>
  <c r="T192" i="1" s="1"/>
  <c r="S198" i="1"/>
  <c r="T198" i="1" s="1"/>
  <c r="S210" i="1"/>
  <c r="T210" i="1" s="1"/>
  <c r="S216" i="1"/>
  <c r="T216" i="1" s="1"/>
  <c r="S222" i="1"/>
  <c r="T222" i="1" s="1"/>
  <c r="S228" i="1"/>
  <c r="T228" i="1" s="1"/>
  <c r="S234" i="1"/>
  <c r="T234" i="1" s="1"/>
  <c r="S252" i="1"/>
  <c r="T252" i="1" s="1"/>
  <c r="S258" i="1"/>
  <c r="T258" i="1" s="1"/>
  <c r="S264" i="1"/>
  <c r="T264" i="1" s="1"/>
  <c r="S270" i="1"/>
  <c r="T270" i="1" s="1"/>
  <c r="S276" i="1"/>
  <c r="T276" i="1" s="1"/>
  <c r="S282" i="1"/>
  <c r="T282" i="1" s="1"/>
  <c r="S288" i="1"/>
  <c r="T288" i="1" s="1"/>
  <c r="S306" i="1"/>
  <c r="T306" i="1" s="1"/>
  <c r="S318" i="1"/>
  <c r="T318" i="1" s="1"/>
  <c r="S330" i="1"/>
  <c r="T330" i="1" s="1"/>
  <c r="S336" i="1"/>
  <c r="T336" i="1" s="1"/>
  <c r="S342" i="1"/>
  <c r="T342" i="1" s="1"/>
  <c r="S348" i="1"/>
  <c r="T348" i="1" s="1"/>
  <c r="S360" i="1"/>
  <c r="T360" i="1" s="1"/>
  <c r="S366" i="1"/>
  <c r="T366" i="1" s="1"/>
  <c r="S372" i="1"/>
  <c r="T372" i="1" s="1"/>
  <c r="L6" i="18"/>
  <c r="AG314" i="1"/>
  <c r="AO345" i="1"/>
  <c r="AY158" i="1"/>
  <c r="S84" i="1"/>
  <c r="T84" i="1" s="1"/>
  <c r="S72" i="1"/>
  <c r="T72" i="1" s="1"/>
  <c r="S66" i="1"/>
  <c r="T66" i="1" s="1"/>
  <c r="S60" i="1"/>
  <c r="T60" i="1" s="1"/>
  <c r="AO327" i="1"/>
  <c r="AO340" i="1"/>
  <c r="AO95" i="1"/>
  <c r="AO331" i="1"/>
  <c r="AO329" i="1"/>
  <c r="AO332" i="1"/>
  <c r="AO328" i="1"/>
  <c r="AO339" i="1"/>
  <c r="AR373" i="1"/>
  <c r="AQ373" i="1" s="1"/>
  <c r="AO361" i="1"/>
  <c r="AO136" i="1"/>
  <c r="AO44" i="1"/>
  <c r="AO40" i="1"/>
  <c r="AO219" i="1"/>
  <c r="AO203" i="1"/>
  <c r="AO177" i="1"/>
  <c r="AO172" i="1"/>
  <c r="AO124" i="1"/>
  <c r="AO123" i="1"/>
  <c r="AO112" i="1"/>
  <c r="AO92" i="1"/>
  <c r="AO76" i="1"/>
  <c r="AO64" i="1"/>
  <c r="AO47" i="1"/>
  <c r="AO28" i="1"/>
  <c r="AO107" i="1"/>
  <c r="AO255" i="1"/>
  <c r="AO239" i="1"/>
  <c r="AO207" i="1"/>
  <c r="AO191" i="1"/>
  <c r="AO175" i="1"/>
  <c r="AO143" i="1"/>
  <c r="AO83" i="1"/>
  <c r="AO51" i="1"/>
  <c r="AO15" i="1"/>
  <c r="AO244" i="1"/>
  <c r="AO243" i="1"/>
  <c r="AO232" i="1"/>
  <c r="AO227" i="1"/>
  <c r="AO212" i="1"/>
  <c r="AO196" i="1"/>
  <c r="AO195" i="1"/>
  <c r="AO184" i="1"/>
  <c r="AO179" i="1"/>
  <c r="AO178" i="1"/>
  <c r="AO169" i="1"/>
  <c r="AO164" i="1"/>
  <c r="AO163" i="1"/>
  <c r="AO148" i="1"/>
  <c r="AO147" i="1"/>
  <c r="AO131" i="1"/>
  <c r="AO116" i="1"/>
  <c r="AO100" i="1"/>
  <c r="AO99" i="1"/>
  <c r="AO88" i="1"/>
  <c r="AO27" i="1"/>
  <c r="AO263" i="1"/>
  <c r="AO231" i="1"/>
  <c r="AO215" i="1"/>
  <c r="AO183" i="1"/>
  <c r="AO167" i="1"/>
  <c r="AO135" i="1"/>
  <c r="AO119" i="1"/>
  <c r="AO87" i="1"/>
  <c r="AO79" i="1"/>
  <c r="AO75" i="1"/>
  <c r="AO63" i="1"/>
  <c r="AO35" i="1"/>
  <c r="AO23" i="1"/>
  <c r="AO367" i="1"/>
  <c r="AO364" i="1"/>
  <c r="AO359" i="1"/>
  <c r="AO351" i="1"/>
  <c r="AO347" i="1"/>
  <c r="AO319" i="1"/>
  <c r="AO303" i="1"/>
  <c r="AO287" i="1"/>
  <c r="AO344" i="1"/>
  <c r="AO315" i="1"/>
  <c r="AO299" i="1"/>
  <c r="AO293" i="1"/>
  <c r="AO338" i="1"/>
  <c r="AO326" i="1"/>
  <c r="AO317" i="1"/>
  <c r="AO286" i="1"/>
  <c r="AO285" i="1"/>
  <c r="AO370" i="1"/>
  <c r="AO362" i="1"/>
  <c r="AO350" i="1"/>
  <c r="AO346" i="1"/>
  <c r="AO310" i="1"/>
  <c r="AO309" i="1"/>
  <c r="AO302" i="1"/>
  <c r="AO358" i="1"/>
  <c r="AO337" i="1"/>
  <c r="AO322" i="1"/>
  <c r="AO321" i="1"/>
  <c r="AO314" i="1"/>
  <c r="AO305" i="1"/>
  <c r="AO298" i="1"/>
  <c r="AO297" i="1"/>
  <c r="AO274" i="1"/>
  <c r="AO273" i="1"/>
  <c r="AO341" i="1"/>
  <c r="AO334" i="1"/>
  <c r="P180" i="1"/>
  <c r="Q180" i="1" s="1"/>
  <c r="P192" i="1"/>
  <c r="Q192" i="1" s="1"/>
  <c r="P198" i="1"/>
  <c r="Q198" i="1" s="1"/>
  <c r="P210" i="1"/>
  <c r="Q210" i="1" s="1"/>
  <c r="P216" i="1"/>
  <c r="Q216" i="1" s="1"/>
  <c r="P228" i="1"/>
  <c r="Q228" i="1" s="1"/>
  <c r="P234" i="1"/>
  <c r="Q234" i="1" s="1"/>
  <c r="P252" i="1"/>
  <c r="Q252" i="1" s="1"/>
  <c r="P258" i="1"/>
  <c r="Q258" i="1" s="1"/>
  <c r="P270" i="1"/>
  <c r="Q270" i="1" s="1"/>
  <c r="P276" i="1"/>
  <c r="Q276" i="1" s="1"/>
  <c r="P282" i="1"/>
  <c r="Q282" i="1" s="1"/>
  <c r="P288" i="1"/>
  <c r="Q288" i="1" s="1"/>
  <c r="P306" i="1"/>
  <c r="Q306" i="1" s="1"/>
  <c r="P318" i="1"/>
  <c r="Q318" i="1" s="1"/>
  <c r="P330" i="1"/>
  <c r="Q330" i="1" s="1"/>
  <c r="P336" i="1"/>
  <c r="Q336" i="1" s="1"/>
  <c r="P342" i="1"/>
  <c r="P348" i="1"/>
  <c r="Q348" i="1" s="1"/>
  <c r="P366" i="1"/>
  <c r="Q366" i="1" s="1"/>
  <c r="P372" i="1"/>
  <c r="Q372" i="1" s="1"/>
  <c r="P174" i="1"/>
  <c r="Q174" i="1" s="1"/>
  <c r="M372" i="1"/>
  <c r="M371" i="1"/>
  <c r="M370" i="1"/>
  <c r="M369" i="1"/>
  <c r="M368" i="1"/>
  <c r="M367" i="1"/>
  <c r="M366" i="1"/>
  <c r="M365" i="1"/>
  <c r="M364" i="1"/>
  <c r="M363" i="1"/>
  <c r="M362" i="1"/>
  <c r="M361" i="1"/>
  <c r="M360"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8" i="1"/>
  <c r="M326" i="1"/>
  <c r="M324" i="1"/>
  <c r="M323" i="1"/>
  <c r="M322" i="1"/>
  <c r="M321" i="1"/>
  <c r="M320" i="1"/>
  <c r="M319" i="1"/>
  <c r="M318" i="1"/>
  <c r="M317" i="1"/>
  <c r="M316" i="1"/>
  <c r="M315" i="1"/>
  <c r="M314" i="1"/>
  <c r="M313" i="1"/>
  <c r="M312" i="1"/>
  <c r="M310" i="1"/>
  <c r="M308" i="1"/>
  <c r="M306" i="1"/>
  <c r="M300" i="1"/>
  <c r="M299" i="1"/>
  <c r="M298" i="1"/>
  <c r="M297" i="1"/>
  <c r="M296" i="1"/>
  <c r="M295" i="1"/>
  <c r="M294" i="1"/>
  <c r="M293" i="1"/>
  <c r="M292" i="1"/>
  <c r="M291" i="1"/>
  <c r="M290" i="1"/>
  <c r="M289" i="1"/>
  <c r="M288" i="1"/>
  <c r="M287" i="1"/>
  <c r="M286" i="1"/>
  <c r="M285" i="1"/>
  <c r="M284" i="1"/>
  <c r="M283" i="1"/>
  <c r="M282" i="1"/>
  <c r="M277" i="1"/>
  <c r="M276" i="1"/>
  <c r="M274" i="1"/>
  <c r="M272" i="1"/>
  <c r="M270" i="1"/>
  <c r="O269" i="1"/>
  <c r="M269" i="1"/>
  <c r="O268" i="1"/>
  <c r="M268" i="1"/>
  <c r="O267" i="1"/>
  <c r="M267" i="1"/>
  <c r="O266" i="1"/>
  <c r="M266" i="1"/>
  <c r="O265" i="1"/>
  <c r="M265" i="1"/>
  <c r="P264" i="1"/>
  <c r="Q264" i="1" s="1"/>
  <c r="M264" i="1"/>
  <c r="M263" i="1"/>
  <c r="M262" i="1"/>
  <c r="M261" i="1"/>
  <c r="M260" i="1"/>
  <c r="M259" i="1"/>
  <c r="M258" i="1"/>
  <c r="M257" i="1"/>
  <c r="M256" i="1"/>
  <c r="M255" i="1"/>
  <c r="M254" i="1"/>
  <c r="M253" i="1"/>
  <c r="M252" i="1"/>
  <c r="M246" i="1"/>
  <c r="M239" i="1"/>
  <c r="M238" i="1"/>
  <c r="M237" i="1"/>
  <c r="M236" i="1"/>
  <c r="M235" i="1"/>
  <c r="M234" i="1"/>
  <c r="M233" i="1"/>
  <c r="M232" i="1"/>
  <c r="M231" i="1"/>
  <c r="M230" i="1"/>
  <c r="M229" i="1"/>
  <c r="M228" i="1"/>
  <c r="O226" i="1"/>
  <c r="M226" i="1"/>
  <c r="O224" i="1"/>
  <c r="M224" i="1"/>
  <c r="O222" i="1"/>
  <c r="P222" i="1" s="1"/>
  <c r="Q222" i="1" s="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6" i="1"/>
  <c r="M194" i="1"/>
  <c r="M192" i="1"/>
  <c r="M190" i="1"/>
  <c r="M188" i="1"/>
  <c r="M186" i="1"/>
  <c r="M185" i="1"/>
  <c r="M184" i="1"/>
  <c r="M183" i="1"/>
  <c r="M182" i="1"/>
  <c r="M181" i="1"/>
  <c r="M180" i="1"/>
  <c r="M179" i="1"/>
  <c r="M178" i="1"/>
  <c r="M177" i="1"/>
  <c r="M176" i="1"/>
  <c r="M175" i="1"/>
  <c r="M174" i="1"/>
  <c r="P96" i="1"/>
  <c r="Q96" i="1" s="1"/>
  <c r="P120" i="1"/>
  <c r="Q120" i="1" s="1"/>
  <c r="P126" i="1"/>
  <c r="Q126" i="1" s="1"/>
  <c r="P138" i="1"/>
  <c r="Q138" i="1" s="1"/>
  <c r="P144" i="1"/>
  <c r="Q144" i="1" s="1"/>
  <c r="P150" i="1"/>
  <c r="Q150" i="1" s="1"/>
  <c r="P156" i="1"/>
  <c r="Q156" i="1" s="1"/>
  <c r="P162" i="1"/>
  <c r="Q162" i="1" s="1"/>
  <c r="P168" i="1"/>
  <c r="Q168" i="1" s="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P48" i="1"/>
  <c r="Q48" i="1" s="1"/>
  <c r="P66" i="1"/>
  <c r="P72" i="1"/>
  <c r="Q72" i="1" s="1"/>
  <c r="P78" i="1"/>
  <c r="Q78" i="1" s="1"/>
  <c r="P84" i="1"/>
  <c r="Q84" i="1" s="1"/>
  <c r="P90" i="1"/>
  <c r="Q90" i="1" s="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4" i="1"/>
  <c r="M62" i="1"/>
  <c r="M60" i="1"/>
  <c r="M59" i="1"/>
  <c r="M58" i="1"/>
  <c r="M57" i="1"/>
  <c r="M56" i="1"/>
  <c r="M55" i="1"/>
  <c r="M54" i="1"/>
  <c r="M53" i="1"/>
  <c r="M52" i="1"/>
  <c r="M51" i="1"/>
  <c r="M50" i="1"/>
  <c r="M49" i="1"/>
  <c r="M48" i="1"/>
  <c r="O47" i="1"/>
  <c r="M47" i="1"/>
  <c r="O46" i="1"/>
  <c r="M46" i="1"/>
  <c r="O45" i="1"/>
  <c r="M45" i="1"/>
  <c r="O44" i="1"/>
  <c r="M44" i="1"/>
  <c r="O43" i="1"/>
  <c r="M43" i="1"/>
  <c r="M42" i="1"/>
  <c r="P36" i="1"/>
  <c r="M41" i="1"/>
  <c r="M40" i="1"/>
  <c r="M39" i="1"/>
  <c r="M38" i="1"/>
  <c r="M37" i="1"/>
  <c r="M36" i="1"/>
  <c r="M35" i="1"/>
  <c r="M34" i="1"/>
  <c r="M33" i="1"/>
  <c r="M32" i="1"/>
  <c r="M31" i="1"/>
  <c r="M30" i="1"/>
  <c r="AO59" i="1"/>
  <c r="AO170" i="1"/>
  <c r="AO275" i="1"/>
  <c r="AO266" i="1"/>
  <c r="AO140" i="1"/>
  <c r="AO128" i="1"/>
  <c r="AO80" i="1"/>
  <c r="AO71" i="1"/>
  <c r="AO39" i="1"/>
  <c r="AO316" i="1"/>
  <c r="AO292" i="1"/>
  <c r="AO368" i="1"/>
  <c r="AO311" i="1"/>
  <c r="AO323" i="1"/>
  <c r="AO365" i="1"/>
  <c r="AO371" i="1"/>
  <c r="AO291" i="1"/>
  <c r="AO308" i="1"/>
  <c r="AO343" i="1"/>
  <c r="AO357" i="1"/>
  <c r="AO363" i="1"/>
  <c r="AO369" i="1"/>
  <c r="AO304" i="1"/>
  <c r="AO296" i="1"/>
  <c r="AO335" i="1"/>
  <c r="AO352" i="1"/>
  <c r="AO333" i="1"/>
  <c r="AO320" i="1"/>
  <c r="AO353" i="1"/>
  <c r="AO269" i="1"/>
  <c r="AO267" i="1"/>
  <c r="AO268" i="1"/>
  <c r="AO224" i="1"/>
  <c r="AO160" i="1"/>
  <c r="AO220" i="1"/>
  <c r="AO155" i="1"/>
  <c r="AO171" i="1"/>
  <c r="AO208" i="1"/>
  <c r="AO152" i="1"/>
  <c r="AO251" i="1"/>
  <c r="AO256" i="1"/>
  <c r="AO29" i="1"/>
  <c r="AO237" i="1"/>
  <c r="AO257" i="1"/>
  <c r="AO166" i="1"/>
  <c r="AO262" i="1"/>
  <c r="AO45" i="1"/>
  <c r="AO34" i="1"/>
  <c r="AO89" i="1"/>
  <c r="AO137" i="1"/>
  <c r="AO153" i="1"/>
  <c r="AO185" i="1"/>
  <c r="AO57" i="1"/>
  <c r="AO86" i="1"/>
  <c r="AO182" i="1"/>
  <c r="AO238" i="1"/>
  <c r="AO218" i="1"/>
  <c r="AO125" i="1"/>
  <c r="AO141" i="1"/>
  <c r="AO221" i="1"/>
  <c r="AO46" i="1"/>
  <c r="AO94" i="1"/>
  <c r="AO146" i="1"/>
  <c r="AO149" i="1"/>
  <c r="AO154" i="1"/>
  <c r="AO202" i="1"/>
  <c r="AO58" i="1"/>
  <c r="AO245" i="1"/>
  <c r="AO53" i="1"/>
  <c r="AO225" i="1"/>
  <c r="AO69" i="1"/>
  <c r="AO197" i="1"/>
  <c r="AO176" i="1"/>
  <c r="AO173" i="1"/>
  <c r="AO181" i="1"/>
  <c r="AO49" i="1"/>
  <c r="AO77" i="1"/>
  <c r="AO229" i="1"/>
  <c r="AO21" i="1"/>
  <c r="AO62" i="1"/>
  <c r="AO142" i="1"/>
  <c r="AO117" i="1"/>
  <c r="AO50" i="1"/>
  <c r="AO81" i="1"/>
  <c r="AO113" i="1"/>
  <c r="AO129" i="1"/>
  <c r="AO161" i="1"/>
  <c r="AO209" i="1"/>
  <c r="AO230" i="1"/>
  <c r="AO22" i="1"/>
  <c r="AO74" i="1"/>
  <c r="AO226" i="1"/>
  <c r="AO250" i="1"/>
  <c r="AO41" i="1"/>
  <c r="AO101" i="1"/>
  <c r="AO165" i="1"/>
  <c r="AO213" i="1"/>
  <c r="AO261" i="1"/>
  <c r="AO70" i="1"/>
  <c r="AO118" i="1"/>
  <c r="AO52" i="1"/>
  <c r="AO82" i="1"/>
  <c r="AO130" i="1"/>
  <c r="AO194" i="1"/>
  <c r="AO65" i="1"/>
  <c r="AO233" i="1"/>
  <c r="AO214" i="1"/>
  <c r="AO93" i="1"/>
  <c r="S30" i="1"/>
  <c r="T30" i="1" s="1"/>
  <c r="P30" i="1"/>
  <c r="Q30" i="1" s="1"/>
  <c r="P24" i="1"/>
  <c r="Q24" i="1" s="1"/>
  <c r="S24" i="1"/>
  <c r="T24" i="1" s="1"/>
  <c r="M24" i="1"/>
  <c r="P18" i="1"/>
  <c r="Q18" i="1" s="1"/>
  <c r="S18" i="1"/>
  <c r="T18" i="1" s="1"/>
  <c r="M18" i="1"/>
  <c r="P12" i="1"/>
  <c r="Q12" i="1" s="1"/>
  <c r="M12" i="1"/>
  <c r="N55" i="19"/>
  <c r="M55" i="19"/>
  <c r="L55" i="19"/>
  <c r="K55" i="19"/>
  <c r="N54" i="19"/>
  <c r="M54" i="19"/>
  <c r="L54" i="19"/>
  <c r="K54" i="19"/>
  <c r="N53" i="19"/>
  <c r="M53" i="19"/>
  <c r="L53" i="19"/>
  <c r="K53" i="19"/>
  <c r="N52" i="19"/>
  <c r="M52" i="19"/>
  <c r="L52" i="19"/>
  <c r="K52" i="19"/>
  <c r="N51" i="19"/>
  <c r="M51" i="19"/>
  <c r="L51" i="19"/>
  <c r="K51" i="19"/>
  <c r="N50" i="19"/>
  <c r="M50" i="19"/>
  <c r="L50" i="19"/>
  <c r="K50" i="19"/>
  <c r="N49" i="19"/>
  <c r="M49" i="19"/>
  <c r="L49" i="19"/>
  <c r="K49" i="19"/>
  <c r="N48" i="19"/>
  <c r="M48" i="19"/>
  <c r="L48" i="19"/>
  <c r="K48" i="19"/>
  <c r="N47" i="19"/>
  <c r="M47" i="19"/>
  <c r="L47" i="19"/>
  <c r="K47" i="19"/>
  <c r="N46" i="19"/>
  <c r="M46" i="19"/>
  <c r="N45" i="19"/>
  <c r="M45" i="19"/>
  <c r="L45" i="19"/>
  <c r="K45" i="19"/>
  <c r="N44" i="19"/>
  <c r="M44" i="19"/>
  <c r="L44" i="19"/>
  <c r="K44" i="19"/>
  <c r="N43" i="19"/>
  <c r="M43" i="19"/>
  <c r="L43" i="19"/>
  <c r="K43" i="19"/>
  <c r="N42" i="19"/>
  <c r="M42" i="19"/>
  <c r="L42" i="19"/>
  <c r="K42" i="19"/>
  <c r="N41" i="19"/>
  <c r="M41" i="19"/>
  <c r="L41" i="19"/>
  <c r="K41" i="19"/>
  <c r="N40" i="19"/>
  <c r="M40" i="19"/>
  <c r="L40" i="19"/>
  <c r="K40" i="19"/>
  <c r="N39" i="19"/>
  <c r="M39" i="19"/>
  <c r="L39" i="19"/>
  <c r="K39" i="19"/>
  <c r="N38" i="19"/>
  <c r="M38" i="19"/>
  <c r="L38" i="19"/>
  <c r="K38" i="19"/>
  <c r="N37" i="19"/>
  <c r="M37" i="19"/>
  <c r="L37" i="19"/>
  <c r="K37" i="19"/>
  <c r="N36" i="19"/>
  <c r="M36" i="19"/>
  <c r="N35" i="19"/>
  <c r="M35" i="19"/>
  <c r="L35" i="19"/>
  <c r="K35" i="19"/>
  <c r="N34" i="19"/>
  <c r="M34" i="19"/>
  <c r="L34" i="19"/>
  <c r="K34" i="19"/>
  <c r="N33" i="19"/>
  <c r="M33" i="19"/>
  <c r="L33" i="19"/>
  <c r="K33" i="19"/>
  <c r="N32" i="19"/>
  <c r="M32" i="19"/>
  <c r="L32" i="19"/>
  <c r="K32" i="19"/>
  <c r="N31" i="19"/>
  <c r="M31" i="19"/>
  <c r="L31" i="19"/>
  <c r="K31" i="19"/>
  <c r="N30" i="19"/>
  <c r="M30" i="19"/>
  <c r="L30" i="19"/>
  <c r="K30" i="19"/>
  <c r="N29" i="19"/>
  <c r="M29" i="19"/>
  <c r="L29" i="19"/>
  <c r="K29" i="19"/>
  <c r="N28" i="19"/>
  <c r="M28" i="19"/>
  <c r="L28" i="19"/>
  <c r="K28" i="19"/>
  <c r="N27" i="19"/>
  <c r="M27" i="19"/>
  <c r="L27" i="19"/>
  <c r="K27" i="19"/>
  <c r="N26" i="19"/>
  <c r="M26" i="19"/>
  <c r="N25" i="19"/>
  <c r="M25" i="19"/>
  <c r="L25" i="19"/>
  <c r="K25" i="19"/>
  <c r="N24" i="19"/>
  <c r="M24" i="19"/>
  <c r="L24" i="19"/>
  <c r="K24" i="19"/>
  <c r="N23" i="19"/>
  <c r="M23" i="19"/>
  <c r="L23" i="19"/>
  <c r="K23" i="19"/>
  <c r="N22" i="19"/>
  <c r="M22" i="19"/>
  <c r="L22" i="19"/>
  <c r="K22" i="19"/>
  <c r="N21" i="19"/>
  <c r="M21" i="19"/>
  <c r="L21" i="19"/>
  <c r="K21" i="19"/>
  <c r="N20" i="19"/>
  <c r="M20" i="19"/>
  <c r="L20" i="19"/>
  <c r="K20" i="19"/>
  <c r="N19" i="19"/>
  <c r="M19" i="19"/>
  <c r="L19" i="19"/>
  <c r="K19" i="19"/>
  <c r="N18" i="19"/>
  <c r="M18" i="19"/>
  <c r="L18" i="19"/>
  <c r="K18" i="19"/>
  <c r="N17" i="19"/>
  <c r="M17" i="19"/>
  <c r="L17" i="19"/>
  <c r="K17" i="19"/>
  <c r="N16" i="19"/>
  <c r="M16" i="19"/>
  <c r="N15" i="19"/>
  <c r="M15" i="19"/>
  <c r="L15" i="19"/>
  <c r="K15" i="19"/>
  <c r="N14" i="19"/>
  <c r="M14" i="19"/>
  <c r="L14" i="19"/>
  <c r="K14" i="19"/>
  <c r="N13" i="19"/>
  <c r="M13" i="19"/>
  <c r="L13" i="19"/>
  <c r="K13" i="19"/>
  <c r="N12" i="19"/>
  <c r="M12" i="19"/>
  <c r="L12" i="19"/>
  <c r="K12" i="19"/>
  <c r="N11" i="19"/>
  <c r="M11" i="19"/>
  <c r="L11" i="19"/>
  <c r="K11" i="19"/>
  <c r="N10" i="19"/>
  <c r="M10" i="19"/>
  <c r="L10" i="19"/>
  <c r="K10" i="19"/>
  <c r="N9" i="19"/>
  <c r="M9" i="19"/>
  <c r="L9" i="19"/>
  <c r="K9" i="19"/>
  <c r="N8" i="19"/>
  <c r="M8" i="19"/>
  <c r="L8" i="19"/>
  <c r="K8" i="19"/>
  <c r="N7" i="19"/>
  <c r="M7" i="19"/>
  <c r="L7" i="19"/>
  <c r="K7" i="19"/>
  <c r="J7" i="19"/>
  <c r="O7" i="19"/>
  <c r="P7" i="19"/>
  <c r="Q7" i="19"/>
  <c r="R7" i="19"/>
  <c r="S7" i="19"/>
  <c r="J8" i="19"/>
  <c r="O8" i="19"/>
  <c r="P8" i="19"/>
  <c r="Q8" i="19"/>
  <c r="R8" i="19"/>
  <c r="S8" i="19"/>
  <c r="J9" i="19"/>
  <c r="O9" i="19"/>
  <c r="P9" i="19"/>
  <c r="Q9" i="19"/>
  <c r="R9" i="19"/>
  <c r="S9" i="19"/>
  <c r="J10" i="19"/>
  <c r="O10" i="19"/>
  <c r="P10" i="19"/>
  <c r="Q10" i="19"/>
  <c r="R10" i="19"/>
  <c r="S10" i="19"/>
  <c r="J11" i="19"/>
  <c r="O11" i="19"/>
  <c r="P11" i="19"/>
  <c r="Q11" i="19"/>
  <c r="R11" i="19"/>
  <c r="S11" i="19"/>
  <c r="J12" i="19"/>
  <c r="O12" i="19"/>
  <c r="P12" i="19"/>
  <c r="Q12" i="19"/>
  <c r="R12" i="19"/>
  <c r="S12" i="19"/>
  <c r="J13" i="19"/>
  <c r="O13" i="19"/>
  <c r="P13" i="19"/>
  <c r="Q13" i="19"/>
  <c r="R13" i="19"/>
  <c r="S13" i="19"/>
  <c r="J14" i="19"/>
  <c r="O14" i="19"/>
  <c r="P14" i="19"/>
  <c r="Q14" i="19"/>
  <c r="R14" i="19"/>
  <c r="S14" i="19"/>
  <c r="J15" i="19"/>
  <c r="O15" i="19"/>
  <c r="P15" i="19"/>
  <c r="Q15" i="19"/>
  <c r="R15" i="19"/>
  <c r="S15" i="19"/>
  <c r="AQ49" i="19"/>
  <c r="AP49" i="19"/>
  <c r="AO49" i="19"/>
  <c r="AN49" i="19"/>
  <c r="AM49" i="19"/>
  <c r="AL49" i="19"/>
  <c r="AK49" i="19"/>
  <c r="AJ49" i="19"/>
  <c r="AI49" i="19"/>
  <c r="AH49" i="19"/>
  <c r="AG49" i="19"/>
  <c r="AF49" i="19"/>
  <c r="AE49" i="19"/>
  <c r="AD49" i="19"/>
  <c r="AC49" i="19"/>
  <c r="AB49" i="19"/>
  <c r="AA49" i="19"/>
  <c r="Z49" i="19"/>
  <c r="Y49" i="19"/>
  <c r="X49" i="19"/>
  <c r="W49" i="19"/>
  <c r="V49" i="19"/>
  <c r="U49" i="19"/>
  <c r="T49" i="19"/>
  <c r="S49" i="19"/>
  <c r="R49" i="19"/>
  <c r="Q49" i="19"/>
  <c r="P49" i="19"/>
  <c r="O49" i="19"/>
  <c r="J49" i="19"/>
  <c r="AQ48" i="19"/>
  <c r="AP48" i="19"/>
  <c r="AO48" i="19"/>
  <c r="AN48" i="19"/>
  <c r="AM48" i="19"/>
  <c r="AL48" i="19"/>
  <c r="AK48" i="19"/>
  <c r="AJ48" i="19"/>
  <c r="AI48" i="19"/>
  <c r="AH48" i="19"/>
  <c r="AG48" i="19"/>
  <c r="AF48" i="19"/>
  <c r="AE48" i="19"/>
  <c r="AD48" i="19"/>
  <c r="AC48" i="19"/>
  <c r="AB48" i="19"/>
  <c r="AA48" i="19"/>
  <c r="Z48" i="19"/>
  <c r="Y48" i="19"/>
  <c r="X48" i="19"/>
  <c r="W48" i="19"/>
  <c r="V48" i="19"/>
  <c r="U48" i="19"/>
  <c r="T48" i="19"/>
  <c r="S48" i="19"/>
  <c r="R48" i="19"/>
  <c r="Q48" i="19"/>
  <c r="P48" i="19"/>
  <c r="O48" i="19"/>
  <c r="J48" i="19"/>
  <c r="AQ39" i="19"/>
  <c r="AP39" i="19"/>
  <c r="AO39" i="19"/>
  <c r="AN39" i="19"/>
  <c r="AM39" i="19"/>
  <c r="AL39" i="19"/>
  <c r="AK39" i="19"/>
  <c r="AJ39" i="19"/>
  <c r="AI39" i="19"/>
  <c r="AH39" i="19"/>
  <c r="AG39" i="19"/>
  <c r="AF39" i="19"/>
  <c r="AE39" i="19"/>
  <c r="AD39" i="19"/>
  <c r="AC39" i="19"/>
  <c r="AB39" i="19"/>
  <c r="AA39" i="19"/>
  <c r="Z39" i="19"/>
  <c r="Y39" i="19"/>
  <c r="X39" i="19"/>
  <c r="W39" i="19"/>
  <c r="V39" i="19"/>
  <c r="U39" i="19"/>
  <c r="T39" i="19"/>
  <c r="S39" i="19"/>
  <c r="R39" i="19"/>
  <c r="Q39" i="19"/>
  <c r="P39" i="19"/>
  <c r="O39" i="19"/>
  <c r="J39" i="19"/>
  <c r="AQ38" i="19"/>
  <c r="AP38" i="19"/>
  <c r="AO38" i="19"/>
  <c r="AN38" i="19"/>
  <c r="AM38"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J38" i="19"/>
  <c r="AQ29" i="19"/>
  <c r="AP29" i="19"/>
  <c r="AO29" i="19"/>
  <c r="AN29" i="19"/>
  <c r="AM29" i="19"/>
  <c r="AL29" i="19"/>
  <c r="AK29" i="19"/>
  <c r="AJ29" i="19"/>
  <c r="AI29" i="19"/>
  <c r="AH29" i="19"/>
  <c r="AG29" i="19"/>
  <c r="AF29" i="19"/>
  <c r="AE29" i="19"/>
  <c r="AD29" i="19"/>
  <c r="AC29" i="19"/>
  <c r="AB29" i="19"/>
  <c r="AA29" i="19"/>
  <c r="Z29" i="19"/>
  <c r="Y29" i="19"/>
  <c r="X29" i="19"/>
  <c r="W29" i="19"/>
  <c r="V29" i="19"/>
  <c r="U29" i="19"/>
  <c r="T29" i="19"/>
  <c r="S29" i="19"/>
  <c r="R29" i="19"/>
  <c r="Q29" i="19"/>
  <c r="P29" i="19"/>
  <c r="O29" i="19"/>
  <c r="J29" i="19"/>
  <c r="AQ28" i="19"/>
  <c r="AP28" i="19"/>
  <c r="AO28" i="19"/>
  <c r="AN28" i="19"/>
  <c r="AM28" i="19"/>
  <c r="AL28" i="19"/>
  <c r="AK28" i="19"/>
  <c r="AJ28" i="19"/>
  <c r="AI28" i="19"/>
  <c r="AH28" i="19"/>
  <c r="AG28" i="19"/>
  <c r="AF28" i="19"/>
  <c r="AE28" i="19"/>
  <c r="AD28" i="19"/>
  <c r="AC28" i="19"/>
  <c r="AB28" i="19"/>
  <c r="AA28" i="19"/>
  <c r="Z28" i="19"/>
  <c r="Y28" i="19"/>
  <c r="X28" i="19"/>
  <c r="W28" i="19"/>
  <c r="V28" i="19"/>
  <c r="U28" i="19"/>
  <c r="T28" i="19"/>
  <c r="S28" i="19"/>
  <c r="R28" i="19"/>
  <c r="Q28" i="19"/>
  <c r="P28" i="19"/>
  <c r="O28" i="19"/>
  <c r="J28" i="19"/>
  <c r="AQ19" i="19"/>
  <c r="AP19" i="19"/>
  <c r="AO19" i="19"/>
  <c r="AN19" i="19"/>
  <c r="AM19" i="19"/>
  <c r="AL19" i="19"/>
  <c r="AK19" i="19"/>
  <c r="AJ19" i="19"/>
  <c r="AI19" i="19"/>
  <c r="AH19" i="19"/>
  <c r="AG19" i="19"/>
  <c r="AF19" i="19"/>
  <c r="AE19" i="19"/>
  <c r="AD19" i="19"/>
  <c r="AC19" i="19"/>
  <c r="AB19" i="19"/>
  <c r="AA19" i="19"/>
  <c r="Z19" i="19"/>
  <c r="Y19" i="19"/>
  <c r="X19" i="19"/>
  <c r="W19" i="19"/>
  <c r="V19" i="19"/>
  <c r="U19" i="19"/>
  <c r="T19" i="19"/>
  <c r="S19" i="19"/>
  <c r="R19" i="19"/>
  <c r="Q19" i="19"/>
  <c r="P19" i="19"/>
  <c r="O19" i="19"/>
  <c r="J19" i="19"/>
  <c r="AQ18" i="19"/>
  <c r="AP18" i="19"/>
  <c r="AO18" i="19"/>
  <c r="AN18" i="19"/>
  <c r="AM18" i="19"/>
  <c r="AL18" i="19"/>
  <c r="AK18" i="19"/>
  <c r="AJ18" i="19"/>
  <c r="AI18" i="19"/>
  <c r="AH18" i="19"/>
  <c r="AG18" i="19"/>
  <c r="AF18" i="19"/>
  <c r="AE18" i="19"/>
  <c r="AD18" i="19"/>
  <c r="AC18" i="19"/>
  <c r="AB18" i="19"/>
  <c r="AA18" i="19"/>
  <c r="Z18" i="19"/>
  <c r="Y18" i="19"/>
  <c r="X18" i="19"/>
  <c r="W18" i="19"/>
  <c r="V18" i="19"/>
  <c r="U18" i="19"/>
  <c r="T18" i="19"/>
  <c r="S18" i="19"/>
  <c r="R18" i="19"/>
  <c r="Q18" i="19"/>
  <c r="P18" i="19"/>
  <c r="O18" i="19"/>
  <c r="J18" i="19"/>
  <c r="AQ11" i="19"/>
  <c r="AP11" i="19"/>
  <c r="AO11" i="19"/>
  <c r="AN11" i="19"/>
  <c r="AM11" i="19"/>
  <c r="AL11" i="19"/>
  <c r="AK11" i="19"/>
  <c r="AJ11" i="19"/>
  <c r="AI11" i="19"/>
  <c r="AH11" i="19"/>
  <c r="AG11" i="19"/>
  <c r="AF11" i="19"/>
  <c r="AE11" i="19"/>
  <c r="AD11" i="19"/>
  <c r="AC11" i="19"/>
  <c r="AB11" i="19"/>
  <c r="AA11" i="19"/>
  <c r="Z11" i="19"/>
  <c r="Y11" i="19"/>
  <c r="X11" i="19"/>
  <c r="W11" i="19"/>
  <c r="V11" i="19"/>
  <c r="U11" i="19"/>
  <c r="T11" i="19"/>
  <c r="AQ10" i="19"/>
  <c r="AP10" i="19"/>
  <c r="AO10" i="19"/>
  <c r="AN10" i="19"/>
  <c r="AM10" i="19"/>
  <c r="AL10" i="19"/>
  <c r="AK10" i="19"/>
  <c r="AJ10" i="19"/>
  <c r="AI10" i="19"/>
  <c r="AH10" i="19"/>
  <c r="AG10" i="19"/>
  <c r="AF10" i="19"/>
  <c r="AE10" i="19"/>
  <c r="AD10" i="19"/>
  <c r="AC10" i="19"/>
  <c r="AB10" i="19"/>
  <c r="AA10" i="19"/>
  <c r="Z10" i="19"/>
  <c r="Y10" i="19"/>
  <c r="X10" i="19"/>
  <c r="W10" i="19"/>
  <c r="V10" i="19"/>
  <c r="U10" i="19"/>
  <c r="T10" i="19"/>
  <c r="R55" i="19"/>
  <c r="Q55" i="19"/>
  <c r="R54" i="19"/>
  <c r="Q54" i="19"/>
  <c r="R53" i="19"/>
  <c r="Q53" i="19"/>
  <c r="R52" i="19"/>
  <c r="Q52" i="19"/>
  <c r="R51" i="19"/>
  <c r="Q51" i="19"/>
  <c r="R50" i="19"/>
  <c r="Q50" i="19"/>
  <c r="R47" i="19"/>
  <c r="Q47" i="19"/>
  <c r="R46" i="19"/>
  <c r="Q46" i="19"/>
  <c r="R45" i="19"/>
  <c r="Q45" i="19"/>
  <c r="R44" i="19"/>
  <c r="Q44" i="19"/>
  <c r="R43" i="19"/>
  <c r="Q43" i="19"/>
  <c r="R42" i="19"/>
  <c r="Q42" i="19"/>
  <c r="R41" i="19"/>
  <c r="Q41" i="19"/>
  <c r="R40" i="19"/>
  <c r="Q40" i="19"/>
  <c r="R37" i="19"/>
  <c r="Q37" i="19"/>
  <c r="R36" i="19"/>
  <c r="Q36" i="19"/>
  <c r="R35" i="19"/>
  <c r="Q35" i="19"/>
  <c r="R34" i="19"/>
  <c r="Q34" i="19"/>
  <c r="R33" i="19"/>
  <c r="Q33" i="19"/>
  <c r="R32" i="19"/>
  <c r="Q32" i="19"/>
  <c r="R31" i="19"/>
  <c r="Q31" i="19"/>
  <c r="R30" i="19"/>
  <c r="Q30" i="19"/>
  <c r="R27" i="19"/>
  <c r="Q27" i="19"/>
  <c r="R26" i="19"/>
  <c r="Q26" i="19"/>
  <c r="R25" i="19"/>
  <c r="Q25" i="19"/>
  <c r="R24" i="19"/>
  <c r="Q24" i="19"/>
  <c r="R23" i="19"/>
  <c r="Q23" i="19"/>
  <c r="R22" i="19"/>
  <c r="Q22" i="19"/>
  <c r="R21" i="19"/>
  <c r="Q21" i="19"/>
  <c r="R20" i="19"/>
  <c r="Q20" i="19"/>
  <c r="R17" i="19"/>
  <c r="Q17" i="19"/>
  <c r="R16" i="19"/>
  <c r="Q16" i="19"/>
  <c r="F221" i="13"/>
  <c r="F211" i="13"/>
  <c r="F212" i="13"/>
  <c r="F213" i="13"/>
  <c r="F214" i="13"/>
  <c r="F215" i="13"/>
  <c r="F216" i="13"/>
  <c r="F217" i="13"/>
  <c r="F218" i="13"/>
  <c r="F219" i="13"/>
  <c r="F220" i="13"/>
  <c r="F210" i="13"/>
  <c r="X52" i="19"/>
  <c r="AP12" i="19"/>
  <c r="AP52" i="19"/>
  <c r="AJ12" i="19"/>
  <c r="AD52" i="19"/>
  <c r="X12" i="19"/>
  <c r="AJ52" i="19"/>
  <c r="AD12" i="19"/>
  <c r="AK12" i="19"/>
  <c r="AQ52" i="19"/>
  <c r="Y12" i="19"/>
  <c r="AE12" i="19"/>
  <c r="AK52" i="19"/>
  <c r="AE52" i="19"/>
  <c r="Y52" i="19"/>
  <c r="AQ12" i="19"/>
  <c r="AL22" i="19"/>
  <c r="Z22" i="19"/>
  <c r="AL9" i="19"/>
  <c r="T9" i="19"/>
  <c r="AF9" i="19"/>
  <c r="AF22" i="19"/>
  <c r="Z9" i="19"/>
  <c r="T22" i="19"/>
  <c r="J22" i="19"/>
  <c r="T32" i="19"/>
  <c r="J32" i="19"/>
  <c r="AF42" i="19"/>
  <c r="AL42" i="19"/>
  <c r="T42" i="19"/>
  <c r="AF32" i="19"/>
  <c r="Z42" i="19"/>
  <c r="Z32" i="19"/>
  <c r="AL32" i="19"/>
  <c r="J42" i="19"/>
  <c r="J47" i="19"/>
  <c r="Z27" i="19"/>
  <c r="AL7" i="19"/>
  <c r="T47" i="19"/>
  <c r="AF27" i="19"/>
  <c r="J17" i="19"/>
  <c r="Z47" i="19"/>
  <c r="J37" i="19"/>
  <c r="AF37" i="19"/>
  <c r="J27" i="19"/>
  <c r="Z7" i="19"/>
  <c r="AL37" i="19"/>
  <c r="T27" i="19"/>
  <c r="AF7" i="19"/>
  <c r="T17" i="19"/>
  <c r="Z17" i="19"/>
  <c r="AL47" i="19"/>
  <c r="T37" i="19"/>
  <c r="AF17" i="19"/>
  <c r="Z37" i="19"/>
  <c r="AL17" i="19"/>
  <c r="T7" i="19"/>
  <c r="AL27" i="19"/>
  <c r="AF47" i="19"/>
  <c r="AF33" i="19"/>
  <c r="Z13" i="19"/>
  <c r="AL23" i="19"/>
  <c r="J23" i="19"/>
  <c r="AF43" i="19"/>
  <c r="T43" i="19"/>
  <c r="AF53" i="19"/>
  <c r="Z33" i="19"/>
  <c r="T13" i="19"/>
  <c r="J43" i="19"/>
  <c r="Z23" i="19"/>
  <c r="J53" i="19"/>
  <c r="AL43" i="19"/>
  <c r="AL13" i="19"/>
  <c r="T53" i="19"/>
  <c r="Z43" i="19"/>
  <c r="T33" i="19"/>
  <c r="J33" i="19"/>
  <c r="Z53" i="19"/>
  <c r="AL33" i="19"/>
  <c r="AF23" i="19"/>
  <c r="AL53" i="19"/>
  <c r="T23" i="19"/>
  <c r="AF13" i="19"/>
  <c r="J41" i="19"/>
  <c r="AF41" i="19"/>
  <c r="AL51" i="19"/>
  <c r="T41" i="19"/>
  <c r="Z41" i="19"/>
  <c r="J31" i="19"/>
  <c r="J21" i="19"/>
  <c r="Z31" i="19"/>
  <c r="T31" i="19"/>
  <c r="AF51" i="19"/>
  <c r="AF31" i="19"/>
  <c r="T51" i="19"/>
  <c r="J51" i="19"/>
  <c r="T21" i="19"/>
  <c r="Z51" i="19"/>
  <c r="AL41" i="19"/>
  <c r="Z21" i="19"/>
  <c r="AL21" i="19"/>
  <c r="AL31" i="19"/>
  <c r="AF21" i="19"/>
  <c r="AL8" i="19"/>
  <c r="T20" i="19"/>
  <c r="AF30" i="19"/>
  <c r="T40" i="19"/>
  <c r="AF50" i="19"/>
  <c r="J30" i="19"/>
  <c r="Z40" i="19"/>
  <c r="AL40" i="19"/>
  <c r="Z8" i="19"/>
  <c r="J50" i="19"/>
  <c r="AL30" i="19"/>
  <c r="T50" i="19"/>
  <c r="AL50" i="19"/>
  <c r="Z30" i="19"/>
  <c r="AF40" i="19"/>
  <c r="AF20" i="19"/>
  <c r="AL20" i="19"/>
  <c r="AF8" i="19"/>
  <c r="Z50" i="19"/>
  <c r="Z20" i="19"/>
  <c r="T30" i="19"/>
  <c r="T8" i="19"/>
  <c r="J20" i="19"/>
  <c r="J40" i="19"/>
  <c r="AF52" i="19"/>
  <c r="J52" i="19"/>
  <c r="AL12" i="19"/>
  <c r="AF12" i="19"/>
  <c r="Z12" i="19"/>
  <c r="Z52" i="19"/>
  <c r="AL52" i="19"/>
  <c r="T12" i="19"/>
  <c r="T52" i="19"/>
  <c r="AA37" i="19"/>
  <c r="AM7" i="19"/>
  <c r="AA17" i="19"/>
  <c r="AA27" i="19"/>
  <c r="U47" i="19"/>
  <c r="AA7" i="19"/>
  <c r="AM17" i="19"/>
  <c r="O47" i="19"/>
  <c r="AM47" i="19"/>
  <c r="U27" i="19"/>
  <c r="AG27" i="19"/>
  <c r="AG47" i="19"/>
  <c r="AG37" i="19"/>
  <c r="AM37" i="19"/>
  <c r="AG17" i="19"/>
  <c r="O37" i="19"/>
  <c r="AG7" i="19"/>
  <c r="AA47" i="19"/>
  <c r="U37" i="19"/>
  <c r="AM27" i="19"/>
  <c r="U7" i="19"/>
  <c r="O27" i="19"/>
  <c r="O17" i="19"/>
  <c r="U17" i="19"/>
  <c r="O35" i="19"/>
  <c r="AG25" i="19"/>
  <c r="O45" i="19"/>
  <c r="AM45" i="19"/>
  <c r="AA45" i="19"/>
  <c r="U35" i="19"/>
  <c r="O55" i="19"/>
  <c r="AG15" i="19"/>
  <c r="U15" i="19"/>
  <c r="AG35" i="19"/>
  <c r="AM35" i="19"/>
  <c r="U55" i="19"/>
  <c r="AM25" i="19"/>
  <c r="AG55" i="19"/>
  <c r="AA15" i="19"/>
  <c r="AA25" i="19"/>
  <c r="AG45" i="19"/>
  <c r="U25" i="19"/>
  <c r="AA55" i="19"/>
  <c r="O25" i="19"/>
  <c r="U45" i="19"/>
  <c r="AA35" i="19"/>
  <c r="AM55" i="19"/>
  <c r="AM15" i="19"/>
  <c r="AG14" i="19"/>
  <c r="U14" i="19"/>
  <c r="AM54" i="19"/>
  <c r="U54" i="19"/>
  <c r="U24" i="19"/>
  <c r="AM14" i="19"/>
  <c r="AA24" i="19"/>
  <c r="AG44" i="19"/>
  <c r="O54" i="19"/>
  <c r="AM34" i="19"/>
  <c r="AA14" i="19"/>
  <c r="O24" i="19"/>
  <c r="AG24" i="19"/>
  <c r="AM44" i="19"/>
  <c r="AM24" i="19"/>
  <c r="AA44" i="19"/>
  <c r="U44" i="19"/>
  <c r="AG54" i="19"/>
  <c r="O44" i="19"/>
  <c r="U34" i="19"/>
  <c r="AA34" i="19"/>
  <c r="AA54" i="19"/>
  <c r="O34" i="19"/>
  <c r="AG34" i="19"/>
  <c r="AM42" i="19"/>
  <c r="AA42" i="19"/>
  <c r="O42" i="19"/>
  <c r="AG42" i="19"/>
  <c r="O32" i="19"/>
  <c r="U32" i="19"/>
  <c r="AM32" i="19"/>
  <c r="U42" i="19"/>
  <c r="AG32" i="19"/>
  <c r="AA32" i="19"/>
  <c r="AH55" i="19"/>
  <c r="V15" i="19"/>
  <c r="AN35" i="19"/>
  <c r="AB45" i="19"/>
  <c r="AN15" i="19"/>
  <c r="AN55" i="19"/>
  <c r="V25" i="19"/>
  <c r="AB15" i="19"/>
  <c r="V55" i="19"/>
  <c r="AB55" i="19"/>
  <c r="AH15" i="19"/>
  <c r="P35" i="19"/>
  <c r="P45" i="19"/>
  <c r="AH45" i="19"/>
  <c r="P25" i="19"/>
  <c r="AH25" i="19"/>
  <c r="AB35" i="19"/>
  <c r="AB25" i="19"/>
  <c r="V35" i="19"/>
  <c r="AN25" i="19"/>
  <c r="AH35" i="19"/>
  <c r="V45" i="19"/>
  <c r="AN45" i="19"/>
  <c r="P55" i="19"/>
  <c r="T54" i="19"/>
  <c r="AL14" i="19"/>
  <c r="AF14" i="19"/>
  <c r="AL34" i="19"/>
  <c r="AF54" i="19"/>
  <c r="AL54" i="19"/>
  <c r="Z14" i="19"/>
  <c r="J54" i="19"/>
  <c r="AL44" i="19"/>
  <c r="Z54" i="19"/>
  <c r="AL24" i="19"/>
  <c r="Z34" i="19"/>
  <c r="AF44" i="19"/>
  <c r="AF34" i="19"/>
  <c r="T14" i="19"/>
  <c r="Z24" i="19"/>
  <c r="AF24" i="19"/>
  <c r="Z44" i="19"/>
  <c r="T34" i="19"/>
  <c r="J34" i="19"/>
  <c r="T24" i="19"/>
  <c r="J44" i="19"/>
  <c r="J24" i="19"/>
  <c r="T44" i="19"/>
  <c r="AN52" i="19"/>
  <c r="P52" i="19"/>
  <c r="AB12" i="19"/>
  <c r="V12" i="19"/>
  <c r="AN12" i="19"/>
  <c r="V52" i="19"/>
  <c r="AH12" i="19"/>
  <c r="AB52" i="19"/>
  <c r="AH52" i="19"/>
  <c r="AH32" i="19"/>
  <c r="AH42" i="19"/>
  <c r="P42" i="19"/>
  <c r="V32" i="19"/>
  <c r="AN42" i="19"/>
  <c r="P32" i="19"/>
  <c r="AB32" i="19"/>
  <c r="AB42" i="19"/>
  <c r="AN32" i="19"/>
  <c r="V42" i="19"/>
  <c r="AM52" i="19"/>
  <c r="AM12" i="19"/>
  <c r="AG52" i="19"/>
  <c r="AA52" i="19"/>
  <c r="AA12" i="19"/>
  <c r="AG12" i="19"/>
  <c r="U12" i="19"/>
  <c r="U52" i="19"/>
  <c r="O52" i="19"/>
  <c r="AA9" i="19"/>
  <c r="U9" i="19"/>
  <c r="AA22" i="19"/>
  <c r="AM22" i="19"/>
  <c r="O22" i="19"/>
  <c r="AG9" i="19"/>
  <c r="AM9" i="19"/>
  <c r="AG22" i="19"/>
  <c r="U22" i="19"/>
  <c r="O41" i="19"/>
  <c r="AG41" i="19"/>
  <c r="AA31" i="19"/>
  <c r="AM51" i="19"/>
  <c r="AG21" i="19"/>
  <c r="U51" i="19"/>
  <c r="AA51" i="19"/>
  <c r="U31" i="19"/>
  <c r="AA41" i="19"/>
  <c r="U41" i="19"/>
  <c r="AA21" i="19"/>
  <c r="AM41" i="19"/>
  <c r="O31" i="19"/>
  <c r="AG51" i="19"/>
  <c r="AM21" i="19"/>
  <c r="AG31" i="19"/>
  <c r="O21" i="19"/>
  <c r="O51" i="19"/>
  <c r="U21" i="19"/>
  <c r="AM31" i="19"/>
  <c r="O23" i="19"/>
  <c r="AM43" i="19"/>
  <c r="AG43" i="19"/>
  <c r="AG53" i="19"/>
  <c r="AA43" i="19"/>
  <c r="U53" i="19"/>
  <c r="AM53" i="19"/>
  <c r="O33" i="19"/>
  <c r="O43" i="19"/>
  <c r="AM33" i="19"/>
  <c r="AG33" i="19"/>
  <c r="U33" i="19"/>
  <c r="AM23" i="19"/>
  <c r="O53" i="19"/>
  <c r="AG23" i="19"/>
  <c r="AG13" i="19"/>
  <c r="AA23" i="19"/>
  <c r="AA33" i="19"/>
  <c r="U13" i="19"/>
  <c r="AA13" i="19"/>
  <c r="AM13" i="19"/>
  <c r="U43" i="19"/>
  <c r="U23" i="19"/>
  <c r="AA53" i="19"/>
  <c r="S52" i="19"/>
  <c r="W12" i="19"/>
  <c r="W52" i="19"/>
  <c r="AC52" i="19"/>
  <c r="AO12" i="19"/>
  <c r="AI12" i="19"/>
  <c r="AO52" i="19"/>
  <c r="AC12" i="19"/>
  <c r="AI52" i="19"/>
  <c r="AG20" i="19"/>
  <c r="AA30" i="19"/>
  <c r="AA40" i="19"/>
  <c r="O20" i="19"/>
  <c r="AG8" i="19"/>
  <c r="AM50" i="19"/>
  <c r="AM30" i="19"/>
  <c r="AA20" i="19"/>
  <c r="AA8" i="19"/>
  <c r="O40" i="19"/>
  <c r="AG30" i="19"/>
  <c r="AM8" i="19"/>
  <c r="U8" i="19"/>
  <c r="AA50" i="19"/>
  <c r="AM20" i="19"/>
  <c r="U50" i="19"/>
  <c r="O50" i="19"/>
  <c r="U40" i="19"/>
  <c r="O30" i="19"/>
  <c r="AG40" i="19"/>
  <c r="AG50" i="19"/>
  <c r="AM40" i="19"/>
  <c r="U20" i="19"/>
  <c r="U30" i="19"/>
  <c r="AH9" i="19"/>
  <c r="AN9" i="19"/>
  <c r="AB9" i="19"/>
  <c r="AN22" i="19"/>
  <c r="V22" i="19"/>
  <c r="AH22" i="19"/>
  <c r="AB22" i="19"/>
  <c r="V9" i="19"/>
  <c r="P22" i="19"/>
  <c r="AH47" i="19"/>
  <c r="AN27" i="19"/>
  <c r="AH27" i="19"/>
  <c r="AN7" i="19"/>
  <c r="AN37" i="19"/>
  <c r="P27" i="19"/>
  <c r="AH17" i="19"/>
  <c r="P37" i="19"/>
  <c r="V17" i="19"/>
  <c r="AN17" i="19"/>
  <c r="AB7" i="19"/>
  <c r="AB47" i="19"/>
  <c r="P17" i="19"/>
  <c r="V27" i="19"/>
  <c r="AB27" i="19"/>
  <c r="V7" i="19"/>
  <c r="AB17" i="19"/>
  <c r="AN47" i="19"/>
  <c r="P47" i="19"/>
  <c r="V37" i="19"/>
  <c r="AH7" i="19"/>
  <c r="AB37" i="19"/>
  <c r="V47" i="19"/>
  <c r="AH37" i="19"/>
  <c r="AN43" i="19"/>
  <c r="AH33" i="19"/>
  <c r="AB33" i="19"/>
  <c r="AB13" i="19"/>
  <c r="AH43" i="19"/>
  <c r="P43" i="19"/>
  <c r="AB23" i="19"/>
  <c r="V33" i="19"/>
  <c r="V43" i="19"/>
  <c r="AH53" i="19"/>
  <c r="AN13" i="19"/>
  <c r="V23" i="19"/>
  <c r="V13" i="19"/>
  <c r="AN53" i="19"/>
  <c r="P33" i="19"/>
  <c r="P23" i="19"/>
  <c r="AB43" i="19"/>
  <c r="AB53" i="19"/>
  <c r="AH13" i="19"/>
  <c r="P53" i="19"/>
  <c r="AH23" i="19"/>
  <c r="AN33" i="19"/>
  <c r="AN23" i="19"/>
  <c r="V53" i="19"/>
  <c r="S55" i="19"/>
  <c r="AO15" i="19"/>
  <c r="AI25" i="19"/>
  <c r="AC35" i="19"/>
  <c r="S25" i="19"/>
  <c r="W55" i="19"/>
  <c r="W45" i="19"/>
  <c r="W35" i="19"/>
  <c r="AI45" i="19"/>
  <c r="AC15" i="19"/>
  <c r="AO45" i="19"/>
  <c r="AI55" i="19"/>
  <c r="S35" i="19"/>
  <c r="S45" i="19"/>
  <c r="W25" i="19"/>
  <c r="AO35" i="19"/>
  <c r="AC25" i="19"/>
  <c r="AI15" i="19"/>
  <c r="AC45" i="19"/>
  <c r="AI35" i="19"/>
  <c r="AO25" i="19"/>
  <c r="AC55" i="19"/>
  <c r="W15" i="19"/>
  <c r="AO55" i="19"/>
  <c r="AB8" i="19"/>
  <c r="V50" i="19"/>
  <c r="AH40" i="19"/>
  <c r="AH50" i="19"/>
  <c r="AH8" i="19"/>
  <c r="V20" i="19"/>
  <c r="P40" i="19"/>
  <c r="AN30" i="19"/>
  <c r="AB20" i="19"/>
  <c r="AB50" i="19"/>
  <c r="V30" i="19"/>
  <c r="P20" i="19"/>
  <c r="AB30" i="19"/>
  <c r="V8" i="19"/>
  <c r="AB40" i="19"/>
  <c r="AN8" i="19"/>
  <c r="AH20" i="19"/>
  <c r="AN40" i="19"/>
  <c r="P50" i="19"/>
  <c r="AN50" i="19"/>
  <c r="AN20" i="19"/>
  <c r="V40" i="19"/>
  <c r="AH30" i="19"/>
  <c r="P30" i="19"/>
  <c r="AJ32" i="19"/>
  <c r="AD42" i="19"/>
  <c r="AP32" i="19"/>
  <c r="X32" i="19"/>
  <c r="AD32" i="19"/>
  <c r="AP42" i="19"/>
  <c r="X42" i="19"/>
  <c r="AJ42" i="19"/>
  <c r="AI46" i="19"/>
  <c r="S36" i="19"/>
  <c r="AC16" i="19"/>
  <c r="AO46" i="19"/>
  <c r="W36" i="19"/>
  <c r="AI16" i="19"/>
  <c r="AO16" i="19"/>
  <c r="S26" i="19"/>
  <c r="W46" i="19"/>
  <c r="AI26" i="19"/>
  <c r="S16" i="19"/>
  <c r="AC46" i="19"/>
  <c r="AO26" i="19"/>
  <c r="W16" i="19"/>
  <c r="AC6" i="19"/>
  <c r="AO36" i="19"/>
  <c r="W26" i="19"/>
  <c r="AI6" i="19"/>
  <c r="S46" i="19"/>
  <c r="AC26" i="19"/>
  <c r="AO6" i="19"/>
  <c r="AC36" i="19"/>
  <c r="W6" i="19"/>
  <c r="AI36" i="19"/>
  <c r="AE32" i="19"/>
  <c r="AQ32" i="19"/>
  <c r="AE42" i="19"/>
  <c r="AK42" i="19"/>
  <c r="AK32" i="19"/>
  <c r="Y42" i="19"/>
  <c r="AQ42" i="19"/>
  <c r="Y32" i="19"/>
  <c r="AC42" i="19"/>
  <c r="S42" i="19"/>
  <c r="AO42" i="19"/>
  <c r="W32" i="19"/>
  <c r="S32" i="19"/>
  <c r="AO32" i="19"/>
  <c r="AI42" i="19"/>
  <c r="AI32" i="19"/>
  <c r="W42" i="19"/>
  <c r="AC32" i="19"/>
  <c r="P54" i="19"/>
  <c r="AN14" i="19"/>
  <c r="AH44" i="19"/>
  <c r="AB54" i="19"/>
  <c r="V14" i="19"/>
  <c r="AH24" i="19"/>
  <c r="AH34" i="19"/>
  <c r="V54" i="19"/>
  <c r="P34" i="19"/>
  <c r="AN34" i="19"/>
  <c r="AB24" i="19"/>
  <c r="AN24" i="19"/>
  <c r="AB44" i="19"/>
  <c r="V24" i="19"/>
  <c r="AB34" i="19"/>
  <c r="AH14" i="19"/>
  <c r="P44" i="19"/>
  <c r="V44" i="19"/>
  <c r="AH54" i="19"/>
  <c r="AB14" i="19"/>
  <c r="AN44" i="19"/>
  <c r="V34" i="19"/>
  <c r="AN54" i="19"/>
  <c r="P24" i="19"/>
  <c r="AH31" i="19"/>
  <c r="AH21" i="19"/>
  <c r="V41" i="19"/>
  <c r="AB51" i="19"/>
  <c r="AH41" i="19"/>
  <c r="V31" i="19"/>
  <c r="P51" i="19"/>
  <c r="AB21" i="19"/>
  <c r="AB31" i="19"/>
  <c r="AB41" i="19"/>
  <c r="AN51" i="19"/>
  <c r="P41" i="19"/>
  <c r="V21" i="19"/>
  <c r="AN41" i="19"/>
  <c r="AN31" i="19"/>
  <c r="AN21" i="19"/>
  <c r="AH51" i="19"/>
  <c r="P21" i="19"/>
  <c r="P31" i="19"/>
  <c r="V51" i="19"/>
  <c r="AK41" i="19"/>
  <c r="AK31" i="19"/>
  <c r="AQ21" i="19"/>
  <c r="AK51" i="19"/>
  <c r="Y31" i="19"/>
  <c r="Y51" i="19"/>
  <c r="AE21" i="19"/>
  <c r="Y41" i="19"/>
  <c r="AE41" i="19"/>
  <c r="AQ51" i="19"/>
  <c r="AQ41" i="19"/>
  <c r="AQ31" i="19"/>
  <c r="AE51" i="19"/>
  <c r="AK21" i="19"/>
  <c r="Y21" i="19"/>
  <c r="AE31" i="19"/>
  <c r="AI54" i="19"/>
  <c r="W24" i="19"/>
  <c r="AI34" i="19"/>
  <c r="AC54" i="19"/>
  <c r="AI14" i="19"/>
  <c r="AC34" i="19"/>
  <c r="S44" i="19"/>
  <c r="AO54" i="19"/>
  <c r="S24" i="19"/>
  <c r="AO34" i="19"/>
  <c r="AC14" i="19"/>
  <c r="AO14" i="19"/>
  <c r="AC24" i="19"/>
  <c r="W44" i="19"/>
  <c r="S34" i="19"/>
  <c r="AO44" i="19"/>
  <c r="S54" i="19"/>
  <c r="AC44" i="19"/>
  <c r="W54" i="19"/>
  <c r="AO24" i="19"/>
  <c r="AI44" i="19"/>
  <c r="W34" i="19"/>
  <c r="AI24" i="19"/>
  <c r="W14" i="19"/>
  <c r="AO17" i="19"/>
  <c r="W27" i="19"/>
  <c r="W37" i="19"/>
  <c r="AI27" i="19"/>
  <c r="AC47" i="19"/>
  <c r="W7" i="19"/>
  <c r="S17" i="19"/>
  <c r="AI17" i="19"/>
  <c r="AO27" i="19"/>
  <c r="AC7" i="19"/>
  <c r="AC37" i="19"/>
  <c r="AI37" i="19"/>
  <c r="AC27" i="19"/>
  <c r="S47" i="19"/>
  <c r="AI47" i="19"/>
  <c r="AC17" i="19"/>
  <c r="AI7" i="19"/>
  <c r="S27" i="19"/>
  <c r="W47" i="19"/>
  <c r="S37" i="19"/>
  <c r="W17" i="19"/>
  <c r="AO7" i="19"/>
  <c r="AO47" i="19"/>
  <c r="AO37" i="19"/>
  <c r="S50" i="19"/>
  <c r="W50" i="19"/>
  <c r="AI8" i="19"/>
  <c r="AI40" i="19"/>
  <c r="S40" i="19"/>
  <c r="AI20" i="19"/>
  <c r="AO50" i="19"/>
  <c r="AO20" i="19"/>
  <c r="AO30" i="19"/>
  <c r="W30" i="19"/>
  <c r="AC50" i="19"/>
  <c r="AC8" i="19"/>
  <c r="S30" i="19"/>
  <c r="AO40" i="19"/>
  <c r="S20" i="19"/>
  <c r="AC30" i="19"/>
  <c r="W40" i="19"/>
  <c r="AI50" i="19"/>
  <c r="AC20" i="19"/>
  <c r="AO8" i="19"/>
  <c r="AC40" i="19"/>
  <c r="W8" i="19"/>
  <c r="W20" i="19"/>
  <c r="AI30" i="19"/>
  <c r="AE55" i="19"/>
  <c r="AE15" i="19"/>
  <c r="AQ55" i="19"/>
  <c r="AK35" i="19"/>
  <c r="AQ25" i="19"/>
  <c r="AQ35" i="19"/>
  <c r="AE25" i="19"/>
  <c r="AQ45" i="19"/>
  <c r="AK25" i="19"/>
  <c r="AE35" i="19"/>
  <c r="Y25" i="19"/>
  <c r="AK45" i="19"/>
  <c r="Y35" i="19"/>
  <c r="AE45" i="19"/>
  <c r="AQ15" i="19"/>
  <c r="Y45" i="19"/>
  <c r="AK15" i="19"/>
  <c r="Y15" i="19"/>
  <c r="AK55" i="19"/>
  <c r="Y55" i="19"/>
  <c r="S22" i="19"/>
  <c r="AC22" i="19"/>
  <c r="AO22" i="19"/>
  <c r="AO9" i="19"/>
  <c r="AC9" i="19"/>
  <c r="AI22" i="19"/>
  <c r="W9" i="19"/>
  <c r="AI9" i="19"/>
  <c r="W22" i="19"/>
  <c r="AJ41" i="19"/>
  <c r="AP21" i="19"/>
  <c r="AD21" i="19"/>
  <c r="AJ21" i="19"/>
  <c r="AP31" i="19"/>
  <c r="AP41" i="19"/>
  <c r="AJ51" i="19"/>
  <c r="AD51" i="19"/>
  <c r="AD41" i="19"/>
  <c r="X41" i="19"/>
  <c r="AD31" i="19"/>
  <c r="X51" i="19"/>
  <c r="X21" i="19"/>
  <c r="AP51" i="19"/>
  <c r="X31" i="19"/>
  <c r="AJ31" i="19"/>
  <c r="X20" i="19"/>
  <c r="X30" i="19"/>
  <c r="AJ40" i="19"/>
  <c r="AD30" i="19"/>
  <c r="AD20" i="19"/>
  <c r="AJ8" i="19"/>
  <c r="AP8" i="19"/>
  <c r="AD50" i="19"/>
  <c r="AP50" i="19"/>
  <c r="AP30" i="19"/>
  <c r="AP40" i="19"/>
  <c r="AJ30" i="19"/>
  <c r="AJ20" i="19"/>
  <c r="AP20" i="19"/>
  <c r="AD8" i="19"/>
  <c r="X50" i="19"/>
  <c r="X8" i="19"/>
  <c r="X40" i="19"/>
  <c r="AD40" i="19"/>
  <c r="AJ50" i="19"/>
  <c r="AP55" i="19"/>
  <c r="AD45" i="19"/>
  <c r="AD35" i="19"/>
  <c r="AD55" i="19"/>
  <c r="X35" i="19"/>
  <c r="X45" i="19"/>
  <c r="AP25" i="19"/>
  <c r="AP15" i="19"/>
  <c r="AP35" i="19"/>
  <c r="AD25" i="19"/>
  <c r="AJ25" i="19"/>
  <c r="X15" i="19"/>
  <c r="X55" i="19"/>
  <c r="AP45" i="19"/>
  <c r="X25" i="19"/>
  <c r="AJ45" i="19"/>
  <c r="AJ15" i="19"/>
  <c r="AJ55" i="19"/>
  <c r="AD15" i="19"/>
  <c r="AJ35" i="19"/>
  <c r="W41" i="19"/>
  <c r="S51" i="19"/>
  <c r="AI21" i="19"/>
  <c r="W51" i="19"/>
  <c r="AO21" i="19"/>
  <c r="S31" i="19"/>
  <c r="AI51" i="19"/>
  <c r="AC41" i="19"/>
  <c r="AO51" i="19"/>
  <c r="AO31" i="19"/>
  <c r="AO41" i="19"/>
  <c r="W21" i="19"/>
  <c r="S21" i="19"/>
  <c r="AI41" i="19"/>
  <c r="S41" i="19"/>
  <c r="AC21" i="19"/>
  <c r="W31" i="19"/>
  <c r="AI31" i="19"/>
  <c r="AC51" i="19"/>
  <c r="AC31" i="19"/>
  <c r="AQ46" i="19"/>
  <c r="Y36" i="19"/>
  <c r="AK16" i="19"/>
  <c r="AE36" i="19"/>
  <c r="AQ16" i="19"/>
  <c r="Y6" i="19"/>
  <c r="AK46" i="19"/>
  <c r="AE16" i="19"/>
  <c r="AE6" i="19"/>
  <c r="AK6" i="19"/>
  <c r="AE46" i="19"/>
  <c r="AQ26" i="19"/>
  <c r="Y16" i="19"/>
  <c r="Y26" i="19"/>
  <c r="AE26" i="19"/>
  <c r="AQ6" i="19"/>
  <c r="Y46" i="19"/>
  <c r="AK26" i="19"/>
  <c r="AK36" i="19"/>
  <c r="AQ36" i="19"/>
  <c r="AE50" i="19"/>
  <c r="AQ40" i="19"/>
  <c r="Y50" i="19"/>
  <c r="AE20" i="19"/>
  <c r="AK20" i="19"/>
  <c r="AK50" i="19"/>
  <c r="AQ20" i="19"/>
  <c r="AE30" i="19"/>
  <c r="AK30" i="19"/>
  <c r="AE8" i="19"/>
  <c r="Y20" i="19"/>
  <c r="AK40" i="19"/>
  <c r="Y40" i="19"/>
  <c r="AQ8" i="19"/>
  <c r="AE40" i="19"/>
  <c r="AQ50" i="19"/>
  <c r="Y30" i="19"/>
  <c r="Y8" i="19"/>
  <c r="AK8" i="19"/>
  <c r="AQ30" i="19"/>
  <c r="AC33" i="19"/>
  <c r="AI13" i="19"/>
  <c r="W23" i="19"/>
  <c r="AC13" i="19"/>
  <c r="AI23" i="19"/>
  <c r="AO33" i="19"/>
  <c r="AO13" i="19"/>
  <c r="W43" i="19"/>
  <c r="S23" i="19"/>
  <c r="AC43" i="19"/>
  <c r="S43" i="19"/>
  <c r="AI43" i="19"/>
  <c r="AI53" i="19"/>
  <c r="AO43" i="19"/>
  <c r="AO23" i="19"/>
  <c r="AC23" i="19"/>
  <c r="AI33" i="19"/>
  <c r="S53" i="19"/>
  <c r="W13" i="19"/>
  <c r="W33" i="19"/>
  <c r="AO53" i="19"/>
  <c r="AC53" i="19"/>
  <c r="W53" i="19"/>
  <c r="S33" i="19"/>
  <c r="AJ6" i="19"/>
  <c r="AD26" i="19"/>
  <c r="AP6" i="19"/>
  <c r="AP36" i="19"/>
  <c r="AJ26" i="19"/>
  <c r="AD6" i="19"/>
  <c r="X26" i="19"/>
  <c r="AD46" i="19"/>
  <c r="AJ46" i="19"/>
  <c r="X46" i="19"/>
  <c r="X6" i="19"/>
  <c r="AJ36" i="19"/>
  <c r="AD16" i="19"/>
  <c r="AP26" i="19"/>
  <c r="AD36" i="19"/>
  <c r="AP46" i="19"/>
  <c r="X36" i="19"/>
  <c r="AJ16" i="19"/>
  <c r="AP16" i="19"/>
  <c r="X16" i="19"/>
  <c r="AK24" i="19"/>
  <c r="AQ14" i="19"/>
  <c r="AK34" i="19"/>
  <c r="AE44" i="19"/>
  <c r="AE54" i="19"/>
  <c r="Y14" i="19"/>
  <c r="AQ44" i="19"/>
  <c r="AE34" i="19"/>
  <c r="AQ24" i="19"/>
  <c r="AQ54" i="19"/>
  <c r="AK14" i="19"/>
  <c r="AQ34" i="19"/>
  <c r="Y54" i="19"/>
  <c r="AK44" i="19"/>
  <c r="AE24" i="19"/>
  <c r="AK54" i="19"/>
  <c r="Y34" i="19"/>
  <c r="Y24" i="19"/>
  <c r="AE14" i="19"/>
  <c r="Y44" i="19"/>
  <c r="Y43" i="19"/>
  <c r="Y13" i="19"/>
  <c r="AQ53" i="19"/>
  <c r="AE53" i="19"/>
  <c r="AE43" i="19"/>
  <c r="AK43" i="19"/>
  <c r="Y33" i="19"/>
  <c r="Y23" i="19"/>
  <c r="AQ13" i="19"/>
  <c r="AQ23" i="19"/>
  <c r="AK13" i="19"/>
  <c r="AE23" i="19"/>
  <c r="AK33" i="19"/>
  <c r="AE33" i="19"/>
  <c r="AQ33" i="19"/>
  <c r="AE13" i="19"/>
  <c r="AK23" i="19"/>
  <c r="Y53" i="19"/>
  <c r="AK53" i="19"/>
  <c r="AQ43" i="19"/>
  <c r="AJ54" i="19"/>
  <c r="AP34" i="19"/>
  <c r="AJ34" i="19"/>
  <c r="AP14" i="19"/>
  <c r="AJ44" i="19"/>
  <c r="X44" i="19"/>
  <c r="X24" i="19"/>
  <c r="AP44" i="19"/>
  <c r="AD44" i="19"/>
  <c r="AD24" i="19"/>
  <c r="X14" i="19"/>
  <c r="X34" i="19"/>
  <c r="AD14" i="19"/>
  <c r="AJ24" i="19"/>
  <c r="AJ14" i="19"/>
  <c r="AD54" i="19"/>
  <c r="AP54" i="19"/>
  <c r="X54" i="19"/>
  <c r="AP24" i="19"/>
  <c r="AD34" i="19"/>
  <c r="AJ53" i="19"/>
  <c r="X43" i="19"/>
  <c r="AD53" i="19"/>
  <c r="X23" i="19"/>
  <c r="AJ43" i="19"/>
  <c r="AD13" i="19"/>
  <c r="AD43" i="19"/>
  <c r="AJ23" i="19"/>
  <c r="AP13" i="19"/>
  <c r="AD23" i="19"/>
  <c r="AP43" i="19"/>
  <c r="AJ13" i="19"/>
  <c r="AP23" i="19"/>
  <c r="X33" i="19"/>
  <c r="AP53" i="19"/>
  <c r="AJ33" i="19"/>
  <c r="X53" i="19"/>
  <c r="AP33" i="19"/>
  <c r="X13" i="19"/>
  <c r="AD33" i="19"/>
  <c r="AD47" i="19"/>
  <c r="X7" i="19"/>
  <c r="AP37" i="19"/>
  <c r="X17" i="19"/>
  <c r="AD17" i="19"/>
  <c r="AJ7" i="19"/>
  <c r="AJ37" i="19"/>
  <c r="AJ27" i="19"/>
  <c r="AJ47" i="19"/>
  <c r="AP47" i="19"/>
  <c r="X27" i="19"/>
  <c r="AD37" i="19"/>
  <c r="X37" i="19"/>
  <c r="AD27" i="19"/>
  <c r="AP7" i="19"/>
  <c r="AP17" i="19"/>
  <c r="AJ17" i="19"/>
  <c r="AP27" i="19"/>
  <c r="AD7" i="19"/>
  <c r="X47" i="19"/>
  <c r="AQ9" i="19"/>
  <c r="AQ22" i="19"/>
  <c r="AE9" i="19"/>
  <c r="Y22" i="19"/>
  <c r="AK9" i="19"/>
  <c r="AK22" i="19"/>
  <c r="AE22" i="19"/>
  <c r="Y9" i="19"/>
  <c r="AK37" i="19"/>
  <c r="AK47" i="19"/>
  <c r="Y7" i="19"/>
  <c r="AQ47" i="19"/>
  <c r="Y27" i="19"/>
  <c r="AE7" i="19"/>
  <c r="AE47" i="19"/>
  <c r="Y37" i="19"/>
  <c r="AQ17" i="19"/>
  <c r="AQ37" i="19"/>
  <c r="AK27" i="19"/>
  <c r="AQ7" i="19"/>
  <c r="AK7" i="19"/>
  <c r="AE17" i="19"/>
  <c r="AE37" i="19"/>
  <c r="AE27" i="19"/>
  <c r="AQ27" i="19"/>
  <c r="Y17" i="19"/>
  <c r="Y47" i="19"/>
  <c r="AK17" i="19"/>
  <c r="X9" i="19"/>
  <c r="AJ9" i="19"/>
  <c r="X22" i="19"/>
  <c r="AD22" i="19"/>
  <c r="AP22" i="19"/>
  <c r="AD9" i="19"/>
  <c r="AJ22" i="19"/>
  <c r="AP9" i="19"/>
  <c r="AX20" i="18"/>
  <c r="CJ28" i="18"/>
  <c r="X72" i="18"/>
  <c r="BF84" i="18"/>
  <c r="BD84" i="18"/>
  <c r="R74" i="18"/>
  <c r="CF50" i="18"/>
  <c r="AH82" i="18"/>
  <c r="V78" i="18"/>
  <c r="V80" i="18"/>
  <c r="BH30" i="18"/>
  <c r="J70" i="18"/>
  <c r="BF34" i="18"/>
  <c r="AJ26" i="18"/>
  <c r="AN82" i="18"/>
  <c r="T78" i="18"/>
  <c r="V6" i="18"/>
  <c r="AF76" i="18"/>
  <c r="BH34" i="18"/>
  <c r="P56" i="18"/>
  <c r="BP24" i="18"/>
  <c r="AV66" i="18"/>
  <c r="BT22" i="18"/>
  <c r="V76" i="18"/>
  <c r="BR26" i="18"/>
  <c r="R40" i="18"/>
  <c r="AX32" i="18"/>
  <c r="X78" i="18"/>
  <c r="N84" i="18"/>
  <c r="BZ16" i="18"/>
  <c r="N72" i="18"/>
  <c r="Z76" i="18"/>
  <c r="J80" i="18"/>
  <c r="AX78" i="18"/>
  <c r="X80" i="18"/>
  <c r="BB40" i="18"/>
  <c r="J74" i="18"/>
  <c r="AZ84" i="18"/>
  <c r="BP48" i="18"/>
  <c r="T76" i="18"/>
  <c r="L22" i="18"/>
  <c r="N82" i="18"/>
  <c r="AB26" i="18"/>
  <c r="L12" i="18"/>
  <c r="BJ70" i="18"/>
  <c r="CB78" i="18"/>
  <c r="N78" i="18"/>
  <c r="AN58" i="18"/>
  <c r="P80" i="18"/>
  <c r="AR20" i="18"/>
  <c r="L80" i="18"/>
  <c r="L72" i="18"/>
  <c r="P72" i="18"/>
  <c r="AV8" i="18"/>
  <c r="AV72" i="18"/>
  <c r="T12" i="18"/>
  <c r="AJ60" i="18"/>
  <c r="CF76" i="18"/>
  <c r="V70" i="18"/>
  <c r="BN18" i="18"/>
  <c r="BP76" i="18"/>
  <c r="AJ76" i="18"/>
  <c r="AJ12" i="18"/>
  <c r="AZ28" i="18"/>
  <c r="AJ28" i="18"/>
  <c r="CF12" i="18"/>
  <c r="BP12" i="18"/>
  <c r="BP60" i="18"/>
  <c r="AZ44" i="18"/>
  <c r="CF44" i="18"/>
  <c r="AZ12" i="18"/>
  <c r="BP28" i="18"/>
  <c r="T44" i="18"/>
  <c r="X64" i="18"/>
  <c r="CF28" i="18"/>
  <c r="V72" i="18"/>
  <c r="J48" i="18"/>
  <c r="AN80" i="18"/>
  <c r="AH14" i="18"/>
  <c r="BP44" i="18"/>
  <c r="T28" i="18"/>
  <c r="AJ44" i="18"/>
  <c r="T60" i="18"/>
  <c r="CD46" i="18"/>
  <c r="R66" i="18"/>
  <c r="AH62" i="18"/>
  <c r="CJ64" i="18"/>
  <c r="BN14" i="18"/>
  <c r="BD48" i="18"/>
  <c r="CD14" i="18"/>
  <c r="BD16" i="18"/>
  <c r="AX30" i="18"/>
  <c r="BT48" i="18"/>
  <c r="BN62" i="18"/>
  <c r="R14" i="18"/>
  <c r="X32" i="18"/>
  <c r="Z64" i="18"/>
  <c r="CJ16" i="18"/>
  <c r="CD30" i="18"/>
  <c r="R78" i="18"/>
  <c r="BN46" i="18"/>
  <c r="BN78" i="18"/>
  <c r="AN32" i="18"/>
  <c r="AX14" i="18"/>
  <c r="BN30" i="18"/>
  <c r="BF48" i="18"/>
  <c r="R46" i="18"/>
  <c r="AH46" i="18"/>
  <c r="BD12" i="18"/>
  <c r="BJ48" i="18"/>
  <c r="N40" i="18"/>
  <c r="P82" i="18"/>
  <c r="BD28" i="18"/>
  <c r="AH18" i="18"/>
  <c r="AX34" i="18"/>
  <c r="BN34" i="18"/>
  <c r="BN66" i="18"/>
  <c r="AH50" i="18"/>
  <c r="AX66" i="18"/>
  <c r="R82" i="18"/>
  <c r="AV34" i="18"/>
  <c r="X12" i="18"/>
  <c r="N34" i="18"/>
  <c r="AF18" i="18"/>
  <c r="BL66" i="18"/>
  <c r="BL18" i="18"/>
  <c r="AT34" i="18"/>
  <c r="BT44" i="18"/>
  <c r="X28" i="18"/>
  <c r="AN44" i="18"/>
  <c r="CB66" i="18"/>
  <c r="X76" i="18"/>
  <c r="AV18" i="18"/>
  <c r="BL34" i="18"/>
  <c r="P50" i="18"/>
  <c r="AN28" i="18"/>
  <c r="AF50" i="18"/>
  <c r="L84" i="18"/>
  <c r="BT42" i="18"/>
  <c r="AL18" i="18"/>
  <c r="AX18" i="18"/>
  <c r="BH36" i="18"/>
  <c r="BN82" i="18"/>
  <c r="R34" i="18"/>
  <c r="CD60" i="18"/>
  <c r="AF6" i="18"/>
  <c r="V82" i="18"/>
  <c r="BT74" i="18"/>
  <c r="AN74" i="18"/>
  <c r="N76" i="18"/>
  <c r="BT10" i="18"/>
  <c r="X26" i="18"/>
  <c r="BH20" i="18"/>
  <c r="BJ44" i="18"/>
  <c r="BN50" i="18"/>
  <c r="BT58" i="18"/>
  <c r="R18" i="18"/>
  <c r="AH34" i="18"/>
  <c r="AX50" i="18"/>
  <c r="AH66" i="18"/>
  <c r="CJ42" i="18"/>
  <c r="CD82" i="18"/>
  <c r="BZ10" i="18"/>
  <c r="CF54" i="18"/>
  <c r="R38" i="18"/>
  <c r="X74" i="18"/>
  <c r="BR84" i="18"/>
  <c r="BB22" i="18"/>
  <c r="BL72" i="18"/>
  <c r="AB36" i="18"/>
  <c r="AV40" i="18"/>
  <c r="BD44" i="18"/>
  <c r="BD60" i="18"/>
  <c r="CJ12" i="18"/>
  <c r="BH52" i="18"/>
  <c r="P24" i="18"/>
  <c r="AN26" i="18"/>
  <c r="AV56" i="18"/>
  <c r="R62" i="18"/>
  <c r="AB84" i="18"/>
  <c r="CB18" i="18"/>
  <c r="CD50" i="18"/>
  <c r="CB82" i="18"/>
  <c r="CD66" i="18"/>
  <c r="AX82" i="18"/>
  <c r="AD8" i="18"/>
  <c r="BJ12" i="18"/>
  <c r="BP20" i="18"/>
  <c r="AZ22" i="18"/>
  <c r="N50" i="18"/>
  <c r="AB52" i="18"/>
  <c r="AF8" i="18"/>
  <c r="AV24" i="18"/>
  <c r="BL24" i="18"/>
  <c r="BT28" i="18"/>
  <c r="BR54" i="18"/>
  <c r="P18" i="18"/>
  <c r="BJ78" i="18"/>
  <c r="BT80" i="18"/>
  <c r="R30" i="18"/>
  <c r="P40" i="18"/>
  <c r="X48" i="18"/>
  <c r="R50" i="18"/>
  <c r="AN48" i="18"/>
  <c r="AX46" i="18"/>
  <c r="AF56" i="18"/>
  <c r="AZ60" i="18"/>
  <c r="P66" i="18"/>
  <c r="X60" i="18"/>
  <c r="AF72" i="18"/>
  <c r="AH78" i="18"/>
  <c r="CD18" i="18"/>
  <c r="CB50" i="18"/>
  <c r="CD34" i="18"/>
  <c r="CB72" i="18"/>
  <c r="CD78" i="18"/>
  <c r="CF60" i="18"/>
  <c r="AZ76" i="18"/>
  <c r="L68" i="18"/>
  <c r="CJ44" i="18"/>
  <c r="BX84" i="18"/>
  <c r="CJ60" i="18"/>
  <c r="CH38" i="18"/>
  <c r="CJ14" i="18"/>
  <c r="AN46" i="18"/>
  <c r="BT62" i="18"/>
  <c r="AJ6" i="18"/>
  <c r="V18" i="18"/>
  <c r="BJ76" i="18"/>
  <c r="BF80" i="18"/>
  <c r="N24" i="18"/>
  <c r="AF14" i="18"/>
  <c r="AL14" i="18"/>
  <c r="AH6" i="18"/>
  <c r="BB14" i="18"/>
  <c r="BR12" i="18"/>
  <c r="BB24" i="18"/>
  <c r="BB30" i="18"/>
  <c r="BJ34" i="18"/>
  <c r="AH12" i="18"/>
  <c r="AL12" i="18"/>
  <c r="AL8" i="18"/>
  <c r="Z16" i="18"/>
  <c r="BN12" i="18"/>
  <c r="BF16" i="18"/>
  <c r="AT16" i="18"/>
  <c r="BR18" i="18"/>
  <c r="BJ8" i="18"/>
  <c r="BN6" i="18"/>
  <c r="AX22" i="18"/>
  <c r="BB34" i="18"/>
  <c r="BJ50" i="18"/>
  <c r="BJ64" i="18"/>
  <c r="BF64" i="18"/>
  <c r="N18" i="18"/>
  <c r="BJ72" i="18"/>
  <c r="BR82" i="18"/>
  <c r="V24" i="18"/>
  <c r="AD56" i="18"/>
  <c r="BB66" i="18"/>
  <c r="V66" i="18"/>
  <c r="BZ18" i="18"/>
  <c r="BZ72" i="18"/>
  <c r="BV80" i="18"/>
  <c r="Z12" i="18"/>
  <c r="BF12" i="18"/>
  <c r="AP16" i="18"/>
  <c r="BL14" i="18"/>
  <c r="BR8" i="18"/>
  <c r="AZ34" i="18"/>
  <c r="BB28" i="18"/>
  <c r="AT24" i="18"/>
  <c r="AP32" i="18"/>
  <c r="BJ28" i="18"/>
  <c r="BJ24" i="18"/>
  <c r="BR44" i="18"/>
  <c r="BR56" i="18"/>
  <c r="N12" i="18"/>
  <c r="V8" i="18"/>
  <c r="BJ82" i="18"/>
  <c r="BR78" i="18"/>
  <c r="J32" i="18"/>
  <c r="V34" i="18"/>
  <c r="AJ36" i="18"/>
  <c r="BZ82" i="18"/>
  <c r="BJ18" i="18"/>
  <c r="AT28" i="18"/>
  <c r="BL30" i="18"/>
  <c r="BP38" i="18"/>
  <c r="BJ40" i="18"/>
  <c r="J16" i="18"/>
  <c r="N8" i="18"/>
  <c r="BR72" i="18"/>
  <c r="N28" i="18"/>
  <c r="AP48" i="18"/>
  <c r="AN14" i="18"/>
  <c r="AN12" i="18"/>
  <c r="AN16" i="18"/>
  <c r="BB6" i="18"/>
  <c r="BT14" i="18"/>
  <c r="BJ14" i="18"/>
  <c r="BD10" i="18"/>
  <c r="AR36" i="18"/>
  <c r="BD26" i="18"/>
  <c r="BD32" i="18"/>
  <c r="BT32" i="18"/>
  <c r="BL50" i="18"/>
  <c r="BH68" i="18"/>
  <c r="BT64" i="18"/>
  <c r="BT60" i="18"/>
  <c r="L20" i="18"/>
  <c r="BR70" i="18"/>
  <c r="P34" i="18"/>
  <c r="AF24" i="18"/>
  <c r="AF34" i="18"/>
  <c r="AF40" i="18"/>
  <c r="BD46" i="18"/>
  <c r="BD42" i="18"/>
  <c r="AF66" i="18"/>
  <c r="BD58" i="18"/>
  <c r="BD64" i="18"/>
  <c r="X58" i="18"/>
  <c r="BX20" i="18"/>
  <c r="CB40" i="18"/>
  <c r="CB34" i="18"/>
  <c r="CB56" i="18"/>
  <c r="BD74" i="18"/>
  <c r="BD76" i="18"/>
  <c r="AB20" i="18"/>
  <c r="AN10" i="18"/>
  <c r="AL6" i="18"/>
  <c r="BD14" i="18"/>
  <c r="BL8" i="18"/>
  <c r="AT14" i="18"/>
  <c r="BT16" i="18"/>
  <c r="BT12" i="18"/>
  <c r="BT30" i="18"/>
  <c r="BT26" i="18"/>
  <c r="BJ30" i="18"/>
  <c r="BT46" i="18"/>
  <c r="BL40" i="18"/>
  <c r="BL56" i="18"/>
  <c r="P8" i="18"/>
  <c r="X10" i="18"/>
  <c r="BH84" i="18"/>
  <c r="BT76" i="18"/>
  <c r="BL82" i="18"/>
  <c r="L36" i="18"/>
  <c r="L52" i="18"/>
  <c r="X42" i="18"/>
  <c r="AH30" i="18"/>
  <c r="X44" i="18"/>
  <c r="AN42" i="18"/>
  <c r="AR52" i="18"/>
  <c r="AV50" i="18"/>
  <c r="AT46" i="18"/>
  <c r="AL54" i="18"/>
  <c r="AN64" i="18"/>
  <c r="AN60" i="18"/>
  <c r="AR68" i="18"/>
  <c r="AX62" i="18"/>
  <c r="AL70" i="18"/>
  <c r="AN76" i="18"/>
  <c r="CB8" i="18"/>
  <c r="CB24" i="18"/>
  <c r="CJ48" i="18"/>
  <c r="CJ58" i="18"/>
  <c r="CJ80" i="18"/>
  <c r="AV82" i="18"/>
  <c r="J12" i="18"/>
  <c r="V46" i="18"/>
  <c r="AL44" i="18"/>
  <c r="AL82" i="18"/>
  <c r="AJ62" i="18"/>
  <c r="CJ46" i="18"/>
  <c r="AB68" i="18"/>
  <c r="BB54" i="18"/>
  <c r="AF82" i="18"/>
  <c r="CJ10" i="18"/>
  <c r="BX36" i="18"/>
  <c r="CJ26" i="18"/>
  <c r="CJ32" i="18"/>
  <c r="CJ74" i="18"/>
  <c r="CD62" i="18"/>
  <c r="CJ76" i="18"/>
  <c r="BD80" i="18"/>
  <c r="T22" i="18"/>
  <c r="AH28" i="18"/>
  <c r="V62" i="18"/>
  <c r="X62" i="18"/>
  <c r="AD14" i="18"/>
  <c r="BF6" i="18"/>
  <c r="AT30" i="18"/>
  <c r="BF22" i="18"/>
  <c r="BJ62" i="18"/>
  <c r="N20" i="18"/>
  <c r="X30" i="18"/>
  <c r="N46" i="18"/>
  <c r="BD62" i="18"/>
  <c r="CJ62" i="18"/>
  <c r="BB70" i="18"/>
  <c r="AH76" i="18"/>
  <c r="CH22" i="18"/>
  <c r="AR84" i="18"/>
  <c r="AH60" i="18"/>
  <c r="P30" i="18"/>
  <c r="AJ22" i="18"/>
  <c r="AZ38" i="18"/>
  <c r="AF62" i="18"/>
  <c r="AX60" i="18"/>
  <c r="AL72" i="18"/>
  <c r="BL48" i="18"/>
  <c r="AV48" i="18"/>
  <c r="AB80" i="18"/>
  <c r="BP84" i="18"/>
  <c r="N44" i="18"/>
  <c r="Z44" i="18"/>
  <c r="AD60" i="18"/>
  <c r="BB60" i="18"/>
  <c r="AH70" i="18"/>
  <c r="BV12" i="18"/>
  <c r="BZ76" i="18"/>
  <c r="AD12" i="18"/>
  <c r="AD18" i="18"/>
  <c r="AZ6" i="18"/>
  <c r="AX6" i="18"/>
  <c r="AX12" i="18"/>
  <c r="BR14" i="18"/>
  <c r="BB12" i="18"/>
  <c r="AV14" i="18"/>
  <c r="AT12" i="18"/>
  <c r="BB18" i="18"/>
  <c r="AT18" i="18"/>
  <c r="BB8" i="18"/>
  <c r="AT8" i="18"/>
  <c r="AX28" i="18"/>
  <c r="BJ32" i="18"/>
  <c r="BR28" i="18"/>
  <c r="BR34" i="18"/>
  <c r="BR24" i="18"/>
  <c r="BR30" i="18"/>
  <c r="BF32" i="18"/>
  <c r="BR50" i="18"/>
  <c r="BR40" i="18"/>
  <c r="BR46" i="18"/>
  <c r="BF60" i="18"/>
  <c r="BN54" i="18"/>
  <c r="BJ60" i="18"/>
  <c r="BJ66" i="18"/>
  <c r="BJ56" i="18"/>
  <c r="T18" i="18"/>
  <c r="V12" i="18"/>
  <c r="BP82" i="18"/>
  <c r="BJ80" i="18"/>
  <c r="BR76" i="18"/>
  <c r="J28" i="18"/>
  <c r="R22" i="18"/>
  <c r="V30" i="18"/>
  <c r="T52" i="18"/>
  <c r="V50" i="18"/>
  <c r="AL50" i="18"/>
  <c r="AL40" i="18"/>
  <c r="AL46" i="18"/>
  <c r="AT50" i="18"/>
  <c r="BB50" i="18"/>
  <c r="AT40" i="18"/>
  <c r="AD66" i="18"/>
  <c r="AT66" i="18"/>
  <c r="V56" i="18"/>
  <c r="P62" i="18"/>
  <c r="AL78" i="18"/>
  <c r="CD6" i="18"/>
  <c r="BV16" i="18"/>
  <c r="CF22" i="18"/>
  <c r="CH82" i="18"/>
  <c r="CH62" i="18"/>
  <c r="AP80" i="18"/>
  <c r="AZ18" i="18"/>
  <c r="AP12" i="18"/>
  <c r="AV30" i="18"/>
  <c r="BN22" i="18"/>
  <c r="BP52" i="18"/>
  <c r="BR60" i="18"/>
  <c r="BR66" i="18"/>
  <c r="BR62" i="18"/>
  <c r="V14" i="18"/>
  <c r="BL78" i="18"/>
  <c r="BN70" i="18"/>
  <c r="V28" i="18"/>
  <c r="R44" i="18"/>
  <c r="T38" i="18"/>
  <c r="V44" i="18"/>
  <c r="V40" i="18"/>
  <c r="AD24" i="18"/>
  <c r="Z32" i="18"/>
  <c r="AD48" i="18"/>
  <c r="AD50" i="18"/>
  <c r="AD40" i="18"/>
  <c r="Z48" i="18"/>
  <c r="AV46" i="18"/>
  <c r="AH54" i="18"/>
  <c r="V60" i="18"/>
  <c r="CH18" i="18"/>
  <c r="CD28" i="18"/>
  <c r="CH76" i="18"/>
  <c r="CH72" i="18"/>
  <c r="AZ82" i="18"/>
  <c r="BF42" i="18"/>
  <c r="BF76" i="18"/>
  <c r="T34" i="18"/>
  <c r="AJ34" i="18"/>
  <c r="Z28" i="18"/>
  <c r="AD32" i="18"/>
  <c r="AF30" i="18"/>
  <c r="AJ50" i="18"/>
  <c r="AH38" i="18"/>
  <c r="AD44" i="18"/>
  <c r="AP44" i="18"/>
  <c r="BB46" i="18"/>
  <c r="AJ68" i="18"/>
  <c r="AL60" i="18"/>
  <c r="AV62" i="18"/>
  <c r="AJ84" i="18"/>
  <c r="AF78" i="18"/>
  <c r="CH12" i="18"/>
  <c r="CH14" i="18"/>
  <c r="CF34" i="18"/>
  <c r="BZ32" i="18"/>
  <c r="CH28" i="18"/>
  <c r="BZ28" i="18"/>
  <c r="CH34" i="18"/>
  <c r="BZ34" i="18"/>
  <c r="CH24" i="18"/>
  <c r="BZ24" i="18"/>
  <c r="CH30" i="18"/>
  <c r="BV48" i="18"/>
  <c r="CF68" i="18"/>
  <c r="CD54" i="18"/>
  <c r="T66" i="18"/>
  <c r="AJ82" i="18"/>
  <c r="CF18" i="18"/>
  <c r="CB14" i="18"/>
  <c r="CF6" i="18"/>
  <c r="CD44" i="18"/>
  <c r="CD22" i="18"/>
  <c r="CB30" i="18"/>
  <c r="BZ64" i="18"/>
  <c r="AX70" i="18"/>
  <c r="AT76" i="18"/>
  <c r="AT82" i="18"/>
  <c r="AT72" i="18"/>
  <c r="BP50" i="18"/>
  <c r="BN60" i="18"/>
  <c r="BL62" i="18"/>
  <c r="P14" i="18"/>
  <c r="BN76" i="18"/>
  <c r="N32" i="18"/>
  <c r="J44" i="18"/>
  <c r="N48" i="18"/>
  <c r="AL28" i="18"/>
  <c r="AD28" i="18"/>
  <c r="AL34" i="18"/>
  <c r="AD34" i="18"/>
  <c r="AL24" i="18"/>
  <c r="AL30" i="18"/>
  <c r="AF46" i="18"/>
  <c r="AX44" i="18"/>
  <c r="AT44" i="18"/>
  <c r="AZ68" i="18"/>
  <c r="BB56" i="18"/>
  <c r="BB62" i="18"/>
  <c r="T54" i="18"/>
  <c r="N60" i="18"/>
  <c r="N66" i="18"/>
  <c r="N56" i="18"/>
  <c r="AD80" i="18"/>
  <c r="AL76" i="18"/>
  <c r="AD76" i="18"/>
  <c r="AD82" i="18"/>
  <c r="CH8" i="18"/>
  <c r="CF52" i="18"/>
  <c r="CH44" i="18"/>
  <c r="BZ44" i="18"/>
  <c r="CH50" i="18"/>
  <c r="BZ50" i="18"/>
  <c r="CH40" i="18"/>
  <c r="BZ40" i="18"/>
  <c r="CH46" i="18"/>
  <c r="CH60" i="18"/>
  <c r="BZ60" i="18"/>
  <c r="CH66" i="18"/>
  <c r="BZ66" i="18"/>
  <c r="CH56" i="18"/>
  <c r="BZ56" i="18"/>
  <c r="BV64" i="18"/>
  <c r="BB76" i="18"/>
  <c r="BB82" i="18"/>
  <c r="BB72" i="18"/>
  <c r="BB78" i="18"/>
  <c r="AB16" i="18"/>
  <c r="AN20" i="18"/>
  <c r="BF26" i="18"/>
  <c r="BH24" i="18"/>
  <c r="AP10" i="18"/>
  <c r="BD36" i="18"/>
  <c r="AR22" i="18"/>
  <c r="X8" i="18"/>
  <c r="L16" i="18"/>
  <c r="AN24" i="18"/>
  <c r="BJ6" i="18"/>
  <c r="AR28" i="18"/>
  <c r="BT36" i="18"/>
  <c r="BN24" i="18"/>
  <c r="BH40" i="18"/>
  <c r="BL58" i="18"/>
  <c r="BL64" i="18"/>
  <c r="BF58" i="18"/>
  <c r="BH56" i="18"/>
  <c r="BP80" i="18"/>
  <c r="AB12" i="18"/>
  <c r="AB6" i="18"/>
  <c r="BD20" i="18"/>
  <c r="BH8" i="18"/>
  <c r="BN8" i="18"/>
  <c r="BL20" i="18"/>
  <c r="AR32" i="18"/>
  <c r="AV36" i="18"/>
  <c r="BN40" i="18"/>
  <c r="BH76" i="18"/>
  <c r="J40" i="18"/>
  <c r="L40" i="18"/>
  <c r="AP40" i="18"/>
  <c r="BH14" i="18"/>
  <c r="BT8" i="18"/>
  <c r="AV16" i="18"/>
  <c r="BD24" i="18"/>
  <c r="BL32" i="18"/>
  <c r="BT68" i="18"/>
  <c r="BH80" i="18"/>
  <c r="BX56" i="18"/>
  <c r="AT36" i="18"/>
  <c r="BR48" i="18"/>
  <c r="N14" i="18"/>
  <c r="N30" i="18"/>
  <c r="V22" i="18"/>
  <c r="AD36" i="18"/>
  <c r="T46" i="18"/>
  <c r="X46" i="18"/>
  <c r="V38" i="18"/>
  <c r="AD30" i="18"/>
  <c r="AL38" i="18"/>
  <c r="AD62" i="18"/>
  <c r="AX58" i="18"/>
  <c r="AT62" i="18"/>
  <c r="CF30" i="18"/>
  <c r="CJ30" i="18"/>
  <c r="CH70" i="18"/>
  <c r="AJ14" i="18"/>
  <c r="BR6" i="18"/>
  <c r="BD30" i="18"/>
  <c r="BR22" i="18"/>
  <c r="BR38" i="18"/>
  <c r="BJ46" i="18"/>
  <c r="X14" i="18"/>
  <c r="BT78" i="18"/>
  <c r="AN30" i="18"/>
  <c r="AL22" i="18"/>
  <c r="AL48" i="18"/>
  <c r="AD46" i="18"/>
  <c r="BB38" i="18"/>
  <c r="AN62" i="18"/>
  <c r="N68" i="18"/>
  <c r="V54" i="18"/>
  <c r="AJ78" i="18"/>
  <c r="CH6" i="18"/>
  <c r="BZ14" i="18"/>
  <c r="BZ46" i="18"/>
  <c r="CH54" i="18"/>
  <c r="BV54" i="18"/>
  <c r="BP14" i="18"/>
  <c r="BB32" i="18"/>
  <c r="BP30" i="18"/>
  <c r="BP62" i="18"/>
  <c r="BF54" i="18"/>
  <c r="V16" i="18"/>
  <c r="BP78" i="18"/>
  <c r="BF70" i="18"/>
  <c r="V32" i="18"/>
  <c r="AJ30" i="18"/>
  <c r="V48" i="18"/>
  <c r="J38" i="18"/>
  <c r="AH42" i="18"/>
  <c r="Z38" i="18"/>
  <c r="AT52" i="18"/>
  <c r="AP38" i="18"/>
  <c r="AZ46" i="18"/>
  <c r="AL64" i="18"/>
  <c r="AP54" i="18"/>
  <c r="BZ20" i="18"/>
  <c r="CH16" i="18"/>
  <c r="CH32" i="18"/>
  <c r="AH10" i="18"/>
  <c r="AL16" i="18"/>
  <c r="AP6" i="18"/>
  <c r="BN10" i="18"/>
  <c r="AZ14" i="18"/>
  <c r="BR16" i="18"/>
  <c r="AP22" i="18"/>
  <c r="BR32" i="18"/>
  <c r="BN42" i="18"/>
  <c r="BF38" i="18"/>
  <c r="BJ68" i="18"/>
  <c r="T14" i="18"/>
  <c r="J6" i="18"/>
  <c r="R26" i="18"/>
  <c r="J22" i="18"/>
  <c r="AL32" i="18"/>
  <c r="Z22" i="18"/>
  <c r="AJ46" i="18"/>
  <c r="AX42" i="18"/>
  <c r="BB48" i="18"/>
  <c r="AZ62" i="18"/>
  <c r="T62" i="18"/>
  <c r="J54" i="18"/>
  <c r="AH74" i="18"/>
  <c r="AL80" i="18"/>
  <c r="CF78" i="18"/>
  <c r="Z70" i="18"/>
  <c r="Z6" i="18"/>
  <c r="BJ20" i="18"/>
  <c r="BB16" i="18"/>
  <c r="AZ30" i="18"/>
  <c r="BJ36" i="18"/>
  <c r="BP46" i="18"/>
  <c r="BR64" i="18"/>
  <c r="BN74" i="18"/>
  <c r="BR80" i="18"/>
  <c r="T30" i="18"/>
  <c r="Z54" i="18"/>
  <c r="AT68" i="18"/>
  <c r="BB64" i="18"/>
  <c r="V64" i="18"/>
  <c r="CF14" i="18"/>
  <c r="BV38" i="18"/>
  <c r="BZ78" i="18"/>
  <c r="BB80" i="18"/>
  <c r="AT20" i="18"/>
  <c r="AX10" i="18"/>
  <c r="AX26" i="18"/>
  <c r="BN26" i="18"/>
  <c r="BN58" i="18"/>
  <c r="R10" i="18"/>
  <c r="R42" i="18"/>
  <c r="AD52" i="18"/>
  <c r="AD68" i="18"/>
  <c r="CD42" i="18"/>
  <c r="BZ68" i="18"/>
  <c r="AX74" i="18"/>
  <c r="AD20" i="18"/>
  <c r="BJ52" i="18"/>
  <c r="BJ84" i="18"/>
  <c r="N36" i="18"/>
  <c r="N52" i="18"/>
  <c r="AH26" i="18"/>
  <c r="AH58" i="18"/>
  <c r="R58" i="18"/>
  <c r="AD84" i="18"/>
  <c r="BZ52" i="18"/>
  <c r="CD74" i="18"/>
  <c r="L78" i="18"/>
  <c r="AB14" i="18"/>
  <c r="P74" i="18"/>
  <c r="P42" i="18"/>
  <c r="BL74" i="18"/>
  <c r="AV10" i="18"/>
  <c r="X84" i="18"/>
  <c r="BT52" i="18"/>
  <c r="P84" i="18"/>
  <c r="AV52" i="18"/>
  <c r="P20" i="18"/>
  <c r="AF20" i="18"/>
  <c r="L76" i="18"/>
  <c r="BH44" i="18"/>
  <c r="AR12" i="18"/>
  <c r="R72" i="18"/>
  <c r="AH56" i="18"/>
  <c r="J72" i="18"/>
  <c r="J8" i="18"/>
  <c r="BF24" i="18"/>
  <c r="BF8" i="18"/>
  <c r="X70" i="18"/>
  <c r="BT70" i="18"/>
  <c r="BT38" i="18"/>
  <c r="BT6" i="18"/>
  <c r="AN6" i="18"/>
  <c r="N70" i="18"/>
  <c r="N6" i="18"/>
  <c r="AT22" i="18"/>
  <c r="AT6" i="18"/>
  <c r="T80" i="18"/>
  <c r="T48" i="18"/>
  <c r="BP32" i="18"/>
  <c r="BP16" i="18"/>
  <c r="L70" i="18"/>
  <c r="BH54" i="18"/>
  <c r="P26" i="18"/>
  <c r="N22" i="18"/>
  <c r="L48" i="18"/>
  <c r="AB38" i="18"/>
  <c r="AR64" i="18"/>
  <c r="BX80" i="18"/>
  <c r="T82" i="18"/>
  <c r="CF66" i="18"/>
  <c r="AZ66" i="18"/>
  <c r="AJ66" i="18"/>
  <c r="AZ50" i="18"/>
  <c r="T50" i="18"/>
  <c r="BP66" i="18"/>
  <c r="BP34" i="18"/>
  <c r="BP18" i="18"/>
  <c r="R76" i="18"/>
  <c r="CD12" i="18"/>
  <c r="R60" i="18"/>
  <c r="R28" i="18"/>
  <c r="BN44" i="18"/>
  <c r="J76" i="18"/>
  <c r="BV76" i="18"/>
  <c r="BV44" i="18"/>
  <c r="AP60" i="18"/>
  <c r="Z60" i="18"/>
  <c r="BF28" i="18"/>
  <c r="AP28" i="18"/>
  <c r="T84" i="18"/>
  <c r="CF36" i="18"/>
  <c r="CF20" i="18"/>
  <c r="T68" i="18"/>
  <c r="AZ52" i="18"/>
  <c r="T36" i="18"/>
  <c r="T20" i="18"/>
  <c r="BP68" i="18"/>
  <c r="AZ20" i="18"/>
  <c r="AJ20" i="18"/>
  <c r="P78" i="18"/>
  <c r="AV78" i="18"/>
  <c r="CB62" i="18"/>
  <c r="P46" i="18"/>
  <c r="BL46" i="18"/>
  <c r="N80" i="18"/>
  <c r="BZ80" i="18"/>
  <c r="N64" i="18"/>
  <c r="AT64" i="18"/>
  <c r="AD64" i="18"/>
  <c r="AT32" i="18"/>
  <c r="BJ16" i="18"/>
  <c r="AD16" i="18"/>
  <c r="T70" i="18"/>
  <c r="BP70" i="18"/>
  <c r="T6" i="18"/>
  <c r="BP54" i="18"/>
  <c r="R70" i="18"/>
  <c r="R54" i="18"/>
  <c r="AX54" i="18"/>
  <c r="AH22" i="18"/>
  <c r="BN38" i="18"/>
  <c r="AJ18" i="18"/>
  <c r="AH8" i="18"/>
  <c r="AR16" i="18"/>
  <c r="BP6" i="18"/>
  <c r="AZ36" i="18"/>
  <c r="BN28" i="18"/>
  <c r="BP36" i="18"/>
  <c r="BP22" i="18"/>
  <c r="BH46" i="18"/>
  <c r="BF44" i="18"/>
  <c r="BH62" i="18"/>
  <c r="BN56" i="18"/>
  <c r="BJ54" i="18"/>
  <c r="R12" i="18"/>
  <c r="N16" i="18"/>
  <c r="R6" i="18"/>
  <c r="X6" i="18"/>
  <c r="J26" i="18"/>
  <c r="L24" i="18"/>
  <c r="AD22" i="18"/>
  <c r="AH44" i="18"/>
  <c r="AJ52" i="18"/>
  <c r="AJ38" i="18"/>
  <c r="Z40" i="18"/>
  <c r="AT48" i="18"/>
  <c r="AX38" i="18"/>
  <c r="AJ54" i="18"/>
  <c r="AF64" i="18"/>
  <c r="AB56" i="18"/>
  <c r="AZ54" i="18"/>
  <c r="J60" i="18"/>
  <c r="L54" i="18"/>
  <c r="AJ70" i="18"/>
  <c r="BV28" i="18"/>
  <c r="BZ48" i="18"/>
  <c r="CF38" i="18"/>
  <c r="CD38" i="18"/>
  <c r="CF84" i="18"/>
  <c r="CD70" i="18"/>
  <c r="AX76" i="18"/>
  <c r="AZ70" i="18"/>
  <c r="BB44" i="18"/>
  <c r="AL66" i="18"/>
  <c r="AL56" i="18"/>
  <c r="AL62" i="18"/>
  <c r="AT56" i="18"/>
  <c r="AT60" i="18"/>
  <c r="AP64" i="18"/>
  <c r="J64" i="18"/>
  <c r="Z80" i="18"/>
  <c r="AD72" i="18"/>
  <c r="BZ12" i="18"/>
  <c r="BZ8" i="18"/>
  <c r="BV32" i="18"/>
  <c r="AN8" i="18"/>
  <c r="Z10" i="18"/>
  <c r="AJ16" i="18"/>
  <c r="AB8" i="18"/>
  <c r="AD6" i="18"/>
  <c r="AR14" i="18"/>
  <c r="BD8" i="18"/>
  <c r="AR8" i="18"/>
  <c r="AX8" i="18"/>
  <c r="AP8" i="18"/>
  <c r="AV20" i="18"/>
  <c r="AZ16" i="18"/>
  <c r="AV26" i="18"/>
  <c r="AP24" i="18"/>
  <c r="AZ32" i="18"/>
  <c r="BD22" i="18"/>
  <c r="BT24" i="18"/>
  <c r="BH28" i="18"/>
  <c r="BH22" i="18"/>
  <c r="BL36" i="18"/>
  <c r="BT40" i="18"/>
  <c r="BH38" i="18"/>
  <c r="BL52" i="18"/>
  <c r="BH64" i="18"/>
  <c r="P10" i="18"/>
  <c r="J10" i="18"/>
  <c r="L8" i="18"/>
  <c r="T16" i="18"/>
  <c r="BL84" i="18"/>
  <c r="BF72" i="18"/>
  <c r="BH72" i="18"/>
  <c r="L28" i="18"/>
  <c r="X22" i="18"/>
  <c r="L32" i="18"/>
  <c r="X52" i="18"/>
  <c r="P48" i="18"/>
  <c r="AB32" i="18"/>
  <c r="X38" i="18"/>
  <c r="P52" i="18"/>
  <c r="AB46" i="18"/>
  <c r="AB48" i="18"/>
  <c r="AD38" i="18"/>
  <c r="AV42" i="18"/>
  <c r="AR38" i="18"/>
  <c r="AN68" i="18"/>
  <c r="CB48" i="18"/>
  <c r="CD58" i="18"/>
  <c r="CJ68" i="18"/>
  <c r="AF10" i="18"/>
  <c r="Z8" i="18"/>
  <c r="AF16" i="18"/>
  <c r="BD6" i="18"/>
  <c r="AR6" i="18"/>
  <c r="BL10" i="18"/>
  <c r="BT20" i="18"/>
  <c r="BH12" i="18"/>
  <c r="BF10" i="18"/>
  <c r="BL16" i="18"/>
  <c r="BH16" i="18"/>
  <c r="BH6" i="18"/>
  <c r="AR30" i="18"/>
  <c r="AX24" i="18"/>
  <c r="AV32" i="18"/>
  <c r="AP26" i="18"/>
  <c r="AR24" i="18"/>
  <c r="BL26" i="18"/>
  <c r="BH32" i="18"/>
  <c r="BJ22" i="18"/>
  <c r="BF40" i="18"/>
  <c r="BH48" i="18"/>
  <c r="BJ38" i="18"/>
  <c r="BF56" i="18"/>
  <c r="BP64" i="18"/>
  <c r="BT54" i="18"/>
  <c r="L14" i="18"/>
  <c r="P16" i="18"/>
  <c r="BF74" i="18"/>
  <c r="BH70" i="18"/>
  <c r="X24" i="18"/>
  <c r="P36" i="18"/>
  <c r="J24" i="18"/>
  <c r="T32" i="18"/>
  <c r="AB28" i="18"/>
  <c r="AF32" i="18"/>
  <c r="L38" i="18"/>
  <c r="AF36" i="18"/>
  <c r="AZ48" i="18"/>
  <c r="AR40" i="18"/>
  <c r="AB54" i="18"/>
  <c r="AT54" i="18"/>
  <c r="AB70" i="18"/>
  <c r="CB16" i="18"/>
  <c r="CB32" i="18"/>
  <c r="BX40" i="18"/>
  <c r="CB64" i="18"/>
  <c r="Z58" i="18"/>
  <c r="AB76" i="18"/>
  <c r="BX48" i="18"/>
  <c r="CJ22" i="18"/>
  <c r="BX78" i="18"/>
  <c r="BX64" i="18"/>
  <c r="AR70" i="18"/>
  <c r="BL42" i="18"/>
  <c r="BT56" i="18"/>
  <c r="BH60" i="18"/>
  <c r="BL68" i="18"/>
  <c r="X20" i="18"/>
  <c r="R8" i="18"/>
  <c r="BH78" i="18"/>
  <c r="BT84" i="18"/>
  <c r="BN72" i="18"/>
  <c r="BL80" i="18"/>
  <c r="L30" i="18"/>
  <c r="P32" i="18"/>
  <c r="AB30" i="18"/>
  <c r="L44" i="18"/>
  <c r="Z24" i="18"/>
  <c r="AJ32" i="18"/>
  <c r="AB22" i="18"/>
  <c r="AN22" i="18"/>
  <c r="AB24" i="18"/>
  <c r="AF42" i="18"/>
  <c r="AJ48" i="18"/>
  <c r="AN38" i="18"/>
  <c r="AB40" i="18"/>
  <c r="AT38" i="18"/>
  <c r="AN56" i="18"/>
  <c r="AB60" i="18"/>
  <c r="AF68" i="18"/>
  <c r="BD68" i="18"/>
  <c r="AV64" i="18"/>
  <c r="P64" i="18"/>
  <c r="N54" i="18"/>
  <c r="AF74" i="18"/>
  <c r="BX16" i="18"/>
  <c r="BX22" i="18"/>
  <c r="CB46" i="18"/>
  <c r="CF82" i="18"/>
  <c r="CD76" i="18"/>
  <c r="BV60" i="18"/>
  <c r="CF70" i="18"/>
  <c r="CD56" i="18"/>
  <c r="BV72" i="18"/>
  <c r="CH78" i="18"/>
  <c r="BX72" i="18"/>
  <c r="AP76" i="18"/>
  <c r="AT80" i="18"/>
  <c r="AR72" i="18"/>
  <c r="BD52" i="18"/>
  <c r="AR62" i="18"/>
  <c r="L60" i="18"/>
  <c r="X54" i="18"/>
  <c r="AD70" i="18"/>
  <c r="CJ6" i="18"/>
  <c r="CJ52" i="18"/>
  <c r="CD24" i="18"/>
  <c r="CB58" i="18"/>
  <c r="CJ72" i="18"/>
  <c r="BV58" i="18"/>
  <c r="BZ70" i="18"/>
  <c r="AR60" i="18"/>
  <c r="AP58" i="18"/>
  <c r="AN70" i="18"/>
  <c r="CJ8" i="18"/>
  <c r="BV8" i="18"/>
  <c r="CB42" i="18"/>
  <c r="CB36" i="18"/>
  <c r="AR76" i="18"/>
  <c r="AN72" i="18"/>
  <c r="AF84" i="18"/>
  <c r="CJ20" i="18"/>
  <c r="CB20" i="18"/>
  <c r="CB26" i="18"/>
  <c r="CJ36" i="18"/>
  <c r="CD40" i="18"/>
  <c r="BV42" i="18"/>
  <c r="BZ38" i="18"/>
  <c r="CF80" i="18"/>
  <c r="BZ62" i="18"/>
  <c r="BZ54" i="18"/>
  <c r="AP70" i="18"/>
  <c r="AV80" i="18"/>
  <c r="BX76" i="18"/>
  <c r="BV74" i="18"/>
  <c r="AX72" i="18"/>
  <c r="AP74" i="18"/>
  <c r="BZ36" i="18"/>
  <c r="CD26" i="18"/>
  <c r="BV22" i="18"/>
  <c r="BZ30" i="18"/>
  <c r="CF62" i="18"/>
  <c r="CH80" i="18"/>
  <c r="BX68" i="18"/>
  <c r="AT84" i="18"/>
  <c r="AZ78" i="18"/>
  <c r="BD78" i="18"/>
  <c r="AR18" i="18"/>
  <c r="N62" i="18"/>
  <c r="AN78" i="18"/>
  <c r="AD78" i="18"/>
  <c r="CD10" i="18"/>
  <c r="BV6" i="18"/>
  <c r="CF46" i="18"/>
  <c r="CH48" i="18"/>
  <c r="BX52" i="18"/>
  <c r="BV36" i="18"/>
  <c r="BZ84" i="18"/>
  <c r="CH64" i="18"/>
  <c r="BV70" i="18"/>
  <c r="CJ78" i="18"/>
  <c r="BD72" i="18"/>
  <c r="AT78" i="18"/>
  <c r="AV84" i="18"/>
  <c r="AZ10" i="18"/>
  <c r="AN18" i="18"/>
  <c r="AL10" i="18"/>
  <c r="AD10" i="18"/>
  <c r="AF12" i="18"/>
  <c r="AP18" i="18"/>
  <c r="AP14" i="18"/>
  <c r="BD34" i="18"/>
  <c r="BB26" i="18"/>
  <c r="AT26" i="18"/>
  <c r="AV28" i="18"/>
  <c r="AP30" i="18"/>
  <c r="AZ26" i="18"/>
  <c r="AP36" i="18"/>
  <c r="BB36" i="18"/>
  <c r="BP40" i="18"/>
  <c r="X66" i="18"/>
  <c r="V58" i="18"/>
  <c r="N58" i="18"/>
  <c r="P60" i="18"/>
  <c r="AZ8" i="18"/>
  <c r="BB20" i="18"/>
  <c r="BT72" i="18"/>
  <c r="X36" i="18"/>
  <c r="R24" i="18"/>
  <c r="AF26" i="18"/>
  <c r="AN36" i="18"/>
  <c r="AH24" i="18"/>
  <c r="J42" i="18"/>
  <c r="N38" i="18"/>
  <c r="AN52" i="18"/>
  <c r="AH40" i="18"/>
  <c r="AF48" i="18"/>
  <c r="Z42" i="18"/>
  <c r="AR46" i="18"/>
  <c r="AX40" i="18"/>
  <c r="AR48" i="18"/>
  <c r="BD38" i="18"/>
  <c r="AF58" i="18"/>
  <c r="AB64" i="18"/>
  <c r="AD54" i="18"/>
  <c r="BD56" i="18"/>
  <c r="BD54" i="18"/>
  <c r="AP56" i="18"/>
  <c r="AR56" i="18"/>
  <c r="L62" i="18"/>
  <c r="P58" i="18"/>
  <c r="X56" i="18"/>
  <c r="J56" i="18"/>
  <c r="L64" i="18"/>
  <c r="X68" i="18"/>
  <c r="J58" i="18"/>
  <c r="L56" i="18"/>
  <c r="AB78" i="18"/>
  <c r="Z72" i="18"/>
  <c r="AJ80" i="18"/>
  <c r="Z74" i="18"/>
  <c r="CB10" i="18"/>
  <c r="BX8" i="18"/>
  <c r="CD8" i="18"/>
  <c r="BV10" i="18"/>
  <c r="BX46" i="18"/>
  <c r="CJ40" i="18"/>
  <c r="BX44" i="18"/>
  <c r="BV40" i="18"/>
  <c r="CF48" i="18"/>
  <c r="BX32" i="18"/>
  <c r="BV26" i="18"/>
  <c r="BX24" i="18"/>
  <c r="BZ22" i="18"/>
  <c r="BX62" i="18"/>
  <c r="CJ56" i="18"/>
  <c r="BX60" i="18"/>
  <c r="BV56" i="18"/>
  <c r="CF64" i="18"/>
  <c r="BX70" i="18"/>
  <c r="CJ70" i="18"/>
  <c r="CB84" i="18"/>
  <c r="AV74" i="18"/>
  <c r="AR80" i="18"/>
  <c r="AT70" i="18"/>
  <c r="AP20" i="18"/>
  <c r="BT34" i="18"/>
  <c r="BJ26" i="18"/>
  <c r="BL28" i="18"/>
  <c r="L46" i="18"/>
  <c r="X40" i="18"/>
  <c r="Z26" i="18"/>
  <c r="AN40" i="18"/>
  <c r="AB44" i="18"/>
  <c r="AF52" i="18"/>
  <c r="AR44" i="18"/>
  <c r="AP42" i="18"/>
  <c r="BD40" i="18"/>
  <c r="AB62" i="18"/>
  <c r="Z56" i="18"/>
  <c r="AJ64" i="18"/>
  <c r="AN54" i="18"/>
  <c r="AV58" i="18"/>
  <c r="AX56" i="18"/>
  <c r="AZ64" i="18"/>
  <c r="AR54" i="18"/>
  <c r="AV68" i="18"/>
  <c r="R56" i="18"/>
  <c r="T64" i="18"/>
  <c r="P68" i="18"/>
  <c r="AN84" i="18"/>
  <c r="AB72" i="18"/>
  <c r="AH72" i="18"/>
  <c r="AF80" i="18"/>
  <c r="BX14" i="18"/>
  <c r="CF16" i="18"/>
  <c r="BX6" i="18"/>
  <c r="BX12" i="18"/>
  <c r="CH20" i="18"/>
  <c r="BZ6" i="18"/>
  <c r="BX30" i="18"/>
  <c r="CJ24" i="18"/>
  <c r="BX28" i="18"/>
  <c r="BV24" i="18"/>
  <c r="CF32" i="18"/>
  <c r="BX38" i="18"/>
  <c r="CJ38" i="18"/>
  <c r="CB52" i="18"/>
  <c r="CB74" i="18"/>
  <c r="CJ84" i="18"/>
  <c r="CD72" i="18"/>
  <c r="CB80" i="18"/>
  <c r="BV68" i="18"/>
  <c r="BX54" i="18"/>
  <c r="CJ54" i="18"/>
  <c r="CB68" i="18"/>
  <c r="AR78" i="18"/>
  <c r="AP72" i="18"/>
  <c r="AZ80" i="18"/>
  <c r="BD70" i="18"/>
  <c r="V74" i="18"/>
  <c r="CH58" i="18"/>
  <c r="CH26" i="18"/>
  <c r="AL26" i="18"/>
  <c r="CH74" i="18"/>
  <c r="CH42" i="18"/>
  <c r="V42" i="18"/>
  <c r="P70" i="18"/>
  <c r="P54" i="18"/>
  <c r="P22" i="18"/>
  <c r="BL70" i="18"/>
  <c r="P6" i="18"/>
  <c r="AV70" i="18"/>
  <c r="CB54" i="18"/>
  <c r="CB22" i="18"/>
  <c r="AF70" i="18"/>
  <c r="AF54" i="18"/>
  <c r="AF38" i="18"/>
  <c r="AF22" i="18"/>
  <c r="BL54" i="18"/>
  <c r="CB70" i="18"/>
  <c r="CB38" i="18"/>
  <c r="CB6" i="18"/>
  <c r="AV54" i="18"/>
  <c r="AV38" i="18"/>
  <c r="P38" i="18"/>
  <c r="BL38" i="18"/>
  <c r="R84" i="18"/>
  <c r="R68" i="18"/>
  <c r="R36" i="18"/>
  <c r="BN84" i="18"/>
  <c r="R20" i="18"/>
  <c r="AX84" i="18"/>
  <c r="CD68" i="18"/>
  <c r="CD36" i="18"/>
  <c r="AH84" i="18"/>
  <c r="AH68" i="18"/>
  <c r="AH52" i="18"/>
  <c r="AH36" i="18"/>
  <c r="BN68" i="18"/>
  <c r="CD84" i="18"/>
  <c r="CD52" i="18"/>
  <c r="AX68" i="18"/>
  <c r="AX52" i="18"/>
  <c r="R52" i="18"/>
  <c r="BN52" i="18"/>
  <c r="J78" i="18"/>
  <c r="BV78" i="18"/>
  <c r="BV46" i="18"/>
  <c r="Z78" i="18"/>
  <c r="J62" i="18"/>
  <c r="AP62" i="18"/>
  <c r="J46" i="18"/>
  <c r="J30" i="18"/>
  <c r="J14" i="18"/>
  <c r="BV14" i="18"/>
  <c r="AP78" i="18"/>
  <c r="Z62" i="18"/>
  <c r="AP46" i="18"/>
  <c r="Z46" i="18"/>
  <c r="BF62" i="18"/>
  <c r="BF46" i="18"/>
  <c r="T74" i="18"/>
  <c r="CF74" i="18"/>
  <c r="CF42" i="18"/>
  <c r="AJ74" i="18"/>
  <c r="T58" i="18"/>
  <c r="AZ58" i="18"/>
  <c r="T42" i="18"/>
  <c r="T26" i="18"/>
  <c r="T10" i="18"/>
  <c r="AZ74" i="18"/>
  <c r="AJ58" i="18"/>
  <c r="AZ42" i="18"/>
  <c r="AJ42" i="18"/>
  <c r="BP58" i="18"/>
  <c r="BP42" i="18"/>
  <c r="BP26" i="18"/>
  <c r="R80" i="18"/>
  <c r="CD80" i="18"/>
  <c r="CD48" i="18"/>
  <c r="AX64" i="18"/>
  <c r="R48" i="18"/>
  <c r="R32" i="18"/>
  <c r="R16" i="18"/>
  <c r="BN80" i="18"/>
  <c r="AX80" i="18"/>
  <c r="CD16" i="18"/>
  <c r="AH80" i="18"/>
  <c r="R64" i="18"/>
  <c r="AH64" i="18"/>
  <c r="AX48" i="18"/>
  <c r="AH48" i="18"/>
  <c r="BN64" i="18"/>
  <c r="BN48" i="18"/>
  <c r="BN32" i="18"/>
  <c r="AJ8" i="18"/>
  <c r="Z14" i="18"/>
  <c r="AJ10" i="18"/>
  <c r="Z20" i="18"/>
  <c r="AL20" i="18"/>
  <c r="BT18" i="18"/>
  <c r="BR10" i="18"/>
  <c r="BJ10" i="18"/>
  <c r="BL12" i="18"/>
  <c r="BN16" i="18"/>
  <c r="BH10" i="18"/>
  <c r="AP34" i="18"/>
  <c r="AV22" i="18"/>
  <c r="AR34" i="18"/>
  <c r="AX36" i="18"/>
  <c r="AZ24" i="18"/>
  <c r="BF30" i="18"/>
  <c r="BT66" i="18"/>
  <c r="BR58" i="18"/>
  <c r="BJ58" i="18"/>
  <c r="BL60" i="18"/>
  <c r="BH74" i="18"/>
  <c r="BF78" i="18"/>
  <c r="BP74" i="18"/>
  <c r="X34" i="18"/>
  <c r="V26" i="18"/>
  <c r="N26" i="18"/>
  <c r="P28" i="18"/>
  <c r="Z30" i="18"/>
  <c r="AH32" i="18"/>
  <c r="AL74" i="18"/>
  <c r="AD74" i="18"/>
  <c r="CF10" i="18"/>
  <c r="CF26" i="18"/>
  <c r="CF58" i="18"/>
  <c r="X82" i="18"/>
  <c r="CJ66" i="18"/>
  <c r="CJ34" i="18"/>
  <c r="AN34" i="18"/>
  <c r="CJ82" i="18"/>
  <c r="CJ50" i="18"/>
  <c r="X50" i="18"/>
  <c r="P76" i="18"/>
  <c r="CB60" i="18"/>
  <c r="CB28" i="18"/>
  <c r="AF28" i="18"/>
  <c r="CB76" i="18"/>
  <c r="CB44" i="18"/>
  <c r="AV44" i="18"/>
  <c r="P44" i="18"/>
  <c r="V84" i="18"/>
  <c r="CH84" i="18"/>
  <c r="CH52" i="18"/>
  <c r="AL84" i="18"/>
  <c r="V68" i="18"/>
  <c r="BB68" i="18"/>
  <c r="V52" i="18"/>
  <c r="V36" i="18"/>
  <c r="V20" i="18"/>
  <c r="BB84" i="18"/>
  <c r="AL68" i="18"/>
  <c r="BB52" i="18"/>
  <c r="AL52" i="18"/>
  <c r="BR68" i="18"/>
  <c r="BR52" i="18"/>
  <c r="BR36" i="18"/>
  <c r="Z18" i="18"/>
  <c r="AB18" i="18"/>
  <c r="BD18" i="18"/>
  <c r="BB10" i="18"/>
  <c r="AT10" i="18"/>
  <c r="AV12" i="18"/>
  <c r="AX16" i="18"/>
  <c r="AR10" i="18"/>
  <c r="BL6" i="18"/>
  <c r="AR26" i="18"/>
  <c r="BL22" i="18"/>
  <c r="BN36" i="18"/>
  <c r="X18" i="18"/>
  <c r="V10" i="18"/>
  <c r="N10" i="18"/>
  <c r="P12" i="18"/>
  <c r="AL36" i="18"/>
  <c r="AN50" i="18"/>
  <c r="AL42" i="18"/>
  <c r="AD42" i="18"/>
  <c r="AF44" i="18"/>
  <c r="AN66" i="18"/>
  <c r="AL58" i="18"/>
  <c r="AD58" i="18"/>
  <c r="AF60" i="18"/>
  <c r="CJ18" i="18"/>
  <c r="CH10" i="18"/>
  <c r="CB12" i="18"/>
  <c r="CD20" i="18"/>
  <c r="BV30" i="18"/>
  <c r="CD32" i="18"/>
  <c r="BV62" i="18"/>
  <c r="CD64" i="18"/>
  <c r="N74" i="18"/>
  <c r="AT42" i="18"/>
  <c r="BZ58" i="18"/>
  <c r="BZ26" i="18"/>
  <c r="AD26" i="18"/>
  <c r="BZ74" i="18"/>
  <c r="BZ42" i="18"/>
  <c r="N42" i="18"/>
  <c r="T72" i="18"/>
  <c r="T24" i="18"/>
  <c r="BP72" i="18"/>
  <c r="T8" i="18"/>
  <c r="AZ72" i="18"/>
  <c r="CF56" i="18"/>
  <c r="CF24" i="18"/>
  <c r="T56" i="18"/>
  <c r="AJ56" i="18"/>
  <c r="AZ40" i="18"/>
  <c r="AJ40" i="18"/>
  <c r="AJ24" i="18"/>
  <c r="BP56" i="18"/>
  <c r="CF72" i="18"/>
  <c r="CF40" i="18"/>
  <c r="CF8" i="18"/>
  <c r="AJ72" i="18"/>
  <c r="AZ56" i="18"/>
  <c r="T40" i="18"/>
  <c r="J82" i="18"/>
  <c r="J66" i="18"/>
  <c r="J34" i="18"/>
  <c r="BF82" i="18"/>
  <c r="J18" i="18"/>
  <c r="AP82" i="18"/>
  <c r="BV66" i="18"/>
  <c r="BV34" i="18"/>
  <c r="Z82" i="18"/>
  <c r="Z66" i="18"/>
  <c r="Z50" i="18"/>
  <c r="Z34" i="18"/>
  <c r="BF66" i="18"/>
  <c r="BV82" i="18"/>
  <c r="BV50" i="18"/>
  <c r="BV18" i="18"/>
  <c r="AP66" i="18"/>
  <c r="AP50" i="18"/>
  <c r="J50" i="18"/>
  <c r="BF50" i="18"/>
  <c r="L82" i="18"/>
  <c r="L66" i="18"/>
  <c r="L34" i="18"/>
  <c r="BH82" i="18"/>
  <c r="L18" i="18"/>
  <c r="AR82" i="18"/>
  <c r="BX66" i="18"/>
  <c r="BX34" i="18"/>
  <c r="AB82" i="18"/>
  <c r="AB66" i="18"/>
  <c r="AB50" i="18"/>
  <c r="AB34" i="18"/>
  <c r="BH66" i="18"/>
  <c r="BX82" i="18"/>
  <c r="BX50" i="18"/>
  <c r="BX18" i="18"/>
  <c r="AR66" i="18"/>
  <c r="AR50" i="18"/>
  <c r="L50" i="18"/>
  <c r="BH50" i="18"/>
  <c r="L74" i="18"/>
  <c r="AR74" i="18"/>
  <c r="BX74" i="18"/>
  <c r="BX42" i="18"/>
  <c r="AB74" i="18"/>
  <c r="L58" i="18"/>
  <c r="AR58" i="18"/>
  <c r="AB58" i="18"/>
  <c r="AR42" i="18"/>
  <c r="AB42" i="18"/>
  <c r="L42" i="18"/>
  <c r="BH58" i="18"/>
  <c r="BH42" i="18"/>
  <c r="BH26" i="18"/>
  <c r="L26" i="18"/>
  <c r="L10" i="18"/>
  <c r="J84" i="18"/>
  <c r="BV84" i="18"/>
  <c r="BV52" i="18"/>
  <c r="Z84" i="18"/>
  <c r="J68" i="18"/>
  <c r="AP52" i="18"/>
  <c r="J52" i="18"/>
  <c r="J36" i="18"/>
  <c r="J20" i="18"/>
  <c r="BV20" i="18"/>
  <c r="AP84" i="18"/>
  <c r="AP68" i="18"/>
  <c r="Z68" i="18"/>
  <c r="Z52" i="18"/>
  <c r="BF68" i="18"/>
  <c r="BF52" i="18"/>
  <c r="BF36" i="18"/>
  <c r="AH20" i="18"/>
  <c r="AB10" i="18"/>
  <c r="AH16" i="18"/>
  <c r="AV6" i="18"/>
  <c r="BF18" i="18"/>
  <c r="BH18" i="18"/>
  <c r="BN20" i="18"/>
  <c r="BP8" i="18"/>
  <c r="BF14" i="18"/>
  <c r="BP10" i="18"/>
  <c r="BF20" i="18"/>
  <c r="BR20" i="18"/>
  <c r="BT50" i="18"/>
  <c r="BR42" i="18"/>
  <c r="BJ42" i="18"/>
  <c r="BL44" i="18"/>
  <c r="BT82" i="18"/>
  <c r="BR74" i="18"/>
  <c r="BJ74" i="18"/>
  <c r="BL76" i="18"/>
  <c r="Z36" i="18"/>
  <c r="BD50" i="18"/>
  <c r="BB42" i="18"/>
  <c r="BD66" i="18"/>
  <c r="BB58" i="18"/>
  <c r="AT58" i="18"/>
  <c r="AV60" i="18"/>
  <c r="BX10" i="18"/>
  <c r="CH36" i="18"/>
  <c r="BX26" i="18"/>
  <c r="CH68" i="18"/>
  <c r="BX58" i="18"/>
  <c r="BD82" i="18"/>
  <c r="BB74" i="18"/>
  <c r="AT74" i="18"/>
  <c r="AV76" i="18"/>
  <c r="Z25" i="19"/>
  <c r="Z45" i="19"/>
  <c r="AF45" i="19"/>
  <c r="AL25" i="19"/>
  <c r="AL55" i="19"/>
  <c r="AF15" i="19"/>
  <c r="T15" i="19"/>
  <c r="T45" i="19"/>
  <c r="Z15" i="19"/>
  <c r="J35" i="19"/>
  <c r="AL45" i="19"/>
  <c r="J25" i="19"/>
  <c r="AF35" i="19"/>
  <c r="AL15" i="19"/>
  <c r="Z35" i="19"/>
  <c r="J55" i="19"/>
  <c r="AF55" i="19"/>
  <c r="AF25" i="19"/>
  <c r="AL35" i="19"/>
  <c r="T55" i="19"/>
  <c r="J45" i="19"/>
  <c r="T25" i="19"/>
  <c r="T35" i="19"/>
  <c r="Z55" i="19"/>
  <c r="Q6" i="19"/>
  <c r="N6" i="19"/>
  <c r="AF36" i="19"/>
  <c r="K6" i="19"/>
  <c r="K36" i="19"/>
  <c r="K46" i="19"/>
  <c r="K26" i="19"/>
  <c r="K16" i="19"/>
  <c r="AF16" i="19"/>
  <c r="T46" i="19"/>
  <c r="Z26" i="19"/>
  <c r="Z16" i="19"/>
  <c r="AL16" i="19"/>
  <c r="AF26" i="19"/>
  <c r="AL26" i="19"/>
  <c r="Z36" i="19"/>
  <c r="T26" i="19"/>
  <c r="Z46" i="19"/>
  <c r="Z6" i="19"/>
  <c r="T36" i="19"/>
  <c r="J16" i="19"/>
  <c r="AL6" i="19"/>
  <c r="AF46" i="19"/>
  <c r="AF6" i="19"/>
  <c r="T16" i="19"/>
  <c r="J46" i="19"/>
  <c r="J26" i="19"/>
  <c r="AL46" i="19"/>
  <c r="T6" i="19"/>
  <c r="AL36" i="19"/>
  <c r="J36" i="19"/>
  <c r="AM36" i="19"/>
  <c r="AM26" i="19"/>
  <c r="AG46" i="19"/>
  <c r="AA26" i="19"/>
  <c r="AG6" i="19"/>
  <c r="AM6" i="19"/>
  <c r="O36" i="19"/>
  <c r="AA6" i="19"/>
  <c r="AA46" i="19"/>
  <c r="U6" i="19"/>
  <c r="AG26" i="19"/>
  <c r="U36" i="19"/>
  <c r="O26" i="19"/>
  <c r="O16" i="19"/>
  <c r="AG36" i="19"/>
  <c r="AG16" i="19"/>
  <c r="U46" i="19"/>
  <c r="AM16" i="19"/>
  <c r="AA16" i="19"/>
  <c r="O46" i="19"/>
  <c r="AA36" i="19"/>
  <c r="U26" i="19"/>
  <c r="U16" i="19"/>
  <c r="AM46" i="19"/>
  <c r="R6" i="19"/>
  <c r="O6" i="19"/>
  <c r="L46" i="19"/>
  <c r="L36" i="19"/>
  <c r="L26" i="19"/>
  <c r="L16" i="19"/>
  <c r="L6" i="19"/>
  <c r="P46" i="19"/>
  <c r="AH6" i="19"/>
  <c r="V16" i="19"/>
  <c r="AB26" i="19"/>
  <c r="AB6" i="19"/>
  <c r="AB16" i="19"/>
  <c r="AN36" i="19"/>
  <c r="AH16" i="19"/>
  <c r="AN46" i="19"/>
  <c r="AB46" i="19"/>
  <c r="AN26" i="19"/>
  <c r="V26" i="19"/>
  <c r="P26" i="19"/>
  <c r="P16" i="19"/>
  <c r="AH36" i="19"/>
  <c r="AH46" i="19"/>
  <c r="V6" i="19"/>
  <c r="V46" i="19"/>
  <c r="P36" i="19"/>
  <c r="AN6" i="19"/>
  <c r="AB36" i="19"/>
  <c r="V36" i="19"/>
  <c r="AH26" i="19"/>
  <c r="AN16" i="19"/>
  <c r="S6" i="19"/>
  <c r="P6" i="19"/>
  <c r="J6" i="19"/>
  <c r="M6" i="19"/>
  <c r="B221" i="13" a="1"/>
  <c r="H210" i="13"/>
  <c r="AN336" i="1" l="1"/>
  <c r="AN354" i="1"/>
  <c r="AS380" i="1"/>
  <c r="Y372" i="1"/>
  <c r="X372" i="1" s="1"/>
  <c r="Z372" i="1" s="1"/>
  <c r="Y342" i="1"/>
  <c r="X342" i="1" s="1"/>
  <c r="Z342" i="1" s="1"/>
  <c r="Y306" i="1"/>
  <c r="X306" i="1" s="1"/>
  <c r="Z306" i="1" s="1"/>
  <c r="Y270" i="1"/>
  <c r="Y234" i="1"/>
  <c r="X234" i="1" s="1"/>
  <c r="Y180" i="1"/>
  <c r="X180" i="1" s="1"/>
  <c r="Z180" i="1" s="1"/>
  <c r="H16" i="30"/>
  <c r="H20" i="30"/>
  <c r="H24" i="30"/>
  <c r="H28" i="30"/>
  <c r="H32" i="30"/>
  <c r="H36" i="30"/>
  <c r="H40" i="30"/>
  <c r="H44" i="30"/>
  <c r="H52" i="30"/>
  <c r="H56" i="30"/>
  <c r="H60" i="30"/>
  <c r="H64" i="30"/>
  <c r="H68" i="30"/>
  <c r="G58" i="32"/>
  <c r="H10" i="30"/>
  <c r="H22" i="30"/>
  <c r="H26" i="30"/>
  <c r="H38" i="30"/>
  <c r="H42" i="30"/>
  <c r="H58" i="30"/>
  <c r="H62" i="30"/>
  <c r="H12" i="30"/>
  <c r="H13" i="30"/>
  <c r="H17" i="30"/>
  <c r="H21" i="30"/>
  <c r="G15" i="32"/>
  <c r="H25" i="30"/>
  <c r="H29" i="30"/>
  <c r="H33" i="30"/>
  <c r="H41" i="30"/>
  <c r="H45" i="30"/>
  <c r="H49" i="30"/>
  <c r="H53" i="30"/>
  <c r="H57" i="30"/>
  <c r="H61" i="30"/>
  <c r="H65" i="30"/>
  <c r="G27" i="32"/>
  <c r="AS382" i="1"/>
  <c r="Y30" i="1"/>
  <c r="Y150" i="1"/>
  <c r="X150" i="1" s="1"/>
  <c r="Y144" i="1"/>
  <c r="X144" i="1" s="1"/>
  <c r="Z144" i="1" s="1"/>
  <c r="AN16" i="1"/>
  <c r="AO16" i="1" s="1"/>
  <c r="AR28" i="1"/>
  <c r="AQ28" i="1" s="1"/>
  <c r="AS28" i="1" s="1"/>
  <c r="AR40" i="1"/>
  <c r="AQ40" i="1" s="1"/>
  <c r="AS40" i="1" s="1"/>
  <c r="AR46" i="1"/>
  <c r="AQ46" i="1" s="1"/>
  <c r="AS46" i="1" s="1"/>
  <c r="AR50" i="1"/>
  <c r="AQ50" i="1" s="1"/>
  <c r="AS50" i="1" s="1"/>
  <c r="AR70" i="1"/>
  <c r="AQ70" i="1" s="1"/>
  <c r="AS70" i="1" s="1"/>
  <c r="AR74" i="1"/>
  <c r="AQ74" i="1" s="1"/>
  <c r="AS74" i="1" s="1"/>
  <c r="AR82" i="1"/>
  <c r="AQ82" i="1" s="1"/>
  <c r="AS82" i="1" s="1"/>
  <c r="AR86" i="1"/>
  <c r="AQ86" i="1" s="1"/>
  <c r="AS86" i="1" s="1"/>
  <c r="AR94" i="1"/>
  <c r="AQ94" i="1" s="1"/>
  <c r="AS94" i="1" s="1"/>
  <c r="AR98" i="1"/>
  <c r="AQ98" i="1" s="1"/>
  <c r="AS98" i="1" s="1"/>
  <c r="AR117" i="1"/>
  <c r="AQ117" i="1" s="1"/>
  <c r="AS117" i="1" s="1"/>
  <c r="AR125" i="1"/>
  <c r="AQ125" i="1" s="1"/>
  <c r="AS125" i="1" s="1"/>
  <c r="AR129" i="1"/>
  <c r="AQ129" i="1" s="1"/>
  <c r="AS129" i="1" s="1"/>
  <c r="AR136" i="1"/>
  <c r="AQ136" i="1" s="1"/>
  <c r="AS136" i="1" s="1"/>
  <c r="AR140" i="1"/>
  <c r="AQ140" i="1" s="1"/>
  <c r="AS140" i="1" s="1"/>
  <c r="AR148" i="1"/>
  <c r="AQ148" i="1" s="1"/>
  <c r="AS148" i="1" s="1"/>
  <c r="AR152" i="1"/>
  <c r="AQ152" i="1" s="1"/>
  <c r="AS152" i="1" s="1"/>
  <c r="AR164" i="1"/>
  <c r="AQ164" i="1" s="1"/>
  <c r="AS164" i="1" s="1"/>
  <c r="AR172" i="1"/>
  <c r="AQ172" i="1" s="1"/>
  <c r="AS172" i="1" s="1"/>
  <c r="AR176" i="1"/>
  <c r="AQ176" i="1" s="1"/>
  <c r="AS176" i="1" s="1"/>
  <c r="AR184" i="1"/>
  <c r="AQ184" i="1" s="1"/>
  <c r="AS184" i="1" s="1"/>
  <c r="AR196" i="1"/>
  <c r="AQ196" i="1" s="1"/>
  <c r="AS196" i="1" s="1"/>
  <c r="AR214" i="1"/>
  <c r="AQ214" i="1" s="1"/>
  <c r="AS214" i="1" s="1"/>
  <c r="AR218" i="1"/>
  <c r="AQ218" i="1" s="1"/>
  <c r="AS218" i="1" s="1"/>
  <c r="AR226" i="1"/>
  <c r="AQ226" i="1" s="1"/>
  <c r="AS226" i="1" s="1"/>
  <c r="AR230" i="1"/>
  <c r="AQ230" i="1" s="1"/>
  <c r="AS230" i="1" s="1"/>
  <c r="AR238" i="1"/>
  <c r="AQ238" i="1" s="1"/>
  <c r="AS238" i="1" s="1"/>
  <c r="AR243" i="1"/>
  <c r="AQ243" i="1" s="1"/>
  <c r="AS243" i="1" s="1"/>
  <c r="AR256" i="1"/>
  <c r="AQ256" i="1" s="1"/>
  <c r="AS256" i="1" s="1"/>
  <c r="AR268" i="1"/>
  <c r="AQ268" i="1" s="1"/>
  <c r="AS268" i="1" s="1"/>
  <c r="AR272" i="1"/>
  <c r="AQ272" i="1" s="1"/>
  <c r="AS272" i="1" s="1"/>
  <c r="AR292" i="1"/>
  <c r="AQ292" i="1" s="1"/>
  <c r="AS292" i="1" s="1"/>
  <c r="AR297" i="1"/>
  <c r="AQ297" i="1" s="1"/>
  <c r="AS297" i="1" s="1"/>
  <c r="AR302" i="1"/>
  <c r="AQ302" i="1" s="1"/>
  <c r="AS302" i="1" s="1"/>
  <c r="AR310" i="1"/>
  <c r="AQ310" i="1" s="1"/>
  <c r="AS310" i="1" s="1"/>
  <c r="AR317" i="1"/>
  <c r="AQ317" i="1" s="1"/>
  <c r="AS317" i="1" s="1"/>
  <c r="AR326" i="1"/>
  <c r="AQ326" i="1" s="1"/>
  <c r="AS326" i="1" s="1"/>
  <c r="AR334" i="1"/>
  <c r="AQ334" i="1" s="1"/>
  <c r="AS334" i="1" s="1"/>
  <c r="AR350" i="1"/>
  <c r="AQ350" i="1" s="1"/>
  <c r="AS350" i="1" s="1"/>
  <c r="AR359" i="1"/>
  <c r="AQ359" i="1" s="1"/>
  <c r="AS359" i="1" s="1"/>
  <c r="AR364" i="1"/>
  <c r="AQ364" i="1" s="1"/>
  <c r="AS364" i="1" s="1"/>
  <c r="Y42" i="1"/>
  <c r="AR42" i="1" s="1"/>
  <c r="AQ42" i="1" s="1"/>
  <c r="Y312" i="1"/>
  <c r="X312" i="1" s="1"/>
  <c r="Z312" i="1" s="1"/>
  <c r="G68" i="32"/>
  <c r="G66" i="32"/>
  <c r="G64" i="32"/>
  <c r="G62" i="32"/>
  <c r="G60" i="32"/>
  <c r="G56" i="32"/>
  <c r="G54" i="32"/>
  <c r="G52" i="32"/>
  <c r="G50" i="32"/>
  <c r="G48" i="32"/>
  <c r="G46" i="32"/>
  <c r="G44" i="32"/>
  <c r="G42" i="32"/>
  <c r="G40" i="32"/>
  <c r="G38" i="32"/>
  <c r="G36" i="32"/>
  <c r="G34" i="32"/>
  <c r="G32" i="32"/>
  <c r="G30" i="32"/>
  <c r="G28" i="32"/>
  <c r="G26" i="32"/>
  <c r="G24" i="32"/>
  <c r="G22" i="32"/>
  <c r="G20" i="32"/>
  <c r="G18" i="32"/>
  <c r="G16" i="32"/>
  <c r="G12" i="32"/>
  <c r="N9" i="30"/>
  <c r="P12" i="30"/>
  <c r="O12" i="30"/>
  <c r="M13" i="30"/>
  <c r="P10" i="30"/>
  <c r="L12" i="30"/>
  <c r="N10" i="30"/>
  <c r="N11" i="30"/>
  <c r="O9" i="30"/>
  <c r="H9" i="30"/>
  <c r="M9" i="30"/>
  <c r="P13" i="30"/>
  <c r="M11" i="30"/>
  <c r="M12" i="30"/>
  <c r="L11" i="30"/>
  <c r="M10" i="30"/>
  <c r="L13" i="30"/>
  <c r="P11" i="30"/>
  <c r="N13" i="30"/>
  <c r="P9" i="30"/>
  <c r="L9" i="30"/>
  <c r="O11" i="30"/>
  <c r="O13" i="30"/>
  <c r="L10" i="30"/>
  <c r="O10" i="30"/>
  <c r="N12" i="30"/>
  <c r="H11" i="30"/>
  <c r="H15" i="30"/>
  <c r="H19" i="30"/>
  <c r="H23" i="30"/>
  <c r="H27" i="30"/>
  <c r="H35" i="30"/>
  <c r="H39" i="30"/>
  <c r="H47" i="30"/>
  <c r="H51" i="30"/>
  <c r="H55" i="30"/>
  <c r="H59" i="30"/>
  <c r="H63" i="30"/>
  <c r="H67" i="30"/>
  <c r="G65" i="32"/>
  <c r="G51" i="32"/>
  <c r="G47" i="32"/>
  <c r="G35" i="32"/>
  <c r="N13" i="32"/>
  <c r="L9" i="32"/>
  <c r="L13" i="32"/>
  <c r="K9" i="32"/>
  <c r="K13" i="32"/>
  <c r="M13" i="32"/>
  <c r="M9" i="32"/>
  <c r="K10" i="32"/>
  <c r="O9" i="32"/>
  <c r="O10" i="32"/>
  <c r="O12" i="32"/>
  <c r="M12" i="32"/>
  <c r="L11" i="32"/>
  <c r="L12" i="32"/>
  <c r="L10" i="32"/>
  <c r="N10" i="32"/>
  <c r="K12" i="32"/>
  <c r="O13" i="32"/>
  <c r="N11" i="32"/>
  <c r="N12" i="32"/>
  <c r="K11" i="32"/>
  <c r="N9" i="32"/>
  <c r="O11" i="32"/>
  <c r="M10" i="32"/>
  <c r="M11" i="32"/>
  <c r="AN366" i="1"/>
  <c r="AP366" i="1" s="1"/>
  <c r="AT366" i="1" s="1"/>
  <c r="AR315" i="1"/>
  <c r="AQ315" i="1" s="1"/>
  <c r="AS315" i="1" s="1"/>
  <c r="Y360" i="1"/>
  <c r="AR360" i="1" s="1"/>
  <c r="Y330" i="1"/>
  <c r="X330" i="1" s="1"/>
  <c r="Z330" i="1" s="1"/>
  <c r="Y282" i="1"/>
  <c r="AR282" i="1" s="1"/>
  <c r="AQ282" i="1" s="1"/>
  <c r="Y258" i="1"/>
  <c r="X258" i="1" s="1"/>
  <c r="Z258" i="1" s="1"/>
  <c r="Y222" i="1"/>
  <c r="X222" i="1" s="1"/>
  <c r="Z222" i="1" s="1"/>
  <c r="Y168" i="1"/>
  <c r="X168" i="1" s="1"/>
  <c r="Z168" i="1" s="1"/>
  <c r="AR368" i="1"/>
  <c r="AQ368" i="1" s="1"/>
  <c r="AS368" i="1" s="1"/>
  <c r="Y294" i="1"/>
  <c r="X294" i="1" s="1"/>
  <c r="Z294" i="1" s="1"/>
  <c r="Y300" i="1"/>
  <c r="X300" i="1" s="1"/>
  <c r="Z300" i="1" s="1"/>
  <c r="AN394" i="1"/>
  <c r="AO394" i="1" s="1"/>
  <c r="Y395" i="1"/>
  <c r="AR395" i="1" s="1"/>
  <c r="Y18" i="1"/>
  <c r="AR18" i="1" s="1"/>
  <c r="Z234" i="1"/>
  <c r="Y78" i="1"/>
  <c r="X78" i="1" s="1"/>
  <c r="Z78" i="1" s="1"/>
  <c r="AR34" i="1"/>
  <c r="AQ34" i="1" s="1"/>
  <c r="AS34" i="1" s="1"/>
  <c r="AR58" i="1"/>
  <c r="AQ58" i="1" s="1"/>
  <c r="AS58" i="1" s="1"/>
  <c r="AR80" i="1"/>
  <c r="AQ80" i="1" s="1"/>
  <c r="AS80" i="1" s="1"/>
  <c r="AR88" i="1"/>
  <c r="AQ88" i="1" s="1"/>
  <c r="AS88" i="1" s="1"/>
  <c r="AR123" i="1"/>
  <c r="AQ123" i="1" s="1"/>
  <c r="AS123" i="1" s="1"/>
  <c r="AR131" i="1"/>
  <c r="AQ131" i="1" s="1"/>
  <c r="AS131" i="1" s="1"/>
  <c r="AR142" i="1"/>
  <c r="AQ142" i="1" s="1"/>
  <c r="AS142" i="1" s="1"/>
  <c r="AR146" i="1"/>
  <c r="AQ146" i="1" s="1"/>
  <c r="AS146" i="1" s="1"/>
  <c r="AR154" i="1"/>
  <c r="AQ154" i="1" s="1"/>
  <c r="AS154" i="1" s="1"/>
  <c r="AR170" i="1"/>
  <c r="AQ170" i="1" s="1"/>
  <c r="AS170" i="1" s="1"/>
  <c r="AR182" i="1"/>
  <c r="AQ182" i="1" s="1"/>
  <c r="AS182" i="1" s="1"/>
  <c r="AR194" i="1"/>
  <c r="AQ194" i="1" s="1"/>
  <c r="AS194" i="1" s="1"/>
  <c r="AR202" i="1"/>
  <c r="AQ202" i="1" s="1"/>
  <c r="AS202" i="1" s="1"/>
  <c r="AR224" i="1"/>
  <c r="AQ224" i="1" s="1"/>
  <c r="AS224" i="1" s="1"/>
  <c r="AR236" i="1"/>
  <c r="AR286" i="1"/>
  <c r="AQ286" i="1" s="1"/>
  <c r="AS286" i="1" s="1"/>
  <c r="AR308" i="1"/>
  <c r="AQ308" i="1" s="1"/>
  <c r="AS308" i="1" s="1"/>
  <c r="AR323" i="1"/>
  <c r="AQ323" i="1" s="1"/>
  <c r="AS323" i="1" s="1"/>
  <c r="AR332" i="1"/>
  <c r="AQ332" i="1" s="1"/>
  <c r="AS332" i="1" s="1"/>
  <c r="AR352" i="1"/>
  <c r="AQ352" i="1" s="1"/>
  <c r="AS352" i="1" s="1"/>
  <c r="Y102" i="1"/>
  <c r="X102" i="1" s="1"/>
  <c r="Z102" i="1" s="1"/>
  <c r="AR107" i="1"/>
  <c r="AQ107" i="1" s="1"/>
  <c r="AS107" i="1" s="1"/>
  <c r="Y108" i="1"/>
  <c r="X108" i="1" s="1"/>
  <c r="Z108" i="1" s="1"/>
  <c r="Z150" i="1"/>
  <c r="AR270" i="1"/>
  <c r="AR271" i="1" s="1"/>
  <c r="AQ271" i="1" s="1"/>
  <c r="X270" i="1"/>
  <c r="Z270" i="1" s="1"/>
  <c r="AU397" i="1"/>
  <c r="AQ397" i="1"/>
  <c r="AN325" i="1"/>
  <c r="AR325" i="1"/>
  <c r="AQ325" i="1" s="1"/>
  <c r="AN324" i="1"/>
  <c r="AN114" i="1"/>
  <c r="AN132" i="1"/>
  <c r="AN393" i="1"/>
  <c r="AR393" i="1"/>
  <c r="Y60" i="1"/>
  <c r="X60" i="1" s="1"/>
  <c r="Z60" i="1" s="1"/>
  <c r="Y366" i="1"/>
  <c r="X366" i="1" s="1"/>
  <c r="Z366" i="1" s="1"/>
  <c r="Y336" i="1"/>
  <c r="X336" i="1" s="1"/>
  <c r="Z336" i="1" s="1"/>
  <c r="Y288" i="1"/>
  <c r="X288" i="1" s="1"/>
  <c r="Z288" i="1" s="1"/>
  <c r="Y264" i="1"/>
  <c r="X264" i="1" s="1"/>
  <c r="Z264" i="1" s="1"/>
  <c r="Y228" i="1"/>
  <c r="Y198" i="1"/>
  <c r="X198" i="1" s="1"/>
  <c r="Z198" i="1" s="1"/>
  <c r="Y174" i="1"/>
  <c r="X174" i="1" s="1"/>
  <c r="Z174" i="1" s="1"/>
  <c r="AR48" i="1"/>
  <c r="X48" i="1"/>
  <c r="Z48" i="1" s="1"/>
  <c r="AS387" i="1"/>
  <c r="AR15" i="1"/>
  <c r="AQ15" i="1" s="1"/>
  <c r="AS15" i="1" s="1"/>
  <c r="AN18" i="1"/>
  <c r="AR23" i="1"/>
  <c r="AQ23" i="1" s="1"/>
  <c r="AS23" i="1" s="1"/>
  <c r="AR27" i="1"/>
  <c r="AQ27" i="1" s="1"/>
  <c r="AS27" i="1" s="1"/>
  <c r="AR35" i="1"/>
  <c r="AQ35" i="1" s="1"/>
  <c r="AS35" i="1" s="1"/>
  <c r="AR39" i="1"/>
  <c r="AQ39" i="1" s="1"/>
  <c r="AS39" i="1" s="1"/>
  <c r="AR45" i="1"/>
  <c r="AQ45" i="1" s="1"/>
  <c r="AS45" i="1" s="1"/>
  <c r="AR49" i="1"/>
  <c r="AQ49" i="1" s="1"/>
  <c r="AS49" i="1" s="1"/>
  <c r="AN48" i="1"/>
  <c r="AR53" i="1"/>
  <c r="AQ53" i="1" s="1"/>
  <c r="AS53" i="1" s="1"/>
  <c r="AR59" i="1"/>
  <c r="AQ59" i="1" s="1"/>
  <c r="AS59" i="1" s="1"/>
  <c r="AR65" i="1"/>
  <c r="AQ65" i="1" s="1"/>
  <c r="AS65" i="1" s="1"/>
  <c r="AR69" i="1"/>
  <c r="AQ69" i="1" s="1"/>
  <c r="AS69" i="1" s="1"/>
  <c r="AR77" i="1"/>
  <c r="AQ77" i="1" s="1"/>
  <c r="AS77" i="1" s="1"/>
  <c r="AR81" i="1"/>
  <c r="AQ81" i="1" s="1"/>
  <c r="AS81" i="1" s="1"/>
  <c r="AN84" i="1"/>
  <c r="AR89" i="1"/>
  <c r="AQ89" i="1" s="1"/>
  <c r="AS89" i="1" s="1"/>
  <c r="AR93" i="1"/>
  <c r="AQ93" i="1" s="1"/>
  <c r="AS93" i="1" s="1"/>
  <c r="AR101" i="1"/>
  <c r="AQ101" i="1" s="1"/>
  <c r="AS101" i="1" s="1"/>
  <c r="AR124" i="1"/>
  <c r="AQ124" i="1" s="1"/>
  <c r="AS124" i="1" s="1"/>
  <c r="AR128" i="1"/>
  <c r="AQ128" i="1" s="1"/>
  <c r="AS128" i="1" s="1"/>
  <c r="AN138" i="1"/>
  <c r="AR143" i="1"/>
  <c r="AQ143" i="1" s="1"/>
  <c r="AS143" i="1" s="1"/>
  <c r="AR147" i="1"/>
  <c r="AQ147" i="1" s="1"/>
  <c r="AS147" i="1" s="1"/>
  <c r="AN150" i="1"/>
  <c r="AR155" i="1"/>
  <c r="AQ155" i="1" s="1"/>
  <c r="AS155" i="1" s="1"/>
  <c r="AN162" i="1"/>
  <c r="AR163" i="1"/>
  <c r="AQ163" i="1" s="1"/>
  <c r="AS163" i="1" s="1"/>
  <c r="AR167" i="1"/>
  <c r="AQ167" i="1" s="1"/>
  <c r="AS167" i="1" s="1"/>
  <c r="AR171" i="1"/>
  <c r="AQ171" i="1" s="1"/>
  <c r="AS171" i="1" s="1"/>
  <c r="AN174" i="1"/>
  <c r="AR175" i="1"/>
  <c r="AQ175" i="1" s="1"/>
  <c r="AS175" i="1" s="1"/>
  <c r="AR179" i="1"/>
  <c r="AQ179" i="1" s="1"/>
  <c r="AS179" i="1" s="1"/>
  <c r="AR183" i="1"/>
  <c r="AQ183" i="1" s="1"/>
  <c r="AS183" i="1" s="1"/>
  <c r="AR191" i="1"/>
  <c r="AQ191" i="1" s="1"/>
  <c r="AS191" i="1" s="1"/>
  <c r="AR195" i="1"/>
  <c r="AQ195" i="1" s="1"/>
  <c r="AS195" i="1" s="1"/>
  <c r="AN198" i="1"/>
  <c r="AR203" i="1"/>
  <c r="AQ203" i="1" s="1"/>
  <c r="AS203" i="1" s="1"/>
  <c r="AR209" i="1"/>
  <c r="AQ209" i="1" s="1"/>
  <c r="AS209" i="1" s="1"/>
  <c r="AR213" i="1"/>
  <c r="AQ213" i="1" s="1"/>
  <c r="AS213" i="1" s="1"/>
  <c r="AN216" i="1"/>
  <c r="AR221" i="1"/>
  <c r="AQ221" i="1" s="1"/>
  <c r="AS221" i="1" s="1"/>
  <c r="AR225" i="1"/>
  <c r="AQ225" i="1" s="1"/>
  <c r="AS225" i="1" s="1"/>
  <c r="AN228" i="1"/>
  <c r="AR229" i="1"/>
  <c r="AQ229" i="1" s="1"/>
  <c r="AS229" i="1" s="1"/>
  <c r="AR233" i="1"/>
  <c r="AQ233" i="1" s="1"/>
  <c r="AS233" i="1" s="1"/>
  <c r="AR237" i="1"/>
  <c r="AQ237" i="1" s="1"/>
  <c r="AS237" i="1" s="1"/>
  <c r="AR251" i="1"/>
  <c r="AQ251" i="1" s="1"/>
  <c r="AS251" i="1" s="1"/>
  <c r="AR255" i="1"/>
  <c r="AQ255" i="1" s="1"/>
  <c r="AS255" i="1" s="1"/>
  <c r="AR263" i="1"/>
  <c r="AQ263" i="1" s="1"/>
  <c r="AS263" i="1" s="1"/>
  <c r="AR267" i="1"/>
  <c r="AQ267" i="1" s="1"/>
  <c r="AS267" i="1" s="1"/>
  <c r="AR275" i="1"/>
  <c r="AQ275" i="1" s="1"/>
  <c r="AS275" i="1" s="1"/>
  <c r="AR287" i="1"/>
  <c r="AQ287" i="1" s="1"/>
  <c r="AS287" i="1" s="1"/>
  <c r="AR291" i="1"/>
  <c r="AQ291" i="1" s="1"/>
  <c r="AS291" i="1" s="1"/>
  <c r="AR296" i="1"/>
  <c r="AQ296" i="1" s="1"/>
  <c r="AS296" i="1" s="1"/>
  <c r="AR305" i="1"/>
  <c r="AQ305" i="1" s="1"/>
  <c r="AS305" i="1" s="1"/>
  <c r="AR309" i="1"/>
  <c r="AQ309" i="1" s="1"/>
  <c r="AS309" i="1" s="1"/>
  <c r="AR316" i="1"/>
  <c r="AQ316" i="1" s="1"/>
  <c r="AS316" i="1" s="1"/>
  <c r="AR320" i="1"/>
  <c r="AQ320" i="1" s="1"/>
  <c r="AS320" i="1" s="1"/>
  <c r="AR329" i="1"/>
  <c r="AQ329" i="1" s="1"/>
  <c r="AS329" i="1" s="1"/>
  <c r="AR333" i="1"/>
  <c r="AQ333" i="1" s="1"/>
  <c r="AS333" i="1" s="1"/>
  <c r="AR337" i="1"/>
  <c r="AQ337" i="1" s="1"/>
  <c r="AS337" i="1" s="1"/>
  <c r="AR341" i="1"/>
  <c r="AQ341" i="1" s="1"/>
  <c r="AS341" i="1" s="1"/>
  <c r="AR345" i="1"/>
  <c r="AQ345" i="1" s="1"/>
  <c r="AS345" i="1" s="1"/>
  <c r="AN348" i="1"/>
  <c r="AR353" i="1"/>
  <c r="AQ353" i="1" s="1"/>
  <c r="AS353" i="1" s="1"/>
  <c r="AR358" i="1"/>
  <c r="AQ358" i="1" s="1"/>
  <c r="AS358" i="1" s="1"/>
  <c r="AR363" i="1"/>
  <c r="AQ363" i="1" s="1"/>
  <c r="AS363" i="1" s="1"/>
  <c r="AR367" i="1"/>
  <c r="AQ367" i="1" s="1"/>
  <c r="AS367" i="1" s="1"/>
  <c r="AR371" i="1"/>
  <c r="AQ371" i="1" s="1"/>
  <c r="AS371" i="1" s="1"/>
  <c r="Y354" i="1"/>
  <c r="X354" i="1" s="1"/>
  <c r="Z354" i="1" s="1"/>
  <c r="Y54" i="1"/>
  <c r="X54" i="1" s="1"/>
  <c r="Z54" i="1" s="1"/>
  <c r="AR44" i="1"/>
  <c r="AQ44" i="1" s="1"/>
  <c r="AS44" i="1" s="1"/>
  <c r="AR314" i="1"/>
  <c r="AQ314" i="1" s="1"/>
  <c r="AS314" i="1" s="1"/>
  <c r="AN102" i="1"/>
  <c r="AN108" i="1"/>
  <c r="AR116" i="1"/>
  <c r="AQ116" i="1" s="1"/>
  <c r="AS116" i="1" s="1"/>
  <c r="AR135" i="1"/>
  <c r="AQ135" i="1" s="1"/>
  <c r="AS135" i="1" s="1"/>
  <c r="AN204" i="1"/>
  <c r="AQ394" i="1"/>
  <c r="AU394" i="1"/>
  <c r="AN397" i="1"/>
  <c r="AN126" i="1"/>
  <c r="AN318" i="1"/>
  <c r="AN240" i="1"/>
  <c r="AR30" i="1"/>
  <c r="X30" i="1"/>
  <c r="Z30" i="1" s="1"/>
  <c r="Z36" i="1"/>
  <c r="AN120" i="1"/>
  <c r="AR248" i="1"/>
  <c r="AQ248" i="1" s="1"/>
  <c r="AN248" i="1"/>
  <c r="AN186" i="1"/>
  <c r="AN355" i="1"/>
  <c r="AR62" i="1"/>
  <c r="AQ62" i="1" s="1"/>
  <c r="AS62" i="1" s="1"/>
  <c r="AR56" i="1"/>
  <c r="AQ56" i="1" s="1"/>
  <c r="AS56" i="1" s="1"/>
  <c r="AN312" i="1"/>
  <c r="AR384" i="1"/>
  <c r="AQ384" i="1" s="1"/>
  <c r="AS384" i="1" s="1"/>
  <c r="AN383" i="1"/>
  <c r="AP391" i="1"/>
  <c r="AT391" i="1" s="1"/>
  <c r="AO391" i="1"/>
  <c r="AN395" i="1"/>
  <c r="AR378" i="1"/>
  <c r="AQ378" i="1" s="1"/>
  <c r="AS378" i="1" s="1"/>
  <c r="AN377" i="1"/>
  <c r="AN389" i="1"/>
  <c r="Y348" i="1"/>
  <c r="X348" i="1" s="1"/>
  <c r="Z348" i="1" s="1"/>
  <c r="Y318" i="1"/>
  <c r="X318" i="1" s="1"/>
  <c r="Z318" i="1" s="1"/>
  <c r="Y276" i="1"/>
  <c r="X276" i="1" s="1"/>
  <c r="Z276" i="1" s="1"/>
  <c r="Y252" i="1"/>
  <c r="X252" i="1" s="1"/>
  <c r="Z252" i="1" s="1"/>
  <c r="Y186" i="1"/>
  <c r="X186" i="1" s="1"/>
  <c r="Z186" i="1" s="1"/>
  <c r="Y162" i="1"/>
  <c r="X162" i="1" s="1"/>
  <c r="Z162" i="1" s="1"/>
  <c r="AR126" i="1"/>
  <c r="AQ126" i="1" s="1"/>
  <c r="X126" i="1"/>
  <c r="Z126" i="1" s="1"/>
  <c r="AS385" i="1"/>
  <c r="AS375" i="1"/>
  <c r="Y12" i="1"/>
  <c r="X12" i="1" s="1"/>
  <c r="Z12" i="1" s="1"/>
  <c r="AN12" i="1"/>
  <c r="AN17" i="1"/>
  <c r="AN24" i="1"/>
  <c r="AR29" i="1"/>
  <c r="AQ29" i="1" s="1"/>
  <c r="AS29" i="1" s="1"/>
  <c r="AR36" i="1"/>
  <c r="AQ36" i="1" s="1"/>
  <c r="AR41" i="1"/>
  <c r="AQ41" i="1" s="1"/>
  <c r="AS41" i="1" s="1"/>
  <c r="AR47" i="1"/>
  <c r="AQ47" i="1" s="1"/>
  <c r="AS47" i="1" s="1"/>
  <c r="AR57" i="1"/>
  <c r="AQ57" i="1" s="1"/>
  <c r="AS57" i="1" s="1"/>
  <c r="AR71" i="1"/>
  <c r="AQ71" i="1" s="1"/>
  <c r="AS71" i="1" s="1"/>
  <c r="AR79" i="1"/>
  <c r="AQ79" i="1" s="1"/>
  <c r="AS79" i="1" s="1"/>
  <c r="AN78" i="1"/>
  <c r="AR83" i="1"/>
  <c r="AQ83" i="1" s="1"/>
  <c r="AS83" i="1" s="1"/>
  <c r="AN90" i="1"/>
  <c r="AR95" i="1"/>
  <c r="AQ95" i="1" s="1"/>
  <c r="AS95" i="1" s="1"/>
  <c r="AR137" i="1"/>
  <c r="AQ137" i="1" s="1"/>
  <c r="AS137" i="1" s="1"/>
  <c r="AN144" i="1"/>
  <c r="AR149" i="1"/>
  <c r="AQ149" i="1" s="1"/>
  <c r="AS149" i="1" s="1"/>
  <c r="AN156" i="1"/>
  <c r="AN168" i="1"/>
  <c r="AR173" i="1"/>
  <c r="AQ173" i="1" s="1"/>
  <c r="AS173" i="1" s="1"/>
  <c r="AN180" i="1"/>
  <c r="AR185" i="1"/>
  <c r="AQ185" i="1" s="1"/>
  <c r="AS185" i="1" s="1"/>
  <c r="AN192" i="1"/>
  <c r="AR197" i="1"/>
  <c r="AQ197" i="1" s="1"/>
  <c r="AS197" i="1" s="1"/>
  <c r="AR227" i="1"/>
  <c r="AQ227" i="1" s="1"/>
  <c r="AS227" i="1" s="1"/>
  <c r="AR235" i="1"/>
  <c r="AQ235" i="1" s="1"/>
  <c r="AR234" i="1"/>
  <c r="AN249" i="1"/>
  <c r="AR249" i="1"/>
  <c r="AQ249" i="1" s="1"/>
  <c r="AN252" i="1"/>
  <c r="AR257" i="1"/>
  <c r="AQ257" i="1" s="1"/>
  <c r="AS257" i="1" s="1"/>
  <c r="AN265" i="1"/>
  <c r="AN264" i="1"/>
  <c r="AR269" i="1"/>
  <c r="AQ269" i="1" s="1"/>
  <c r="AS269" i="1" s="1"/>
  <c r="AN276" i="1"/>
  <c r="AN288" i="1"/>
  <c r="AR293" i="1"/>
  <c r="AQ293" i="1" s="1"/>
  <c r="AS293" i="1" s="1"/>
  <c r="AR306" i="1"/>
  <c r="AQ306" i="1" s="1"/>
  <c r="AN306" i="1"/>
  <c r="AR311" i="1"/>
  <c r="AQ311" i="1" s="1"/>
  <c r="AS311" i="1" s="1"/>
  <c r="AR327" i="1"/>
  <c r="AQ327" i="1" s="1"/>
  <c r="AS327" i="1" s="1"/>
  <c r="AN330" i="1"/>
  <c r="AR351" i="1"/>
  <c r="AQ351" i="1" s="1"/>
  <c r="AS351" i="1" s="1"/>
  <c r="AN356" i="1"/>
  <c r="AR365" i="1"/>
  <c r="AQ365" i="1" s="1"/>
  <c r="AS365" i="1" s="1"/>
  <c r="AN372" i="1"/>
  <c r="Y240" i="1"/>
  <c r="X240" i="1" s="1"/>
  <c r="Z240" i="1" s="1"/>
  <c r="AN247" i="1"/>
  <c r="AN246" i="1"/>
  <c r="AR247" i="1"/>
  <c r="AQ247" i="1" s="1"/>
  <c r="AN295" i="1"/>
  <c r="AR295" i="1"/>
  <c r="AQ295" i="1" s="1"/>
  <c r="AN294" i="1"/>
  <c r="AN60" i="1"/>
  <c r="AR301" i="1"/>
  <c r="AQ301" i="1" s="1"/>
  <c r="AN301" i="1"/>
  <c r="AN300" i="1"/>
  <c r="Y377" i="1"/>
  <c r="X377" i="1" s="1"/>
  <c r="Z377" i="1" s="1"/>
  <c r="Y324" i="1"/>
  <c r="X324" i="1" s="1"/>
  <c r="Z324" i="1" s="1"/>
  <c r="Y132" i="1"/>
  <c r="Y204" i="1"/>
  <c r="X204" i="1" s="1"/>
  <c r="Z204" i="1" s="1"/>
  <c r="AR392" i="1"/>
  <c r="AQ392" i="1" s="1"/>
  <c r="AN392" i="1"/>
  <c r="AR396" i="1"/>
  <c r="AN396" i="1"/>
  <c r="B221" i="13"/>
  <c r="B222" i="13"/>
  <c r="B223" i="13"/>
  <c r="G9" i="32"/>
  <c r="H31" i="30"/>
  <c r="AR391" i="1"/>
  <c r="H69" i="30"/>
  <c r="G37" i="32"/>
  <c r="H37" i="30"/>
  <c r="G69" i="32"/>
  <c r="G67" i="32"/>
  <c r="G63" i="32"/>
  <c r="G61" i="32"/>
  <c r="G57" i="32"/>
  <c r="G53" i="32"/>
  <c r="G49" i="32"/>
  <c r="G45" i="32"/>
  <c r="G41" i="32"/>
  <c r="G39" i="32"/>
  <c r="G33" i="32"/>
  <c r="G31" i="32"/>
  <c r="G29" i="32"/>
  <c r="H50" i="30"/>
  <c r="H54" i="30"/>
  <c r="H30" i="30"/>
  <c r="H34" i="30"/>
  <c r="G14" i="32"/>
  <c r="G10" i="32"/>
  <c r="G25" i="32"/>
  <c r="G23" i="32"/>
  <c r="G21" i="32"/>
  <c r="G19" i="32"/>
  <c r="G17" i="32"/>
  <c r="G13" i="32"/>
  <c r="G11" i="32"/>
  <c r="H14" i="30"/>
  <c r="H18" i="30"/>
  <c r="H43" i="30"/>
  <c r="H46" i="30"/>
  <c r="H48" i="30"/>
  <c r="H66" i="30"/>
  <c r="G59" i="32"/>
  <c r="G55" i="32"/>
  <c r="G43" i="32"/>
  <c r="AN210" i="1"/>
  <c r="AN258" i="1"/>
  <c r="Q342" i="1"/>
  <c r="AN342" i="1" s="1"/>
  <c r="AN270" i="1"/>
  <c r="AR250" i="1"/>
  <c r="AQ250" i="1" s="1"/>
  <c r="AS250" i="1" s="1"/>
  <c r="AR130" i="1"/>
  <c r="AQ130" i="1" s="1"/>
  <c r="AS130" i="1" s="1"/>
  <c r="AR141" i="1"/>
  <c r="AQ141" i="1" s="1"/>
  <c r="AS141" i="1" s="1"/>
  <c r="AR21" i="1"/>
  <c r="AQ21" i="1" s="1"/>
  <c r="AS21" i="1" s="1"/>
  <c r="AR22" i="1"/>
  <c r="AQ22" i="1" s="1"/>
  <c r="AS22" i="1" s="1"/>
  <c r="AR51" i="1"/>
  <c r="AQ51" i="1" s="1"/>
  <c r="AS51" i="1" s="1"/>
  <c r="AR52" i="1"/>
  <c r="AQ52" i="1" s="1"/>
  <c r="AS52" i="1" s="1"/>
  <c r="AR63" i="1"/>
  <c r="AQ63" i="1" s="1"/>
  <c r="AS63" i="1" s="1"/>
  <c r="AR64" i="1"/>
  <c r="AQ64" i="1" s="1"/>
  <c r="AS64" i="1" s="1"/>
  <c r="AR76" i="1"/>
  <c r="AQ76" i="1" s="1"/>
  <c r="AS76" i="1" s="1"/>
  <c r="AR75" i="1"/>
  <c r="AQ75" i="1" s="1"/>
  <c r="AS75" i="1" s="1"/>
  <c r="AR92" i="1"/>
  <c r="AQ92" i="1" s="1"/>
  <c r="AS92" i="1" s="1"/>
  <c r="AR100" i="1"/>
  <c r="AQ100" i="1" s="1"/>
  <c r="AS100" i="1" s="1"/>
  <c r="AR99" i="1"/>
  <c r="AQ99" i="1" s="1"/>
  <c r="AS99" i="1" s="1"/>
  <c r="AR112" i="1"/>
  <c r="AQ112" i="1" s="1"/>
  <c r="AS112" i="1" s="1"/>
  <c r="AR113" i="1"/>
  <c r="AQ113" i="1" s="1"/>
  <c r="AS113" i="1" s="1"/>
  <c r="AR119" i="1"/>
  <c r="AQ119" i="1" s="1"/>
  <c r="AS119" i="1" s="1"/>
  <c r="AR118" i="1"/>
  <c r="AQ118" i="1" s="1"/>
  <c r="AS118" i="1" s="1"/>
  <c r="AR166" i="1"/>
  <c r="AQ166" i="1" s="1"/>
  <c r="AS166" i="1" s="1"/>
  <c r="AR165" i="1"/>
  <c r="AQ165" i="1" s="1"/>
  <c r="AS165" i="1" s="1"/>
  <c r="AR177" i="1"/>
  <c r="AQ177" i="1" s="1"/>
  <c r="AS177" i="1" s="1"/>
  <c r="AR178" i="1"/>
  <c r="AQ178" i="1" s="1"/>
  <c r="AS178" i="1" s="1"/>
  <c r="AR208" i="1"/>
  <c r="AQ208" i="1" s="1"/>
  <c r="AS208" i="1" s="1"/>
  <c r="AR207" i="1"/>
  <c r="AQ207" i="1" s="1"/>
  <c r="AS207" i="1" s="1"/>
  <c r="AR212" i="1"/>
  <c r="AQ212" i="1" s="1"/>
  <c r="AS212" i="1" s="1"/>
  <c r="AR219" i="1"/>
  <c r="AQ219" i="1" s="1"/>
  <c r="AS219" i="1" s="1"/>
  <c r="AR220" i="1"/>
  <c r="AQ220" i="1" s="1"/>
  <c r="AS220" i="1" s="1"/>
  <c r="AR232" i="1"/>
  <c r="AQ232" i="1" s="1"/>
  <c r="AS232" i="1" s="1"/>
  <c r="AR231" i="1"/>
  <c r="AQ231" i="1" s="1"/>
  <c r="AS231" i="1" s="1"/>
  <c r="AR244" i="1"/>
  <c r="AQ244" i="1" s="1"/>
  <c r="AS244" i="1" s="1"/>
  <c r="AR245" i="1"/>
  <c r="AQ245" i="1" s="1"/>
  <c r="AS245" i="1" s="1"/>
  <c r="AR262" i="1"/>
  <c r="AQ262" i="1" s="1"/>
  <c r="AS262" i="1" s="1"/>
  <c r="AR261" i="1"/>
  <c r="AQ261" i="1" s="1"/>
  <c r="AS261" i="1" s="1"/>
  <c r="AR265" i="1"/>
  <c r="AQ265" i="1" s="1"/>
  <c r="AR266" i="1"/>
  <c r="AQ266" i="1" s="1"/>
  <c r="AS266" i="1" s="1"/>
  <c r="AR274" i="1"/>
  <c r="AQ274" i="1" s="1"/>
  <c r="AS274" i="1" s="1"/>
  <c r="AR273" i="1"/>
  <c r="AQ273" i="1" s="1"/>
  <c r="AS273" i="1" s="1"/>
  <c r="AR290" i="1"/>
  <c r="AQ290" i="1" s="1"/>
  <c r="AN290" i="1"/>
  <c r="AR298" i="1"/>
  <c r="AQ298" i="1" s="1"/>
  <c r="AS298" i="1" s="1"/>
  <c r="AR299" i="1"/>
  <c r="AQ299" i="1" s="1"/>
  <c r="AS299" i="1" s="1"/>
  <c r="AR304" i="1"/>
  <c r="AQ304" i="1" s="1"/>
  <c r="AS304" i="1" s="1"/>
  <c r="AR303" i="1"/>
  <c r="AQ303" i="1" s="1"/>
  <c r="AS303" i="1" s="1"/>
  <c r="AR319" i="1"/>
  <c r="AQ319" i="1" s="1"/>
  <c r="AS319" i="1" s="1"/>
  <c r="AR339" i="1"/>
  <c r="AQ339" i="1" s="1"/>
  <c r="AS339" i="1" s="1"/>
  <c r="AR340" i="1"/>
  <c r="AQ340" i="1" s="1"/>
  <c r="AS340" i="1" s="1"/>
  <c r="AR343" i="1"/>
  <c r="AQ343" i="1" s="1"/>
  <c r="AS343" i="1" s="1"/>
  <c r="AR344" i="1"/>
  <c r="AQ344" i="1" s="1"/>
  <c r="AS344" i="1" s="1"/>
  <c r="AR357" i="1"/>
  <c r="AQ357" i="1" s="1"/>
  <c r="AS357" i="1" s="1"/>
  <c r="AR356" i="1"/>
  <c r="AQ356" i="1" s="1"/>
  <c r="AR361" i="1"/>
  <c r="AQ361" i="1" s="1"/>
  <c r="AS361" i="1" s="1"/>
  <c r="AR362" i="1"/>
  <c r="AQ362" i="1" s="1"/>
  <c r="AS362" i="1" s="1"/>
  <c r="AR370" i="1"/>
  <c r="AQ370" i="1" s="1"/>
  <c r="AS370" i="1" s="1"/>
  <c r="AR369" i="1"/>
  <c r="AQ369" i="1" s="1"/>
  <c r="AS369" i="1" s="1"/>
  <c r="Q360" i="1"/>
  <c r="AN360" i="1" s="1"/>
  <c r="AR181" i="1"/>
  <c r="AQ181" i="1" s="1"/>
  <c r="AS181" i="1" s="1"/>
  <c r="AR328" i="1"/>
  <c r="AQ328" i="1" s="1"/>
  <c r="AS328" i="1" s="1"/>
  <c r="AN234" i="1"/>
  <c r="AN222" i="1"/>
  <c r="AS373" i="1"/>
  <c r="Y192" i="1"/>
  <c r="X192" i="1" s="1"/>
  <c r="Z192" i="1" s="1"/>
  <c r="AS376" i="1"/>
  <c r="AN42" i="1"/>
  <c r="AN30" i="1"/>
  <c r="AN72" i="1"/>
  <c r="Y389" i="1"/>
  <c r="X389" i="1" s="1"/>
  <c r="Z389" i="1" s="1"/>
  <c r="AN282" i="1"/>
  <c r="AN96" i="1"/>
  <c r="AS386" i="1"/>
  <c r="AN54" i="1"/>
  <c r="Y210" i="1"/>
  <c r="X210" i="1" s="1"/>
  <c r="Z210" i="1" s="1"/>
  <c r="Y216" i="1"/>
  <c r="AS388" i="1"/>
  <c r="AS379" i="1"/>
  <c r="Y90" i="1"/>
  <c r="X90" i="1" s="1"/>
  <c r="Z90" i="1" s="1"/>
  <c r="Y120" i="1"/>
  <c r="Y84" i="1"/>
  <c r="X84" i="1" s="1"/>
  <c r="Z84" i="1" s="1"/>
  <c r="Y72" i="1"/>
  <c r="AR73" i="1" s="1"/>
  <c r="AS381" i="1"/>
  <c r="Y383" i="1"/>
  <c r="Y66" i="1"/>
  <c r="X66" i="1" s="1"/>
  <c r="Z66" i="1" s="1"/>
  <c r="Y114" i="1"/>
  <c r="X114" i="1" s="1"/>
  <c r="Z114" i="1" s="1"/>
  <c r="AS374" i="1"/>
  <c r="Y156" i="1"/>
  <c r="X156" i="1" s="1"/>
  <c r="Z156" i="1" s="1"/>
  <c r="AR87" i="1"/>
  <c r="AQ87" i="1" s="1"/>
  <c r="AS87" i="1" s="1"/>
  <c r="AR153" i="1"/>
  <c r="AQ153" i="1" s="1"/>
  <c r="AS153" i="1" s="1"/>
  <c r="AR169" i="1"/>
  <c r="AQ169" i="1" s="1"/>
  <c r="AS169" i="1" s="1"/>
  <c r="AR215" i="1"/>
  <c r="AQ215" i="1" s="1"/>
  <c r="AS215" i="1" s="1"/>
  <c r="AR239" i="1"/>
  <c r="AQ239" i="1" s="1"/>
  <c r="AS239" i="1" s="1"/>
  <c r="AR285" i="1"/>
  <c r="AQ285" i="1" s="1"/>
  <c r="AS285" i="1" s="1"/>
  <c r="AR335" i="1"/>
  <c r="AQ335" i="1" s="1"/>
  <c r="AS335" i="1" s="1"/>
  <c r="AR338" i="1"/>
  <c r="AQ338" i="1" s="1"/>
  <c r="AS338" i="1" s="1"/>
  <c r="AR355" i="1"/>
  <c r="AQ355" i="1" s="1"/>
  <c r="Y246" i="1"/>
  <c r="X246" i="1" s="1"/>
  <c r="Z246" i="1" s="1"/>
  <c r="Q36" i="1"/>
  <c r="AN36" i="1" s="1"/>
  <c r="Y24" i="1"/>
  <c r="X24" i="1" s="1"/>
  <c r="Z24" i="1" s="1"/>
  <c r="Y138" i="1"/>
  <c r="X138" i="1" s="1"/>
  <c r="Z138" i="1" s="1"/>
  <c r="Y96" i="1"/>
  <c r="X96" i="1" s="1"/>
  <c r="Z96" i="1" s="1"/>
  <c r="Q66" i="1"/>
  <c r="AN66" i="1" s="1"/>
  <c r="AR17" i="1"/>
  <c r="AQ17" i="1" s="1"/>
  <c r="AR16" i="1"/>
  <c r="AQ16" i="1" s="1"/>
  <c r="AR161" i="1"/>
  <c r="AQ161" i="1" s="1"/>
  <c r="AS161" i="1" s="1"/>
  <c r="AR160" i="1"/>
  <c r="AQ160" i="1" s="1"/>
  <c r="AS160" i="1" s="1"/>
  <c r="AR322" i="1"/>
  <c r="AQ322" i="1" s="1"/>
  <c r="AS322" i="1" s="1"/>
  <c r="AR321" i="1"/>
  <c r="AQ321" i="1" s="1"/>
  <c r="AS321" i="1" s="1"/>
  <c r="AR331" i="1"/>
  <c r="AQ331" i="1" s="1"/>
  <c r="AS331" i="1" s="1"/>
  <c r="AR347" i="1"/>
  <c r="AQ347" i="1" s="1"/>
  <c r="AS347" i="1" s="1"/>
  <c r="AR346" i="1"/>
  <c r="AQ346" i="1" s="1"/>
  <c r="AS346" i="1" s="1"/>
  <c r="AR372" i="1" l="1"/>
  <c r="AR312" i="1"/>
  <c r="AQ312" i="1" s="1"/>
  <c r="AR222" i="1"/>
  <c r="AQ222" i="1" s="1"/>
  <c r="AR342" i="1"/>
  <c r="AQ342" i="1" s="1"/>
  <c r="AR180" i="1"/>
  <c r="AU180" i="1" s="1"/>
  <c r="AQ234" i="1"/>
  <c r="AU234" i="1"/>
  <c r="AR115" i="1"/>
  <c r="AQ115" i="1" s="1"/>
  <c r="AR300" i="1"/>
  <c r="AU300" i="1" s="1"/>
  <c r="AR150" i="1"/>
  <c r="AQ150" i="1" s="1"/>
  <c r="AR198" i="1"/>
  <c r="AQ198" i="1" s="1"/>
  <c r="AR43" i="1"/>
  <c r="AU42" i="1" s="1"/>
  <c r="X42" i="1"/>
  <c r="Z42" i="1" s="1"/>
  <c r="AR144" i="1"/>
  <c r="AQ144" i="1" s="1"/>
  <c r="AP16" i="1"/>
  <c r="AR354" i="1"/>
  <c r="AU354" i="1" s="1"/>
  <c r="AR276" i="1"/>
  <c r="AQ276" i="1" s="1"/>
  <c r="AR12" i="1"/>
  <c r="AQ12" i="1" s="1"/>
  <c r="AR366" i="1"/>
  <c r="AU366" i="1" s="1"/>
  <c r="AR294" i="1"/>
  <c r="AQ294" i="1" s="1"/>
  <c r="AR258" i="1"/>
  <c r="AQ258" i="1" s="1"/>
  <c r="X18" i="1"/>
  <c r="Z18" i="1" s="1"/>
  <c r="AR264" i="1"/>
  <c r="AU264" i="1" s="1"/>
  <c r="AR78" i="1"/>
  <c r="AQ78" i="1" s="1"/>
  <c r="AR60" i="1"/>
  <c r="AQ60" i="1" s="1"/>
  <c r="AR108" i="1"/>
  <c r="AQ108" i="1" s="1"/>
  <c r="AR336" i="1"/>
  <c r="AQ336" i="1" s="1"/>
  <c r="AR54" i="1"/>
  <c r="X360" i="1"/>
  <c r="Z360" i="1" s="1"/>
  <c r="X395" i="1"/>
  <c r="Z395" i="1" s="1"/>
  <c r="X282" i="1"/>
  <c r="Z282" i="1" s="1"/>
  <c r="AQ236" i="1"/>
  <c r="AO366" i="1"/>
  <c r="AR252" i="1"/>
  <c r="AR253" i="1" s="1"/>
  <c r="AR254" i="1" s="1"/>
  <c r="AQ18" i="1"/>
  <c r="AR19" i="1"/>
  <c r="AR307" i="1"/>
  <c r="AU306" i="1" s="1"/>
  <c r="AR168" i="1"/>
  <c r="AQ168" i="1" s="1"/>
  <c r="AP394" i="1"/>
  <c r="AT394" i="1" s="1"/>
  <c r="AR102" i="1"/>
  <c r="AQ102" i="1" s="1"/>
  <c r="AR259" i="1"/>
  <c r="AR174" i="1"/>
  <c r="AQ174" i="1" s="1"/>
  <c r="AR84" i="1"/>
  <c r="AQ84" i="1" s="1"/>
  <c r="AU392" i="1"/>
  <c r="AR330" i="1"/>
  <c r="AQ330" i="1" s="1"/>
  <c r="AR138" i="1"/>
  <c r="AR139" i="1" s="1"/>
  <c r="AR132" i="1"/>
  <c r="X132" i="1"/>
  <c r="Z132" i="1" s="1"/>
  <c r="AO265" i="1"/>
  <c r="AS265" i="1" s="1"/>
  <c r="AP265" i="1"/>
  <c r="AP249" i="1"/>
  <c r="AO249" i="1"/>
  <c r="AS249" i="1" s="1"/>
  <c r="AP312" i="1"/>
  <c r="AN313" i="1" s="1"/>
  <c r="AO312" i="1"/>
  <c r="AS312" i="1" s="1"/>
  <c r="AO186" i="1"/>
  <c r="AP186" i="1"/>
  <c r="AN187" i="1" s="1"/>
  <c r="AR31" i="1"/>
  <c r="AQ30" i="1"/>
  <c r="AO216" i="1"/>
  <c r="AP216" i="1"/>
  <c r="AN217" i="1" s="1"/>
  <c r="AU393" i="1"/>
  <c r="AQ393" i="1"/>
  <c r="AP114" i="1"/>
  <c r="AO114" i="1"/>
  <c r="AR72" i="1"/>
  <c r="AQ72" i="1" s="1"/>
  <c r="X72" i="1"/>
  <c r="Z72" i="1" s="1"/>
  <c r="AP282" i="1"/>
  <c r="AN283" i="1" s="1"/>
  <c r="AO282" i="1"/>
  <c r="AS282" i="1" s="1"/>
  <c r="AP42" i="1"/>
  <c r="AN43" i="1" s="1"/>
  <c r="AO42" i="1"/>
  <c r="AS42" i="1" s="1"/>
  <c r="AO222" i="1"/>
  <c r="AP222" i="1"/>
  <c r="AN223" i="1" s="1"/>
  <c r="AO360" i="1"/>
  <c r="AP360" i="1"/>
  <c r="AT360" i="1" s="1"/>
  <c r="AP290" i="1"/>
  <c r="AO290" i="1"/>
  <c r="AS290" i="1" s="1"/>
  <c r="AO270" i="1"/>
  <c r="AP270" i="1"/>
  <c r="AQ391" i="1"/>
  <c r="AS391" i="1" s="1"/>
  <c r="AU391" i="1"/>
  <c r="AO392" i="1"/>
  <c r="AS392" i="1" s="1"/>
  <c r="AP392" i="1"/>
  <c r="AT392" i="1" s="1"/>
  <c r="AP301" i="1"/>
  <c r="AO301" i="1"/>
  <c r="AS301" i="1" s="1"/>
  <c r="AO294" i="1"/>
  <c r="AP294" i="1"/>
  <c r="AT294" i="1" s="1"/>
  <c r="AO247" i="1"/>
  <c r="AS247" i="1" s="1"/>
  <c r="AP247" i="1"/>
  <c r="AO330" i="1"/>
  <c r="AP330" i="1"/>
  <c r="AT330" i="1" s="1"/>
  <c r="AO288" i="1"/>
  <c r="AP288" i="1"/>
  <c r="AN289" i="1" s="1"/>
  <c r="AR223" i="1"/>
  <c r="AP168" i="1"/>
  <c r="AT168" i="1" s="1"/>
  <c r="AO168" i="1"/>
  <c r="AR156" i="1"/>
  <c r="AR145" i="1"/>
  <c r="AO90" i="1"/>
  <c r="AP90" i="1"/>
  <c r="AN91" i="1" s="1"/>
  <c r="AR66" i="1"/>
  <c r="AO24" i="1"/>
  <c r="AP24" i="1"/>
  <c r="AN25" i="1" s="1"/>
  <c r="AP12" i="1"/>
  <c r="AN13" i="1" s="1"/>
  <c r="AO12" i="1"/>
  <c r="AP395" i="1"/>
  <c r="AT395" i="1" s="1"/>
  <c r="AO395" i="1"/>
  <c r="AQ395" i="1"/>
  <c r="AU395" i="1"/>
  <c r="AO354" i="1"/>
  <c r="AP354" i="1"/>
  <c r="AT354" i="1" s="1"/>
  <c r="AR186" i="1"/>
  <c r="AR348" i="1"/>
  <c r="AR283" i="1"/>
  <c r="AO198" i="1"/>
  <c r="AP198" i="1"/>
  <c r="AN199" i="1" s="1"/>
  <c r="AO174" i="1"/>
  <c r="AP174" i="1"/>
  <c r="AT174" i="1" s="1"/>
  <c r="AR162" i="1"/>
  <c r="AO84" i="1"/>
  <c r="AP84" i="1"/>
  <c r="AN85" i="1" s="1"/>
  <c r="AP48" i="1"/>
  <c r="AT48" i="1" s="1"/>
  <c r="AO48" i="1"/>
  <c r="AP393" i="1"/>
  <c r="AT393" i="1" s="1"/>
  <c r="AO393" i="1"/>
  <c r="AR114" i="1"/>
  <c r="AP325" i="1"/>
  <c r="AO325" i="1"/>
  <c r="AS325" i="1" s="1"/>
  <c r="AO96" i="1"/>
  <c r="AP96" i="1"/>
  <c r="AN97" i="1" s="1"/>
  <c r="AP300" i="1"/>
  <c r="AT300" i="1" s="1"/>
  <c r="AO300" i="1"/>
  <c r="AO276" i="1"/>
  <c r="AP276" i="1"/>
  <c r="AN277" i="1" s="1"/>
  <c r="AP252" i="1"/>
  <c r="AO252" i="1"/>
  <c r="AO228" i="1"/>
  <c r="AP228" i="1"/>
  <c r="AT228" i="1" s="1"/>
  <c r="AR96" i="1"/>
  <c r="AU72" i="1"/>
  <c r="AQ73" i="1"/>
  <c r="AP54" i="1"/>
  <c r="AO54" i="1"/>
  <c r="AP234" i="1"/>
  <c r="AO234" i="1"/>
  <c r="AS234" i="1" s="1"/>
  <c r="AP342" i="1"/>
  <c r="AT342" i="1" s="1"/>
  <c r="AO342" i="1"/>
  <c r="AR246" i="1"/>
  <c r="AP356" i="1"/>
  <c r="AO356" i="1"/>
  <c r="AS356" i="1" s="1"/>
  <c r="AO306" i="1"/>
  <c r="AS306" i="1" s="1"/>
  <c r="AP306" i="1"/>
  <c r="AN307" i="1" s="1"/>
  <c r="AR288" i="1"/>
  <c r="AR210" i="1"/>
  <c r="AR211" i="1" s="1"/>
  <c r="AO192" i="1"/>
  <c r="AP192" i="1"/>
  <c r="AO180" i="1"/>
  <c r="AP180" i="1"/>
  <c r="AT180" i="1" s="1"/>
  <c r="AP78" i="1"/>
  <c r="AT78" i="1" s="1"/>
  <c r="AO78" i="1"/>
  <c r="AR37" i="1"/>
  <c r="AR24" i="1"/>
  <c r="AR13" i="1"/>
  <c r="AP389" i="1"/>
  <c r="AN390" i="1" s="1"/>
  <c r="AO389" i="1"/>
  <c r="AO377" i="1"/>
  <c r="AP377" i="1"/>
  <c r="AT377" i="1" s="1"/>
  <c r="AO383" i="1"/>
  <c r="AP383" i="1"/>
  <c r="AT383" i="1" s="1"/>
  <c r="AR313" i="1"/>
  <c r="AO355" i="1"/>
  <c r="AS355" i="1" s="1"/>
  <c r="AP355" i="1"/>
  <c r="AR240" i="1"/>
  <c r="AR241" i="1" s="1"/>
  <c r="AP126" i="1"/>
  <c r="AN127" i="1" s="1"/>
  <c r="AO126" i="1"/>
  <c r="AS126" i="1" s="1"/>
  <c r="AP397" i="1"/>
  <c r="AT397" i="1" s="1"/>
  <c r="AO397" i="1"/>
  <c r="AS397" i="1" s="1"/>
  <c r="AP204" i="1"/>
  <c r="AN205" i="1" s="1"/>
  <c r="AO204" i="1"/>
  <c r="AO348" i="1"/>
  <c r="AP348" i="1"/>
  <c r="AN349" i="1" s="1"/>
  <c r="AO336" i="1"/>
  <c r="AP336" i="1"/>
  <c r="AT336" i="1" s="1"/>
  <c r="AO162" i="1"/>
  <c r="AP162" i="1"/>
  <c r="AT162" i="1" s="1"/>
  <c r="AP150" i="1"/>
  <c r="AN151" i="1" s="1"/>
  <c r="AO150" i="1"/>
  <c r="AS150" i="1" s="1"/>
  <c r="AU48" i="1"/>
  <c r="AQ48" i="1"/>
  <c r="AR228" i="1"/>
  <c r="X228" i="1"/>
  <c r="Z228" i="1" s="1"/>
  <c r="AP132" i="1"/>
  <c r="AN133" i="1" s="1"/>
  <c r="AO132" i="1"/>
  <c r="AP324" i="1"/>
  <c r="AT324" i="1" s="1"/>
  <c r="AO324" i="1"/>
  <c r="AU270" i="1"/>
  <c r="AQ270" i="1"/>
  <c r="AR216" i="1"/>
  <c r="AR217" i="1" s="1"/>
  <c r="X216" i="1"/>
  <c r="Z216" i="1" s="1"/>
  <c r="AO30" i="1"/>
  <c r="AP30" i="1"/>
  <c r="AN31" i="1" s="1"/>
  <c r="AP210" i="1"/>
  <c r="AN211" i="1" s="1"/>
  <c r="AO210" i="1"/>
  <c r="AU396" i="1"/>
  <c r="AQ396" i="1"/>
  <c r="AO295" i="1"/>
  <c r="AS295" i="1" s="1"/>
  <c r="AP295" i="1"/>
  <c r="AP246" i="1"/>
  <c r="AT246" i="1" s="1"/>
  <c r="AO246" i="1"/>
  <c r="AQ372" i="1"/>
  <c r="AU372" i="1"/>
  <c r="AU342" i="1"/>
  <c r="AP17" i="1"/>
  <c r="AO17" i="1"/>
  <c r="AS17" i="1" s="1"/>
  <c r="AR318" i="1"/>
  <c r="AP108" i="1"/>
  <c r="AN109" i="1" s="1"/>
  <c r="AO108" i="1"/>
  <c r="AP102" i="1"/>
  <c r="AN103" i="1" s="1"/>
  <c r="AO102" i="1"/>
  <c r="AP18" i="1"/>
  <c r="AN19" i="1" s="1"/>
  <c r="AO18" i="1"/>
  <c r="AO66" i="1"/>
  <c r="AP66" i="1"/>
  <c r="AN67" i="1" s="1"/>
  <c r="AP36" i="1"/>
  <c r="AN37" i="1" s="1"/>
  <c r="AO36" i="1"/>
  <c r="AS36" i="1" s="1"/>
  <c r="AR383" i="1"/>
  <c r="X383" i="1"/>
  <c r="Z383" i="1" s="1"/>
  <c r="AR120" i="1"/>
  <c r="X120" i="1"/>
  <c r="Z120" i="1" s="1"/>
  <c r="AP72" i="1"/>
  <c r="AN73" i="1" s="1"/>
  <c r="AO72" i="1"/>
  <c r="AO258" i="1"/>
  <c r="AP258" i="1"/>
  <c r="AN259" i="1" s="1"/>
  <c r="AP396" i="1"/>
  <c r="AT396" i="1" s="1"/>
  <c r="AO396" i="1"/>
  <c r="AO60" i="1"/>
  <c r="AP60" i="1"/>
  <c r="AN61" i="1" s="1"/>
  <c r="AO372" i="1"/>
  <c r="AP372" i="1"/>
  <c r="AT372" i="1" s="1"/>
  <c r="AP264" i="1"/>
  <c r="AT264" i="1" s="1"/>
  <c r="AO264" i="1"/>
  <c r="AR192" i="1"/>
  <c r="AU192" i="1" s="1"/>
  <c r="AO156" i="1"/>
  <c r="AP156" i="1"/>
  <c r="AN157" i="1" s="1"/>
  <c r="AP144" i="1"/>
  <c r="AN145" i="1" s="1"/>
  <c r="AO144" i="1"/>
  <c r="AS144" i="1" s="1"/>
  <c r="AR90" i="1"/>
  <c r="AR389" i="1"/>
  <c r="AR377" i="1"/>
  <c r="AS394" i="1"/>
  <c r="AO248" i="1"/>
  <c r="AS248" i="1" s="1"/>
  <c r="AP248" i="1"/>
  <c r="AP120" i="1"/>
  <c r="AN121" i="1" s="1"/>
  <c r="AO120" i="1"/>
  <c r="AS16" i="1"/>
  <c r="AQ360" i="1"/>
  <c r="AU360" i="1"/>
  <c r="AO240" i="1"/>
  <c r="AP240" i="1"/>
  <c r="AN241" i="1" s="1"/>
  <c r="AO241" i="1" s="1"/>
  <c r="AP318" i="1"/>
  <c r="AT318" i="1"/>
  <c r="AO318" i="1"/>
  <c r="AR127" i="1"/>
  <c r="AR204" i="1"/>
  <c r="AO138" i="1"/>
  <c r="AP138" i="1"/>
  <c r="AN139" i="1" s="1"/>
  <c r="AR324" i="1"/>
  <c r="AS198" i="1" l="1"/>
  <c r="AQ180" i="1"/>
  <c r="AP211" i="1"/>
  <c r="AT210" i="1" s="1"/>
  <c r="AO211" i="1"/>
  <c r="AU216" i="1"/>
  <c r="AQ217" i="1"/>
  <c r="AU210" i="1"/>
  <c r="AQ211" i="1"/>
  <c r="AS211" i="1" s="1"/>
  <c r="AP217" i="1"/>
  <c r="AT216" i="1" s="1"/>
  <c r="AO217" i="1"/>
  <c r="AN193" i="1"/>
  <c r="AT192" i="1"/>
  <c r="AR260" i="1"/>
  <c r="AU258" i="1"/>
  <c r="AR277" i="1"/>
  <c r="AS258" i="1"/>
  <c r="AS60" i="1"/>
  <c r="AR199" i="1"/>
  <c r="AS222" i="1"/>
  <c r="AP139" i="1"/>
  <c r="AT138" i="1" s="1"/>
  <c r="AO139" i="1"/>
  <c r="AQ114" i="1"/>
  <c r="AS114" i="1" s="1"/>
  <c r="AU114" i="1"/>
  <c r="AU252" i="1"/>
  <c r="AQ254" i="1"/>
  <c r="AQ260" i="1"/>
  <c r="AN115" i="1"/>
  <c r="AT114" i="1"/>
  <c r="AQ139" i="1"/>
  <c r="AU138" i="1"/>
  <c r="AQ300" i="1"/>
  <c r="AS300" i="1" s="1"/>
  <c r="AQ54" i="1"/>
  <c r="AS54" i="1" s="1"/>
  <c r="AU54" i="1"/>
  <c r="AN55" i="1"/>
  <c r="AO55" i="1" s="1"/>
  <c r="AT54" i="1"/>
  <c r="AP241" i="1"/>
  <c r="AN242" i="1" s="1"/>
  <c r="AQ241" i="1"/>
  <c r="AS241" i="1" s="1"/>
  <c r="AR242" i="1"/>
  <c r="AN235" i="1"/>
  <c r="AT234" i="1"/>
  <c r="AQ253" i="1"/>
  <c r="AS108" i="1"/>
  <c r="AR109" i="1"/>
  <c r="AR151" i="1"/>
  <c r="AQ366" i="1"/>
  <c r="AS366" i="1" s="1"/>
  <c r="AU78" i="1"/>
  <c r="AQ264" i="1"/>
  <c r="AS264" i="1" s="1"/>
  <c r="AR55" i="1"/>
  <c r="AS102" i="1"/>
  <c r="AU294" i="1"/>
  <c r="AQ43" i="1"/>
  <c r="AQ259" i="1"/>
  <c r="AR61" i="1"/>
  <c r="AQ61" i="1" s="1"/>
  <c r="AS276" i="1"/>
  <c r="AQ354" i="1"/>
  <c r="AS354" i="1" s="1"/>
  <c r="AS72" i="1"/>
  <c r="AR85" i="1"/>
  <c r="AU84" i="1" s="1"/>
  <c r="AS12" i="1"/>
  <c r="AU336" i="1"/>
  <c r="AS18" i="1"/>
  <c r="AQ252" i="1"/>
  <c r="AS252" i="1" s="1"/>
  <c r="AS336" i="1"/>
  <c r="AS174" i="1"/>
  <c r="AU174" i="1"/>
  <c r="AQ307" i="1"/>
  <c r="AS180" i="1"/>
  <c r="AS396" i="1"/>
  <c r="AU330" i="1"/>
  <c r="AR200" i="1"/>
  <c r="AQ200" i="1" s="1"/>
  <c r="AU168" i="1"/>
  <c r="AS84" i="1"/>
  <c r="AQ19" i="1"/>
  <c r="AR20" i="1"/>
  <c r="AS395" i="1"/>
  <c r="AS270" i="1"/>
  <c r="AQ138" i="1"/>
  <c r="AS138" i="1" s="1"/>
  <c r="AS48" i="1"/>
  <c r="AR103" i="1"/>
  <c r="AQ103" i="1" s="1"/>
  <c r="AQ324" i="1"/>
  <c r="AS324" i="1" s="1"/>
  <c r="AU324" i="1"/>
  <c r="AO157" i="1"/>
  <c r="AP157" i="1"/>
  <c r="AN158" i="1" s="1"/>
  <c r="AO277" i="1"/>
  <c r="AP277" i="1"/>
  <c r="AT276" i="1" s="1"/>
  <c r="AO97" i="1"/>
  <c r="AP97" i="1"/>
  <c r="AT96" i="1" s="1"/>
  <c r="AO199" i="1"/>
  <c r="AP199" i="1"/>
  <c r="AP25" i="1"/>
  <c r="AN26" i="1" s="1"/>
  <c r="AO25" i="1"/>
  <c r="AQ156" i="1"/>
  <c r="AS156" i="1" s="1"/>
  <c r="AR157" i="1"/>
  <c r="AS294" i="1"/>
  <c r="AT270" i="1"/>
  <c r="AN271" i="1"/>
  <c r="AS30" i="1"/>
  <c r="AQ120" i="1"/>
  <c r="AS120" i="1" s="1"/>
  <c r="AR121" i="1"/>
  <c r="AP19" i="1"/>
  <c r="AN20" i="1" s="1"/>
  <c r="AO19" i="1"/>
  <c r="AO349" i="1"/>
  <c r="AP349" i="1"/>
  <c r="AT348" i="1" s="1"/>
  <c r="AQ24" i="1"/>
  <c r="AS24" i="1" s="1"/>
  <c r="AR25" i="1"/>
  <c r="AQ90" i="1"/>
  <c r="AS90" i="1" s="1"/>
  <c r="AR91" i="1"/>
  <c r="AQ277" i="1"/>
  <c r="AU276" i="1"/>
  <c r="AO61" i="1"/>
  <c r="AP61" i="1"/>
  <c r="AT60" i="1" s="1"/>
  <c r="AS372" i="1"/>
  <c r="AS360" i="1"/>
  <c r="AO43" i="1"/>
  <c r="AP43" i="1"/>
  <c r="AT42" i="1" s="1"/>
  <c r="AQ31" i="1"/>
  <c r="AR32" i="1"/>
  <c r="AO313" i="1"/>
  <c r="AP313" i="1"/>
  <c r="AT312" i="1" s="1"/>
  <c r="AQ389" i="1"/>
  <c r="AS389" i="1" s="1"/>
  <c r="AR390" i="1"/>
  <c r="AQ192" i="1"/>
  <c r="AS192" i="1" s="1"/>
  <c r="AR193" i="1"/>
  <c r="AO37" i="1"/>
  <c r="AP37" i="1"/>
  <c r="AN38" i="1" s="1"/>
  <c r="AP103" i="1"/>
  <c r="AN104" i="1" s="1"/>
  <c r="AO103" i="1"/>
  <c r="AR38" i="1"/>
  <c r="AQ37" i="1"/>
  <c r="AO73" i="1"/>
  <c r="AS73" i="1" s="1"/>
  <c r="AP73" i="1"/>
  <c r="AT72" i="1" s="1"/>
  <c r="AQ383" i="1"/>
  <c r="AS383" i="1" s="1"/>
  <c r="AU383" i="1"/>
  <c r="AP109" i="1"/>
  <c r="AN110" i="1" s="1"/>
  <c r="AO109" i="1"/>
  <c r="AQ216" i="1"/>
  <c r="AS216" i="1" s="1"/>
  <c r="AU228" i="1"/>
  <c r="AQ228" i="1"/>
  <c r="AS228" i="1" s="1"/>
  <c r="AP151" i="1"/>
  <c r="AT150" i="1" s="1"/>
  <c r="AO151" i="1"/>
  <c r="AP390" i="1"/>
  <c r="AT389" i="1" s="1"/>
  <c r="AO390" i="1"/>
  <c r="AQ210" i="1"/>
  <c r="AS210" i="1" s="1"/>
  <c r="AU246" i="1"/>
  <c r="AQ246" i="1"/>
  <c r="AS246" i="1" s="1"/>
  <c r="AS342" i="1"/>
  <c r="AP85" i="1"/>
  <c r="AT84" i="1" s="1"/>
  <c r="AO85" i="1"/>
  <c r="AQ283" i="1"/>
  <c r="AR284" i="1"/>
  <c r="AR67" i="1"/>
  <c r="AQ66" i="1"/>
  <c r="AS66" i="1" s="1"/>
  <c r="AO223" i="1"/>
  <c r="AP223" i="1"/>
  <c r="AT222" i="1" s="1"/>
  <c r="AO187" i="1"/>
  <c r="AP187" i="1"/>
  <c r="AN188" i="1" s="1"/>
  <c r="AQ127" i="1"/>
  <c r="AU126" i="1"/>
  <c r="AP133" i="1"/>
  <c r="AN134" i="1" s="1"/>
  <c r="AO133" i="1"/>
  <c r="AQ240" i="1"/>
  <c r="AS240" i="1" s="1"/>
  <c r="AO193" i="1"/>
  <c r="AP193" i="1"/>
  <c r="AP307" i="1"/>
  <c r="AT306" i="1" s="1"/>
  <c r="AO307" i="1"/>
  <c r="AP67" i="1"/>
  <c r="AN68" i="1" s="1"/>
  <c r="AO67" i="1"/>
  <c r="AO235" i="1"/>
  <c r="AS235" i="1" s="1"/>
  <c r="AP235" i="1"/>
  <c r="AN236" i="1" s="1"/>
  <c r="AQ96" i="1"/>
  <c r="AS96" i="1" s="1"/>
  <c r="AR97" i="1"/>
  <c r="AS393" i="1"/>
  <c r="AU162" i="1"/>
  <c r="AQ162" i="1"/>
  <c r="AS162" i="1" s="1"/>
  <c r="AR110" i="1"/>
  <c r="AQ109" i="1"/>
  <c r="AP91" i="1"/>
  <c r="AT90" i="1" s="1"/>
  <c r="AO91" i="1"/>
  <c r="AS168" i="1"/>
  <c r="AO121" i="1"/>
  <c r="AP121" i="1"/>
  <c r="AN122" i="1" s="1"/>
  <c r="AQ204" i="1"/>
  <c r="AS204" i="1" s="1"/>
  <c r="AR205" i="1"/>
  <c r="AR206" i="1" s="1"/>
  <c r="AQ377" i="1"/>
  <c r="AS377" i="1" s="1"/>
  <c r="AU377" i="1"/>
  <c r="AO145" i="1"/>
  <c r="AP145" i="1"/>
  <c r="AT144" i="1" s="1"/>
  <c r="AO259" i="1"/>
  <c r="AP259" i="1"/>
  <c r="AU318" i="1"/>
  <c r="AQ318" i="1"/>
  <c r="AS318" i="1" s="1"/>
  <c r="AO31" i="1"/>
  <c r="AP31" i="1"/>
  <c r="AN32" i="1" s="1"/>
  <c r="AO205" i="1"/>
  <c r="AP205" i="1"/>
  <c r="AN206" i="1" s="1"/>
  <c r="AO127" i="1"/>
  <c r="AP127" i="1"/>
  <c r="AT126" i="1" s="1"/>
  <c r="AQ313" i="1"/>
  <c r="AU312" i="1"/>
  <c r="AQ13" i="1"/>
  <c r="AR14" i="1"/>
  <c r="AR289" i="1"/>
  <c r="AQ289" i="1" s="1"/>
  <c r="AQ288" i="1"/>
  <c r="AS288" i="1" s="1"/>
  <c r="AS330" i="1"/>
  <c r="AN253" i="1"/>
  <c r="AQ348" i="1"/>
  <c r="AS348" i="1" s="1"/>
  <c r="AR349" i="1"/>
  <c r="AQ186" i="1"/>
  <c r="AS186" i="1" s="1"/>
  <c r="AR187" i="1"/>
  <c r="AP13" i="1"/>
  <c r="AN14" i="1" s="1"/>
  <c r="AO13" i="1"/>
  <c r="AS78" i="1"/>
  <c r="AU144" i="1"/>
  <c r="AQ145" i="1"/>
  <c r="AU222" i="1"/>
  <c r="AQ223" i="1"/>
  <c r="AO289" i="1"/>
  <c r="AP289" i="1"/>
  <c r="AT288" i="1" s="1"/>
  <c r="AO283" i="1"/>
  <c r="AP283" i="1"/>
  <c r="AN284" i="1" s="1"/>
  <c r="AP115" i="1"/>
  <c r="AO115" i="1"/>
  <c r="AS115" i="1" s="1"/>
  <c r="AQ132" i="1"/>
  <c r="AS132" i="1" s="1"/>
  <c r="AR133" i="1"/>
  <c r="AQ206" i="1" l="1"/>
  <c r="AU204" i="1"/>
  <c r="AS217" i="1"/>
  <c r="AP206" i="1"/>
  <c r="AT204" i="1" s="1"/>
  <c r="AO206" i="1"/>
  <c r="AP55" i="1"/>
  <c r="AN260" i="1"/>
  <c r="AO260" i="1" s="1"/>
  <c r="AS260" i="1" s="1"/>
  <c r="AT258" i="1"/>
  <c r="AN200" i="1"/>
  <c r="AT198" i="1"/>
  <c r="AQ199" i="1"/>
  <c r="AS199" i="1" s="1"/>
  <c r="AU198" i="1"/>
  <c r="AU60" i="1"/>
  <c r="AQ85" i="1"/>
  <c r="AS85" i="1" s="1"/>
  <c r="AP260" i="1"/>
  <c r="AS139" i="1"/>
  <c r="AQ242" i="1"/>
  <c r="AU240" i="1"/>
  <c r="AO242" i="1"/>
  <c r="AP242" i="1"/>
  <c r="AT240" i="1" s="1"/>
  <c r="AU150" i="1"/>
  <c r="AQ151" i="1"/>
  <c r="AS151" i="1" s="1"/>
  <c r="AS259" i="1"/>
  <c r="AR201" i="1"/>
  <c r="AQ201" i="1" s="1"/>
  <c r="AQ55" i="1"/>
  <c r="AS55" i="1" s="1"/>
  <c r="AS43" i="1"/>
  <c r="AS31" i="1"/>
  <c r="AS307" i="1"/>
  <c r="AS145" i="1"/>
  <c r="AS277" i="1"/>
  <c r="AR104" i="1"/>
  <c r="AS61" i="1"/>
  <c r="AS283" i="1"/>
  <c r="AS19" i="1"/>
  <c r="AQ20" i="1"/>
  <c r="AU18" i="1"/>
  <c r="AS37" i="1"/>
  <c r="AS289" i="1"/>
  <c r="AS13" i="1"/>
  <c r="AS109" i="1"/>
  <c r="AP253" i="1"/>
  <c r="AN254" i="1" s="1"/>
  <c r="AO253" i="1"/>
  <c r="AS253" i="1" s="1"/>
  <c r="AO122" i="1"/>
  <c r="AP122" i="1"/>
  <c r="AT120" i="1" s="1"/>
  <c r="AQ110" i="1"/>
  <c r="AR111" i="1"/>
  <c r="AQ97" i="1"/>
  <c r="AS97" i="1" s="1"/>
  <c r="AU96" i="1"/>
  <c r="AP134" i="1"/>
  <c r="AT132" i="1" s="1"/>
  <c r="AO134" i="1"/>
  <c r="AQ193" i="1"/>
  <c r="AS193" i="1" s="1"/>
  <c r="AQ25" i="1"/>
  <c r="AS25" i="1" s="1"/>
  <c r="AR26" i="1"/>
  <c r="AO26" i="1"/>
  <c r="AP26" i="1"/>
  <c r="AQ187" i="1"/>
  <c r="AS187" i="1" s="1"/>
  <c r="AR188" i="1"/>
  <c r="AQ14" i="1"/>
  <c r="AQ133" i="1"/>
  <c r="AS133" i="1" s="1"/>
  <c r="AR134" i="1"/>
  <c r="AO284" i="1"/>
  <c r="AP284" i="1"/>
  <c r="AT282" i="1" s="1"/>
  <c r="AQ67" i="1"/>
  <c r="AS67" i="1" s="1"/>
  <c r="AR68" i="1"/>
  <c r="AP110" i="1"/>
  <c r="AN111" i="1" s="1"/>
  <c r="AO110" i="1"/>
  <c r="AO104" i="1"/>
  <c r="AP104" i="1"/>
  <c r="AS313" i="1"/>
  <c r="AP20" i="1"/>
  <c r="AT18" i="1" s="1"/>
  <c r="AO20" i="1"/>
  <c r="AR158" i="1"/>
  <c r="AQ157" i="1"/>
  <c r="AS157" i="1" s="1"/>
  <c r="AU288" i="1"/>
  <c r="AO32" i="1"/>
  <c r="AP32" i="1"/>
  <c r="AN33" i="1" s="1"/>
  <c r="AU348" i="1"/>
  <c r="AQ349" i="1"/>
  <c r="AS349" i="1" s="1"/>
  <c r="AQ205" i="1"/>
  <c r="AS205" i="1" s="1"/>
  <c r="AO236" i="1"/>
  <c r="AS236" i="1" s="1"/>
  <c r="AP236" i="1"/>
  <c r="AS127" i="1"/>
  <c r="AU282" i="1"/>
  <c r="AQ284" i="1"/>
  <c r="AP38" i="1"/>
  <c r="AT36" i="1" s="1"/>
  <c r="AO38" i="1"/>
  <c r="AQ390" i="1"/>
  <c r="AS390" i="1" s="1"/>
  <c r="AU389" i="1"/>
  <c r="AQ32" i="1"/>
  <c r="AR33" i="1"/>
  <c r="AU90" i="1"/>
  <c r="AQ91" i="1"/>
  <c r="AS91" i="1" s="1"/>
  <c r="AQ121" i="1"/>
  <c r="AS121" i="1" s="1"/>
  <c r="AR122" i="1"/>
  <c r="AP271" i="1"/>
  <c r="AO271" i="1"/>
  <c r="AS271" i="1" s="1"/>
  <c r="AS103" i="1"/>
  <c r="AO14" i="1"/>
  <c r="AP14" i="1"/>
  <c r="AP68" i="1"/>
  <c r="AT66" i="1" s="1"/>
  <c r="AO68" i="1"/>
  <c r="AO188" i="1"/>
  <c r="AP188" i="1"/>
  <c r="AN189" i="1" s="1"/>
  <c r="AS223" i="1"/>
  <c r="AU36" i="1"/>
  <c r="AQ38" i="1"/>
  <c r="AP200" i="1"/>
  <c r="AO200" i="1"/>
  <c r="AS200" i="1" s="1"/>
  <c r="AP158" i="1"/>
  <c r="AN159" i="1" s="1"/>
  <c r="AO158" i="1"/>
  <c r="AS206" i="1" l="1"/>
  <c r="AP254" i="1"/>
  <c r="AT252" i="1" s="1"/>
  <c r="AO254" i="1"/>
  <c r="AS254" i="1" s="1"/>
  <c r="AN105" i="1"/>
  <c r="AP105" i="1" s="1"/>
  <c r="AT102" i="1"/>
  <c r="AQ104" i="1"/>
  <c r="AU102" i="1"/>
  <c r="AS242" i="1"/>
  <c r="AR105" i="1"/>
  <c r="AQ105" i="1" s="1"/>
  <c r="AS110" i="1"/>
  <c r="AS20" i="1"/>
  <c r="AS284" i="1"/>
  <c r="AS38" i="1"/>
  <c r="AO159" i="1"/>
  <c r="AP159" i="1"/>
  <c r="AT156" i="1" s="1"/>
  <c r="AQ134" i="1"/>
  <c r="AS134" i="1" s="1"/>
  <c r="AU132" i="1"/>
  <c r="AU120" i="1"/>
  <c r="AQ122" i="1"/>
  <c r="AS122" i="1" s="1"/>
  <c r="AQ33" i="1"/>
  <c r="AO33" i="1"/>
  <c r="AP33" i="1"/>
  <c r="AS104" i="1"/>
  <c r="AQ111" i="1"/>
  <c r="AU108" i="1"/>
  <c r="AQ188" i="1"/>
  <c r="AS188" i="1" s="1"/>
  <c r="AR189" i="1"/>
  <c r="AR190" i="1" s="1"/>
  <c r="AS32" i="1"/>
  <c r="AO111" i="1"/>
  <c r="AP111" i="1"/>
  <c r="AT108" i="1" s="1"/>
  <c r="AS14" i="1"/>
  <c r="AQ26" i="1"/>
  <c r="AS26" i="1" s="1"/>
  <c r="AN201" i="1"/>
  <c r="AP189" i="1"/>
  <c r="AN190" i="1" s="1"/>
  <c r="AO189" i="1"/>
  <c r="AQ158" i="1"/>
  <c r="AS158" i="1" s="1"/>
  <c r="AR159" i="1"/>
  <c r="AQ68" i="1"/>
  <c r="AS68" i="1" s="1"/>
  <c r="AU66" i="1"/>
  <c r="AP190" i="1" l="1"/>
  <c r="AT186" i="1" s="1"/>
  <c r="AO190" i="1"/>
  <c r="AQ190" i="1"/>
  <c r="AS190" i="1" s="1"/>
  <c r="AU186" i="1"/>
  <c r="AO105" i="1"/>
  <c r="AS105" i="1" s="1"/>
  <c r="AR106" i="1"/>
  <c r="AQ106" i="1" s="1"/>
  <c r="AN106" i="1"/>
  <c r="AO106" i="1" s="1"/>
  <c r="AS111" i="1"/>
  <c r="AS33" i="1"/>
  <c r="AQ189" i="1"/>
  <c r="AS189" i="1" s="1"/>
  <c r="AU156" i="1"/>
  <c r="AQ159" i="1"/>
  <c r="AS159" i="1" s="1"/>
  <c r="AP201" i="1"/>
  <c r="AO201" i="1"/>
  <c r="AS201" i="1" s="1"/>
  <c r="AP106" i="1" l="1"/>
  <c r="AS106" i="1"/>
</calcChain>
</file>

<file path=xl/comments1.xml><?xml version="1.0" encoding="utf-8"?>
<comments xmlns="http://schemas.openxmlformats.org/spreadsheetml/2006/main">
  <authors>
    <author>Grupo GC Consultores</author>
  </authors>
  <commentList>
    <comment ref="O60" authorId="0" shapeId="0">
      <text>
        <r>
          <rPr>
            <sz val="9"/>
            <color indexed="81"/>
            <rFont val="Tahoma"/>
            <family val="2"/>
          </rPr>
          <t xml:space="preserve">Canal presencial
a nivel nacional
</t>
        </r>
      </text>
    </comment>
    <comment ref="O62" authorId="0" shapeId="0">
      <text>
        <r>
          <rPr>
            <sz val="9"/>
            <color indexed="81"/>
            <rFont val="Tahoma"/>
            <family val="2"/>
          </rPr>
          <t xml:space="preserve">Canal presencial
a nivel nacional
</t>
        </r>
      </text>
    </comment>
    <comment ref="O64" authorId="0" shapeId="0">
      <text>
        <r>
          <rPr>
            <sz val="9"/>
            <color indexed="81"/>
            <rFont val="Tahoma"/>
            <family val="2"/>
          </rPr>
          <t xml:space="preserve">Canal presencial
a nivel nacional
</t>
        </r>
      </text>
    </comment>
    <comment ref="O342" authorId="0" shapeId="0">
      <text>
        <r>
          <rPr>
            <sz val="9"/>
            <color indexed="81"/>
            <rFont val="Tahoma"/>
            <family val="2"/>
          </rPr>
          <t xml:space="preserve">
</t>
        </r>
      </text>
    </comment>
    <comment ref="O343" authorId="0" shapeId="0">
      <text>
        <r>
          <rPr>
            <sz val="9"/>
            <color indexed="81"/>
            <rFont val="Tahoma"/>
            <family val="2"/>
          </rPr>
          <t xml:space="preserve">
</t>
        </r>
      </text>
    </comment>
    <comment ref="O344" authorId="0" shapeId="0">
      <text>
        <r>
          <rPr>
            <sz val="9"/>
            <color indexed="81"/>
            <rFont val="Tahoma"/>
            <family val="2"/>
          </rPr>
          <t xml:space="preserve">
</t>
        </r>
      </text>
    </comment>
    <comment ref="O345" authorId="0" shapeId="0">
      <text>
        <r>
          <rPr>
            <sz val="9"/>
            <color indexed="81"/>
            <rFont val="Tahoma"/>
            <family val="2"/>
          </rPr>
          <t xml:space="preserve">
</t>
        </r>
      </text>
    </comment>
    <comment ref="O346" authorId="0" shapeId="0">
      <text>
        <r>
          <rPr>
            <sz val="9"/>
            <color indexed="81"/>
            <rFont val="Tahoma"/>
            <family val="2"/>
          </rPr>
          <t xml:space="preserve">
</t>
        </r>
      </text>
    </comment>
    <comment ref="O347" authorId="0" shapeId="0">
      <text>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<sst xmlns="http://schemas.openxmlformats.org/spreadsheetml/2006/main" count="4252" uniqueCount="1097">
  <si>
    <t>OPCIONES</t>
  </si>
  <si>
    <t>Matriz Mapa de Riesgos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</si>
  <si>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</si>
  <si>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</si>
  <si>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</si>
  <si>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</si>
  <si>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</si>
  <si>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</si>
  <si>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</si>
  <si>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</si>
  <si>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</si>
  <si>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</si>
  <si>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</si>
  <si>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</si>
  <si>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</si>
  <si>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</si>
  <si>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</si>
  <si>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</si>
  <si>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</si>
  <si>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</si>
  <si>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</si>
  <si>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</si>
  <si>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</si>
  <si>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</si>
  <si>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</si>
  <si>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</si>
  <si>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</si>
  <si>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</si>
  <si>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</si>
  <si>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</si>
  <si>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</si>
  <si>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</si>
  <si>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</si>
  <si>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</si>
  <si>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</si>
  <si>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</si>
  <si>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9"/>
        <rFont val="Arial Narrow"/>
        <family val="2"/>
      </rPr>
      <t>Tipo</t>
    </r>
  </si>
  <si>
    <t>Utilice la lista de despligue que se encuentra parametrizada, le aparecerán las opciones: i)Preventivo, ii)Detectivo, iii)Correctivo.</t>
  </si>
  <si>
    <r>
      <t xml:space="preserve">ATRIBUTOS EFICIENCIA
</t>
    </r>
    <r>
      <rPr>
        <sz val="9"/>
        <rFont val="Arial Narrow"/>
        <family val="2"/>
      </rPr>
      <t>Implementación</t>
    </r>
  </si>
  <si>
    <t>Utilice la lista de despligue que se encuentra parametrizada, le aparecerán las opciones: i)Automático, ii)Manual.</t>
  </si>
  <si>
    <r>
      <t xml:space="preserve">ATRIBUTOS EFICIENCIA
</t>
    </r>
    <r>
      <rPr>
        <sz val="9"/>
        <rFont val="Arial Narrow"/>
        <family val="2"/>
      </rPr>
      <t>Calificación</t>
    </r>
  </si>
  <si>
    <t xml:space="preserve">La matriz automáticamente hará el cálculo para el control analizado (Columna T) </t>
  </si>
  <si>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</si>
  <si>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</si>
  <si>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</si>
  <si>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</si>
  <si>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</si>
  <si>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</si>
  <si>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</si>
  <si>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</si>
  <si>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</si>
  <si>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</si>
  <si>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9"/>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</si>
  <si>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</si>
  <si>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</si>
  <si>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</si>
  <si>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</si>
  <si>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</si>
  <si>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</si>
  <si>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</si>
  <si>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</si>
  <si>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t>COD.</t>
  </si>
  <si>
    <t xml:space="preserve">PROCESO </t>
  </si>
  <si>
    <t xml:space="preserve">SUB-PROCESO </t>
  </si>
  <si>
    <t>SUBPROCESO</t>
  </si>
  <si>
    <t>FACTOR DE RIESGO</t>
  </si>
  <si>
    <t>DEP</t>
  </si>
  <si>
    <t>Direccionamiento Estratégico y Planeación</t>
  </si>
  <si>
    <t>ADP</t>
  </si>
  <si>
    <t>Administración de Personal</t>
  </si>
  <si>
    <t>Gestión Estratégica</t>
  </si>
  <si>
    <t>Preventivo</t>
  </si>
  <si>
    <t xml:space="preserve">Procesos </t>
  </si>
  <si>
    <t>GSA</t>
  </si>
  <si>
    <t>Gestión Administrativa</t>
  </si>
  <si>
    <t>ACM</t>
  </si>
  <si>
    <t>Avalúos Comerciales</t>
  </si>
  <si>
    <t>Gestión del SGI</t>
  </si>
  <si>
    <t>Detectivo</t>
  </si>
  <si>
    <t>Talento Humano</t>
  </si>
  <si>
    <t>GCT</t>
  </si>
  <si>
    <t>Gestión Catastral</t>
  </si>
  <si>
    <t>CVI</t>
  </si>
  <si>
    <t>Calidad de Vida</t>
  </si>
  <si>
    <t>Gestión de Riesgos</t>
  </si>
  <si>
    <t>Correctivo</t>
  </si>
  <si>
    <t>Tecnología</t>
  </si>
  <si>
    <t>GCM</t>
  </si>
  <si>
    <t>Gestión Comercial</t>
  </si>
  <si>
    <t>DIN</t>
  </si>
  <si>
    <t>Dinámica inmobiliaria</t>
  </si>
  <si>
    <t>Gestión de Comunicaciones</t>
  </si>
  <si>
    <t>Gestión de Comunicaciones Internas</t>
  </si>
  <si>
    <t>Infraestructura</t>
  </si>
  <si>
    <t>GCO</t>
  </si>
  <si>
    <t>Gestión Contractual</t>
  </si>
  <si>
    <t>DDS</t>
  </si>
  <si>
    <t>Diseño y Desarrollo de Sistemas de Información</t>
  </si>
  <si>
    <t>Gestión de Comunicaciones Externas</t>
  </si>
  <si>
    <t>Automático</t>
  </si>
  <si>
    <t>Evento Externo</t>
  </si>
  <si>
    <t>COM</t>
  </si>
  <si>
    <t>ETI</t>
  </si>
  <si>
    <t>Estudios y Aplicaciones en tecnologías de la Información Geográfica (TIG)</t>
  </si>
  <si>
    <t>Gestión del Servicio al Ciudadano</t>
  </si>
  <si>
    <t>Gestión y Atencion al Ciudadano</t>
  </si>
  <si>
    <t>Manual</t>
  </si>
  <si>
    <t>GIG</t>
  </si>
  <si>
    <t>Gestión de Información Geográfica</t>
  </si>
  <si>
    <t>FGD</t>
  </si>
  <si>
    <t>Formación y Gestión del Desempeño</t>
  </si>
  <si>
    <t>Orientación al Servicio</t>
  </si>
  <si>
    <t>Documentado</t>
  </si>
  <si>
    <t>SI</t>
  </si>
  <si>
    <t>GRH</t>
  </si>
  <si>
    <t>Gestión de Regulación y Habilitación</t>
  </si>
  <si>
    <t>FAC</t>
  </si>
  <si>
    <t>Formación, Actualización y Conservación Catastral</t>
  </si>
  <si>
    <t>Habilitación</t>
  </si>
  <si>
    <t>Sin Documentar</t>
  </si>
  <si>
    <t>NO</t>
  </si>
  <si>
    <t>SII</t>
  </si>
  <si>
    <t>Gestión de Sistemas de Información e Infraestructura</t>
  </si>
  <si>
    <t>AGR</t>
  </si>
  <si>
    <t>Gestión Agrológica</t>
  </si>
  <si>
    <t>Regulación</t>
  </si>
  <si>
    <t>GTH</t>
  </si>
  <si>
    <t>Gestión de Talento Humano</t>
  </si>
  <si>
    <t>CAR</t>
  </si>
  <si>
    <t>Gestión Cartográfica</t>
  </si>
  <si>
    <t>Continua</t>
  </si>
  <si>
    <t>GSC</t>
  </si>
  <si>
    <t>CON</t>
  </si>
  <si>
    <t>Gestión Contable</t>
  </si>
  <si>
    <t>Gestión Geodésica</t>
  </si>
  <si>
    <t>Aleatoria</t>
  </si>
  <si>
    <t>CDI</t>
  </si>
  <si>
    <t>Gestión Disciplinaria</t>
  </si>
  <si>
    <t>ARC</t>
  </si>
  <si>
    <t>Gestión de Archivos</t>
  </si>
  <si>
    <t>Gestión Geográfica</t>
  </si>
  <si>
    <t>Registro Sustancial</t>
  </si>
  <si>
    <t>GDO</t>
  </si>
  <si>
    <t>Gestión Documental</t>
  </si>
  <si>
    <t>ACI</t>
  </si>
  <si>
    <t>Gestión de Atención al Ciudadano</t>
  </si>
  <si>
    <t>Registro Material</t>
  </si>
  <si>
    <t>GFI</t>
  </si>
  <si>
    <t>Gestión Financiera</t>
  </si>
  <si>
    <t>GCE</t>
  </si>
  <si>
    <t>Prestación del Servicio Catastral por Excepción</t>
  </si>
  <si>
    <t>Sin registro</t>
  </si>
  <si>
    <t>GJU</t>
  </si>
  <si>
    <t>Gestión Jurídica</t>
  </si>
  <si>
    <t>GCI</t>
  </si>
  <si>
    <t>ICA</t>
  </si>
  <si>
    <t>Innovación y Gestión de Conocimiento Aplicado</t>
  </si>
  <si>
    <t>COR</t>
  </si>
  <si>
    <t>Gestión de Correspondencia</t>
  </si>
  <si>
    <t>Reducir</t>
  </si>
  <si>
    <t>SEV</t>
  </si>
  <si>
    <t>Seguimiento y Evaluación</t>
  </si>
  <si>
    <t>GIN</t>
  </si>
  <si>
    <t>Gestión de Infraestructura</t>
  </si>
  <si>
    <t>Aceptar</t>
  </si>
  <si>
    <t>INV</t>
  </si>
  <si>
    <t>Gestión de Inventarios</t>
  </si>
  <si>
    <t>Estudios y Aplicaciones en tecnologías de la Información Geografica (TIG)</t>
  </si>
  <si>
    <t>Evitar</t>
  </si>
  <si>
    <t>RIE</t>
  </si>
  <si>
    <t>Investigación e Innovación</t>
  </si>
  <si>
    <t>OSE</t>
  </si>
  <si>
    <t>Orientación al Servicios</t>
  </si>
  <si>
    <t>Finalizado</t>
  </si>
  <si>
    <t>INF</t>
  </si>
  <si>
    <t>Gestión de Tecnologías de Información</t>
  </si>
  <si>
    <t>Prospectiva</t>
  </si>
  <si>
    <t>En curso</t>
  </si>
  <si>
    <t>TES</t>
  </si>
  <si>
    <t>Gestión de Tesorería</t>
  </si>
  <si>
    <t>SGI</t>
  </si>
  <si>
    <t>Provisión de Empleo</t>
  </si>
  <si>
    <t>EST</t>
  </si>
  <si>
    <t>GEO</t>
  </si>
  <si>
    <t>Sistema de Gestión de Seguridad y Salud en el Trabajo</t>
  </si>
  <si>
    <t>GEG</t>
  </si>
  <si>
    <t>PRE</t>
  </si>
  <si>
    <t>Gestión Presupuestal</t>
  </si>
  <si>
    <t>HAB</t>
  </si>
  <si>
    <t>ICD</t>
  </si>
  <si>
    <t>Infraestructura de datos Espaciales - ICDE</t>
  </si>
  <si>
    <t>INI</t>
  </si>
  <si>
    <t>Normativa</t>
  </si>
  <si>
    <t>JUD</t>
  </si>
  <si>
    <t>Judicial</t>
  </si>
  <si>
    <t>NOR</t>
  </si>
  <si>
    <t>Propiedad Intelectual</t>
  </si>
  <si>
    <t>SCE</t>
  </si>
  <si>
    <t>INT</t>
  </si>
  <si>
    <t>Gestón de Correspondencia</t>
  </si>
  <si>
    <t>PRO</t>
  </si>
  <si>
    <t>Gestión de Servicios</t>
  </si>
  <si>
    <t>REG</t>
  </si>
  <si>
    <t>SST</t>
  </si>
  <si>
    <t>N.A</t>
  </si>
  <si>
    <t>NO APLICA</t>
  </si>
  <si>
    <t xml:space="preserve">Diseño y Desarrollo de Sistema de Información </t>
  </si>
  <si>
    <t>GSER</t>
  </si>
  <si>
    <t>Gestión de servicios</t>
  </si>
  <si>
    <t>IDENTIFICACIÓN DEL RIESGO</t>
  </si>
  <si>
    <t>Análisis del riesgo inherente</t>
  </si>
  <si>
    <t>Responsable Determinación de la Materialización</t>
  </si>
  <si>
    <t>Evaluación del riesgo - Valoración de los controles</t>
  </si>
  <si>
    <t>Evaluación del riesgo - Nivel del riesgo residual</t>
  </si>
  <si>
    <t>Seguimientos por parte del Líder del Proceso</t>
  </si>
  <si>
    <t>Plan de Acción</t>
  </si>
  <si>
    <t>Afectación Económica (o presupuestal)</t>
  </si>
  <si>
    <t>Pérdida Reputacional</t>
  </si>
  <si>
    <t>Resultado Impacto Inherente</t>
  </si>
  <si>
    <t>%</t>
  </si>
  <si>
    <t>No.</t>
  </si>
  <si>
    <t>CÓDIGO PROCESO</t>
  </si>
  <si>
    <t>PROCESO</t>
  </si>
  <si>
    <t>CÓDIGO SUBPROCESO</t>
  </si>
  <si>
    <t>TIPO DE RIESGO</t>
  </si>
  <si>
    <t>Impacto
Lo que puede ocurrir</t>
  </si>
  <si>
    <t>Frecuencia con la cual se realiza la actividad</t>
  </si>
  <si>
    <t>Probabilidad Inherente</t>
  </si>
  <si>
    <t>Impacto 
Inherente</t>
  </si>
  <si>
    <t>Cod. Control</t>
  </si>
  <si>
    <t xml:space="preserve">RESPONSABLE DE EJECUTAR EL CONTROL </t>
  </si>
  <si>
    <t>APLICABILIDAD EN TERRITORIALES</t>
  </si>
  <si>
    <t>Entregable</t>
  </si>
  <si>
    <t>Atributos</t>
  </si>
  <si>
    <t>Probabilidad Residual</t>
  </si>
  <si>
    <t>Probabilidad Residual Final</t>
  </si>
  <si>
    <t>Impacto Residual Final</t>
  </si>
  <si>
    <t>Zona de Riesgo Final</t>
  </si>
  <si>
    <t>PROBABILIDAD RESIDUAL FINAL</t>
  </si>
  <si>
    <t>IMPACTO RESIDUAL FINAL</t>
  </si>
  <si>
    <t>Fecha de Inicio</t>
  </si>
  <si>
    <t>Fecha de Finalización</t>
  </si>
  <si>
    <t>META del Control</t>
  </si>
  <si>
    <t>Meta Trimestre I (Fecha y avance)</t>
  </si>
  <si>
    <t>Meta Trimestre II (Fecha y avance)</t>
  </si>
  <si>
    <t>Meta Trimestre III (Fecha y avance)</t>
  </si>
  <si>
    <t>Meta Trimestre IV (Fecha y avance)</t>
  </si>
  <si>
    <t>Responsable</t>
  </si>
  <si>
    <t>Fecha Implementación</t>
  </si>
  <si>
    <t>Fecha Seguimiento</t>
  </si>
  <si>
    <t>Seguimiento</t>
  </si>
  <si>
    <t>Contexto Estratégico  FACTOR EXTERNO</t>
  </si>
  <si>
    <t>Contexto Estratégico  FACTOR INTERNO</t>
  </si>
  <si>
    <t>Contexto Estratégico FACTOR DEL PROCESO</t>
  </si>
  <si>
    <t>Tipo</t>
  </si>
  <si>
    <t>Implementación</t>
  </si>
  <si>
    <t>Calificación</t>
  </si>
  <si>
    <t>Documentación</t>
  </si>
  <si>
    <t>Frecuencia</t>
  </si>
  <si>
    <t>Evidencia</t>
  </si>
  <si>
    <t>Nivel</t>
  </si>
  <si>
    <t>% Impacto</t>
  </si>
  <si>
    <t>R1</t>
  </si>
  <si>
    <t>DEP-1</t>
  </si>
  <si>
    <t>EST-1</t>
  </si>
  <si>
    <t>Riesgo Estratégico</t>
  </si>
  <si>
    <t>Económicos y financieros</t>
  </si>
  <si>
    <t>Financieros</t>
  </si>
  <si>
    <t>Transversalidad</t>
  </si>
  <si>
    <t>Posibilidad de pérdida Económica y Reputacional</t>
  </si>
  <si>
    <t>Ejecución y Administración de procesos</t>
  </si>
  <si>
    <t xml:space="preserve">     Mayor a 500 SMLMV </t>
  </si>
  <si>
    <t xml:space="preserve">     El riesgo afecta la imagen de la entidad a nivel nacional, con efecto publicitarios sostenible a nivel país</t>
  </si>
  <si>
    <t>Con Registro</t>
  </si>
  <si>
    <t>Reducir (mitigar)</t>
  </si>
  <si>
    <t>R2</t>
  </si>
  <si>
    <t>DEP-2</t>
  </si>
  <si>
    <t>EST-2</t>
  </si>
  <si>
    <t>Legales y reglamentarios</t>
  </si>
  <si>
    <t>Procesos</t>
  </si>
  <si>
    <t>Comunicación entre los procesos</t>
  </si>
  <si>
    <t>Posibilidad de pérdida Reputacional</t>
  </si>
  <si>
    <t xml:space="preserve">     El riesgo afecta la imagen de la entidad con algunos usuarios de relevancia frente al logro de los objetivos</t>
  </si>
  <si>
    <t xml:space="preserve">Reporte de usuarios registrados en los aplicativos de competencia del proceso de Direccionamiento Estratégico y Planeación, verificado por el responsable de la OAP. </t>
  </si>
  <si>
    <t>R3</t>
  </si>
  <si>
    <t>DEP-3</t>
  </si>
  <si>
    <t>EST-3</t>
  </si>
  <si>
    <t>Riesgo Operativo</t>
  </si>
  <si>
    <t>Tecnológicos</t>
  </si>
  <si>
    <t>Activos de seguridad digital</t>
  </si>
  <si>
    <t>por Ias inconsistencias en la información reportada en los aplicativos internos y externos de la entidad</t>
  </si>
  <si>
    <t>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t>
  </si>
  <si>
    <t xml:space="preserve">     El riesgo afecta la imagen de de la entidad con efecto publicitario sostenido a nivel de sector administrativo, nivel departamental o municipal</t>
  </si>
  <si>
    <t>R4</t>
  </si>
  <si>
    <t>DEP-4</t>
  </si>
  <si>
    <t>SGI-1</t>
  </si>
  <si>
    <t>Interacciones con otros procesos</t>
  </si>
  <si>
    <t>por el incumplimiento de la meta de implementación del MIPG en la entidad,</t>
  </si>
  <si>
    <t>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t>
  </si>
  <si>
    <t>Presentación del desempeño institucional a la Alta Dirección, Acta de Comité presentación de resultados y/o plan de acción establecido desde la Alta Dirección.</t>
  </si>
  <si>
    <t>R5</t>
  </si>
  <si>
    <t>DEP-5</t>
  </si>
  <si>
    <t>SGI-2</t>
  </si>
  <si>
    <t>Riesgo Ambiental</t>
  </si>
  <si>
    <t>Ambientales</t>
  </si>
  <si>
    <t>Procedimientos asociados</t>
  </si>
  <si>
    <t xml:space="preserve"> por la gestión inadecuada de los impactos ambientales generados por la entidad</t>
  </si>
  <si>
    <t xml:space="preserve">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t>
  </si>
  <si>
    <t xml:space="preserve">     Entre 50 y 100 SMLMV </t>
  </si>
  <si>
    <t>R6</t>
  </si>
  <si>
    <t>COM-1</t>
  </si>
  <si>
    <t>GCE-1</t>
  </si>
  <si>
    <t>Gestión de Comunicaciones Externas
Gestión de Comunicaciones Internas</t>
  </si>
  <si>
    <t xml:space="preserve"> por la inoportunidad o imprecisión en la  difusión de la información de la gestión institucional</t>
  </si>
  <si>
    <t xml:space="preserve">     Afectación menor a 10 SMLMV .</t>
  </si>
  <si>
    <t>Base de datos en Excel con información consolidada.</t>
  </si>
  <si>
    <t>debido a:
1. Desconocimiento de los procedimientos
2. Incumplimiento de  los lineamientos dados por la oficina de difusión y mercadeo
3. Planeación inadecuada de las actividades.
4. Inoportunidad en la invitación para participación en eventos.</t>
  </si>
  <si>
    <t>R7</t>
  </si>
  <si>
    <t>GCM-1</t>
  </si>
  <si>
    <t>Fraude Interno</t>
  </si>
  <si>
    <t xml:space="preserve">     Entre 100 y 500 SMLMV </t>
  </si>
  <si>
    <t>R8</t>
  </si>
  <si>
    <t>GSC-1</t>
  </si>
  <si>
    <t>ACI-1</t>
  </si>
  <si>
    <t>Riesgo de Cumplimiento</t>
  </si>
  <si>
    <t>Comunicación Interna</t>
  </si>
  <si>
    <t>Gestión de Servicio Al Ciudadano</t>
  </si>
  <si>
    <t>R9</t>
  </si>
  <si>
    <t>GSC-2</t>
  </si>
  <si>
    <t>ACI-2</t>
  </si>
  <si>
    <t>Riesgo de Corrupción</t>
  </si>
  <si>
    <t>Personal</t>
  </si>
  <si>
    <t>Reporte mensual de  la revisión de quejas y denuncias</t>
  </si>
  <si>
    <t>R10</t>
  </si>
  <si>
    <t>GRH-1</t>
  </si>
  <si>
    <t>REG-1</t>
  </si>
  <si>
    <t>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t>
  </si>
  <si>
    <t>Correo remisorio y/o memorando con las observaciones al proceso técnico que proyectó el acto.</t>
  </si>
  <si>
    <t>R11</t>
  </si>
  <si>
    <t>GRH-2</t>
  </si>
  <si>
    <t>REG-2</t>
  </si>
  <si>
    <t>por declaratoria de inaplicación de la regulación expedida por la entidad</t>
  </si>
  <si>
    <t>debido a que se identifica la ilegalidad del acto por parte de un ente judicial.</t>
  </si>
  <si>
    <t xml:space="preserve">Fallo del ente judicial recibido por la entidad y/o nuevo acto administrativo generado (en caso de presentarse la inaplicabilidad). </t>
  </si>
  <si>
    <t>R12</t>
  </si>
  <si>
    <t>GIG-1</t>
  </si>
  <si>
    <t>GEG-1</t>
  </si>
  <si>
    <t>Sociales y culturales</t>
  </si>
  <si>
    <t>Diseño del proceso</t>
  </si>
  <si>
    <t>Posibilidad de pérdida Económica</t>
  </si>
  <si>
    <t>por solicitud o recibimiento de dádivas para generar lineamientos geográficos, certificados o  deslindes que no cumplan con la normatividad vigente,  estándares  o especificaciones técnicas para beneficio propio o de un tercero</t>
  </si>
  <si>
    <t>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t>
  </si>
  <si>
    <t>GGG-1</t>
  </si>
  <si>
    <t>R13</t>
  </si>
  <si>
    <t>GIG-2</t>
  </si>
  <si>
    <t>GEG-2</t>
  </si>
  <si>
    <t>por manipulación y/o sustracción indebida de información  geográfica durante el proceso  previo a su publicación o presentación de resultados, para beneficio propio o de un tercero.</t>
  </si>
  <si>
    <t>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t>
  </si>
  <si>
    <t>R14</t>
  </si>
  <si>
    <t>GIG-3</t>
  </si>
  <si>
    <t>GEG-3</t>
  </si>
  <si>
    <t>por incumplimiento de la normatividad, estándares y/o procedimientos de información geográfica en la generación, actualización y publicación de metodologías, estudios e investigaciones geográficas, deslindes y de la delimitación de entidades territoriales</t>
  </si>
  <si>
    <t>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t>
  </si>
  <si>
    <t>R15</t>
  </si>
  <si>
    <t>GIG-4</t>
  </si>
  <si>
    <t>GEG-4</t>
  </si>
  <si>
    <t>R16</t>
  </si>
  <si>
    <t>GIG-5</t>
  </si>
  <si>
    <t>GEO-1</t>
  </si>
  <si>
    <t>GEG-5</t>
  </si>
  <si>
    <t>R17</t>
  </si>
  <si>
    <t>GIG-6</t>
  </si>
  <si>
    <t>GEO-2</t>
  </si>
  <si>
    <t>Estratégico</t>
  </si>
  <si>
    <t>por incumplimiento de estándares de calidad nacionales e internacionales en la generación de información geodésica</t>
  </si>
  <si>
    <t>R18</t>
  </si>
  <si>
    <t>GIG-7</t>
  </si>
  <si>
    <t>GEO-3</t>
  </si>
  <si>
    <t>R19</t>
  </si>
  <si>
    <t>GIG-8</t>
  </si>
  <si>
    <t>CAR-1</t>
  </si>
  <si>
    <t>por incumplimiento de las especificaciones y estándares de producción cartográfica</t>
  </si>
  <si>
    <t>R20</t>
  </si>
  <si>
    <t>GIG-9</t>
  </si>
  <si>
    <t>CAR-2</t>
  </si>
  <si>
    <t>R21</t>
  </si>
  <si>
    <t>GIG-10</t>
  </si>
  <si>
    <t>CAR-3</t>
  </si>
  <si>
    <t>R22</t>
  </si>
  <si>
    <t>GIG-11</t>
  </si>
  <si>
    <t>AGR-1</t>
  </si>
  <si>
    <t>por incumplimiento en la elaboración de los productos programados en el proceso de Gestión Agrológica</t>
  </si>
  <si>
    <t>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t>
  </si>
  <si>
    <t>R23</t>
  </si>
  <si>
    <t>GIG-12</t>
  </si>
  <si>
    <t>AGR-2</t>
  </si>
  <si>
    <t>por calidad deficiente de los productos generados por la Gestión Agrológica</t>
  </si>
  <si>
    <t xml:space="preserve">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t>
  </si>
  <si>
    <t>R24</t>
  </si>
  <si>
    <t>GIG-13</t>
  </si>
  <si>
    <t>AGR-3</t>
  </si>
  <si>
    <t>por pérdida de la muestra de suelos</t>
  </si>
  <si>
    <t>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t>
  </si>
  <si>
    <t>R25</t>
  </si>
  <si>
    <t>GIG-14</t>
  </si>
  <si>
    <t>AGR-4</t>
  </si>
  <si>
    <t>Responsables del proceso</t>
  </si>
  <si>
    <t>por posibilidad de la manipulación de la información o en el manejo de las muestras del LNS y/o alteración de los resultados de los productos agrológicos para beneficio propio o de un tercero</t>
  </si>
  <si>
    <t>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</si>
  <si>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R26</t>
  </si>
  <si>
    <t>GCT-1</t>
  </si>
  <si>
    <t>SCE-1</t>
  </si>
  <si>
    <t>por incumplimiento de los estándares de producción (calidad) en la prestación del servicio público Catastral por excepción</t>
  </si>
  <si>
    <t>Gestión catastral</t>
  </si>
  <si>
    <t>R27</t>
  </si>
  <si>
    <t>GCT-2</t>
  </si>
  <si>
    <t>FAC-1</t>
  </si>
  <si>
    <t>por Inoportunidad en los tiempos establecidos para la entrega de los productos resultados del  proceso de formación y actualización catastral con los municipios en jurisdicción del IGAC</t>
  </si>
  <si>
    <t>Usuarios, productos y practicas organizacionales</t>
  </si>
  <si>
    <t>R28</t>
  </si>
  <si>
    <t>GCT-3</t>
  </si>
  <si>
    <t>ACM-1</t>
  </si>
  <si>
    <t>Inoportunidad en los tiempos establecidos para la entrega de los avalúos comerciales</t>
  </si>
  <si>
    <t>GCT-4</t>
  </si>
  <si>
    <t>R29</t>
  </si>
  <si>
    <t>SCE-2</t>
  </si>
  <si>
    <t>por solicitar o recibir dinero o dádivas por la realización u omisión de actos en la prestación de servicios o trámites catastrales, con el propósito de beneficiar a un particular.</t>
  </si>
  <si>
    <t>R30</t>
  </si>
  <si>
    <t>ICA-1</t>
  </si>
  <si>
    <t>por inoportunidad en la prestación de servicios o en la entrega de productos</t>
  </si>
  <si>
    <t xml:space="preserve">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t>
  </si>
  <si>
    <t xml:space="preserve">     Entre 10 y 50 SMLMV </t>
  </si>
  <si>
    <t>Informe mensual consolidado de seguimiento al Plan de Acción Anual (PAA) y/o correos electrónicos de entrega de informes</t>
  </si>
  <si>
    <t>R31</t>
  </si>
  <si>
    <t>ICA-2</t>
  </si>
  <si>
    <t>por posibilidad de recibir o solicitar cualquier dádiva o beneficio a nombre propio o de terceros con el fin de obtener información reservada o clasificada, conseguir un resultado de un proyecto de investigación antes de ser publicado,</t>
  </si>
  <si>
    <t>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t>
  </si>
  <si>
    <t>R32</t>
  </si>
  <si>
    <t>ICA-3</t>
  </si>
  <si>
    <t>PRO-3</t>
  </si>
  <si>
    <t>por posibilidad de entregar un  producto o prestar un  servicio que no cumpla con las especificaciones técnicas establecidas o con las necesidades y expectativas de los usuarios</t>
  </si>
  <si>
    <t>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</si>
  <si>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Acta de reunión de seguimiento.</t>
  </si>
  <si>
    <t>R33</t>
  </si>
  <si>
    <t>GTH-1</t>
  </si>
  <si>
    <t>SST-1</t>
  </si>
  <si>
    <t>Bienestar y Sistema de Gestión de Seguridad y Salud en el Trabajo</t>
  </si>
  <si>
    <t>R34</t>
  </si>
  <si>
    <t>GTH-2</t>
  </si>
  <si>
    <t>PRE-1</t>
  </si>
  <si>
    <t xml:space="preserve">Provisión de Empleo </t>
  </si>
  <si>
    <t>por  el incumplimiento de los requisitos mínimos para la vinculación de los funcionarios.</t>
  </si>
  <si>
    <t>Provisión de Empleo y Compensación</t>
  </si>
  <si>
    <t>R35</t>
  </si>
  <si>
    <t>GTH-3</t>
  </si>
  <si>
    <t>FGD-1</t>
  </si>
  <si>
    <t>PEC-1</t>
  </si>
  <si>
    <t>R36</t>
  </si>
  <si>
    <t>GFI-1</t>
  </si>
  <si>
    <t>por registros presupuestales, contables y de tesorería generados inoportunamente</t>
  </si>
  <si>
    <t xml:space="preserve">     El riesgo afecta la imagen de alguna dependencia de la entidad</t>
  </si>
  <si>
    <t>FDG-1</t>
  </si>
  <si>
    <t>R37</t>
  </si>
  <si>
    <t>GFI-2</t>
  </si>
  <si>
    <t>CON-1</t>
  </si>
  <si>
    <t>por registros presupuestales, contables y de tesorería que no coincidan con la realidad</t>
  </si>
  <si>
    <t>R38</t>
  </si>
  <si>
    <t>GFI-3</t>
  </si>
  <si>
    <t>por manejo indebido de recursos financieros por parte de quienes los administran en la entidad, para beneficio propio o de terceros</t>
  </si>
  <si>
    <t>debido a manipulación de la información financiera.</t>
  </si>
  <si>
    <t>R39</t>
  </si>
  <si>
    <t>GJU-1</t>
  </si>
  <si>
    <t>JUD-1</t>
  </si>
  <si>
    <t>R40</t>
  </si>
  <si>
    <t>GJU-2</t>
  </si>
  <si>
    <t>JUD-2</t>
  </si>
  <si>
    <t>Políticos</t>
  </si>
  <si>
    <t>por respuesta indebida o fuera de los términos legales a los  procesos judiciales, para beneficiar los intereses de un tercero</t>
  </si>
  <si>
    <t>R41</t>
  </si>
  <si>
    <t>GCO-1</t>
  </si>
  <si>
    <t xml:space="preserve">por inadecuada supervisión de contratos de adquisición de bienes, obras y servicios </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</si>
  <si>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t>
  </si>
  <si>
    <t>R42</t>
  </si>
  <si>
    <t>GCO-2</t>
  </si>
  <si>
    <t>por manipulación del proceso contractual  para beneficio particular o de terceros en la adjudicación de un contrato</t>
  </si>
  <si>
    <t>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</si>
  <si>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R43</t>
  </si>
  <si>
    <t>GDO-1</t>
  </si>
  <si>
    <t>ARC-1</t>
  </si>
  <si>
    <t>por inoportunidad en la actualización e implementación de los instrumentos archivísticos</t>
  </si>
  <si>
    <t>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t>
  </si>
  <si>
    <t>Registros de asistencia y actas de reunión. Para el caso de incumplimiento envío correos electrónicos.</t>
  </si>
  <si>
    <t>R44</t>
  </si>
  <si>
    <t>GDO-2</t>
  </si>
  <si>
    <t>ARC-2</t>
  </si>
  <si>
    <t>por pérdida de la memoria institucional</t>
  </si>
  <si>
    <t>R45</t>
  </si>
  <si>
    <t>GDO-3</t>
  </si>
  <si>
    <t>ARC-3</t>
  </si>
  <si>
    <t>por sustracción, eliminación o manipulación indebida de la documentación en el Archivo Central para beneficio particular o de terceros</t>
  </si>
  <si>
    <t>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t>
  </si>
  <si>
    <t>R46</t>
  </si>
  <si>
    <t>GSA-1</t>
  </si>
  <si>
    <t>INV-1</t>
  </si>
  <si>
    <t>por pérdida de bienes de las instalaciones del Almacén del IGAC</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</si>
  <si>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t>
  </si>
  <si>
    <t>Reporte mensual recibido por la empresa de seguridad y reporte de novedades realizadas por el Almacén.</t>
  </si>
  <si>
    <t>R47</t>
  </si>
  <si>
    <t>GSA-2</t>
  </si>
  <si>
    <t>SER-1</t>
  </si>
  <si>
    <t>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t>
  </si>
  <si>
    <t>R48</t>
  </si>
  <si>
    <t>GSA-3</t>
  </si>
  <si>
    <t>SER-2</t>
  </si>
  <si>
    <t>por posibilidad de uso del servicio de transporte del IGAC para actividades personales o que beneficien a terceros diferentes a temas laborales</t>
  </si>
  <si>
    <t>debido a:
1. Alteraciones o inconsistencias en el formato de solicitud de transporte presentado.
2. Asignación de vehículos sin surtir los trámites respectivos.</t>
  </si>
  <si>
    <t>R49</t>
  </si>
  <si>
    <t>SII-1</t>
  </si>
  <si>
    <t>GIN-1</t>
  </si>
  <si>
    <t>por incumplimiento en los acuerdos de niveles de servicio del proceso,</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</si>
  <si>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t>
  </si>
  <si>
    <t>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t>
  </si>
  <si>
    <t>Reducir (compartir)</t>
  </si>
  <si>
    <t>R50</t>
  </si>
  <si>
    <t>SII-2</t>
  </si>
  <si>
    <t>GIN-2</t>
  </si>
  <si>
    <t>por inoportunidad en la ejecución de mantenimientos preventivos de la infraestructura tecnológica de la entidad</t>
  </si>
  <si>
    <t xml:space="preserve">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t>
  </si>
  <si>
    <t>Cronograma de mantenimiento con seguimiento y control registro de mantenimientos</t>
  </si>
  <si>
    <t>Correo electrónico con el reporte de la novedad o falla y/o reporte de la verificación aleatoria de la infraestructura tecnológica realizada.</t>
  </si>
  <si>
    <t>R51</t>
  </si>
  <si>
    <t>SII-3</t>
  </si>
  <si>
    <t>GIN-3</t>
  </si>
  <si>
    <t xml:space="preserve">por posibilidad de otorgar accesos a la infraestructura tecnológica sin seguir procedimientos  formales para favorecer a un tercero </t>
  </si>
  <si>
    <t xml:space="preserve">debido a:
1. Deficiencias en el control de perfiles y roles de acceso a las bases de datos
2. Auditoria insuficiente en las bases de datos
3. Falta de manifestación de conflictos de interés </t>
  </si>
  <si>
    <t>R52</t>
  </si>
  <si>
    <t>por indisponibilidad de infraestructura tecnológica para soportar los servicios de TI requeridos  por la entidad</t>
  </si>
  <si>
    <t xml:space="preserve">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t>
  </si>
  <si>
    <t>Fallas Tecnológicas</t>
  </si>
  <si>
    <t xml:space="preserve">El Coordinador GIT de Infraestructura Tecnológica El Coordinador GIT de Infraestructura Tecnológica mensualmente revisa la vigencia de los contratos de soporte y genera alertas informando al Jefe de la Oficina de Informática y Telecomunicaciones respecto de los vencimientos cercanos. En caso que la alerta de vencimiento de contratos no se genere oportunamente, se gestiona con la alta dirección la asignación de los recursos requeridos.  </t>
  </si>
  <si>
    <t>Correos electrónicos</t>
  </si>
  <si>
    <t>R53</t>
  </si>
  <si>
    <t>SII-4</t>
  </si>
  <si>
    <t>GIN-4</t>
  </si>
  <si>
    <t>por posibilidad de uso de infraestructura tecnológica para fines personales o comerciales</t>
  </si>
  <si>
    <t>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t>
  </si>
  <si>
    <t>GTI-3</t>
  </si>
  <si>
    <t>R54</t>
  </si>
  <si>
    <t>por inoportunidad en la entrega de las necesidades de las soluciones informáticas requeridas por la entidad para el cumplimiento de sus objetivos</t>
  </si>
  <si>
    <t>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t>
  </si>
  <si>
    <t>El Jefe de la Oficina de Informática y Telecomunicaciones El Jefe de la Oficina de Informática y Telecomunicaciones , anualmente, mediante comunicado solicita a las diferentes dependencias y Direcciones Territoriales las necesidades tecnológicas requeridas para el cumplimiento de sus metas. Posteriormente se consolidan y se aprueban. En Comité institucional de gestión y desempeño se socializan y se priorizan de acuerdo con las necesidades institucionales. En caso que no se considere viable alguna necesidad se contemplarán aplazamientos para próximas vigencias.</t>
  </si>
  <si>
    <t xml:space="preserve"> Comunicados y/o actas de reunión de Comité Institucional de Gestión y Desempeño.</t>
  </si>
  <si>
    <t>R55</t>
  </si>
  <si>
    <t>GDI-1</t>
  </si>
  <si>
    <t>GTI-1</t>
  </si>
  <si>
    <t xml:space="preserve">Gestión Disciplinaria </t>
  </si>
  <si>
    <t>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t>
  </si>
  <si>
    <t>R56</t>
  </si>
  <si>
    <t>GDI-2</t>
  </si>
  <si>
    <t xml:space="preserve">debido a:
1.  deficiente o inadecuado control y seguimiento de las actuaciones llevadas a cabo en curso de los procesos disciplinarios.
2. Incumplimiento de la obligaciones de los funcionarios  comisionados por la Oficina de control Interno Disciplinario. </t>
  </si>
  <si>
    <t>CDI-1</t>
  </si>
  <si>
    <t>R57</t>
  </si>
  <si>
    <t>SEV-1</t>
  </si>
  <si>
    <t>por incumplimiento del Programa Anual de Auditorias Internas de Gestión</t>
  </si>
  <si>
    <t>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t>
  </si>
  <si>
    <t>CDI-2</t>
  </si>
  <si>
    <t xml:space="preserve">Resultados de la evaluación a los auditores y/o plan de mejoramiento individual (si aplica). </t>
  </si>
  <si>
    <t>R58</t>
  </si>
  <si>
    <t>SEV-2</t>
  </si>
  <si>
    <t>por incumplimiento de alguna de las normas legales, técnicas y de la entidad durante el ejercicio de auditoria</t>
  </si>
  <si>
    <t>R59</t>
  </si>
  <si>
    <t>SEV-3</t>
  </si>
  <si>
    <t>por desarrollo de ejercicios auditores con resultados subjetivos y/o parciales</t>
  </si>
  <si>
    <t>debido a:
1. Falta de apropiación e interiorización del Estatuto de Auditoría Interna y Código de ética del auditor.
2. Debilidad en las competencias de los auditores e insuficiente capacitación.</t>
  </si>
  <si>
    <t>R60</t>
  </si>
  <si>
    <t>SEV-4</t>
  </si>
  <si>
    <t>por omisión y/o encubrimiento deliberado durante la revisión y verificación de situaciones irregulares conocidas y/o encontradas en el proceso auditor, para favorecimiento propio o de terceros</t>
  </si>
  <si>
    <t xml:space="preserve">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t>
  </si>
  <si>
    <t>R61</t>
  </si>
  <si>
    <t>SII-5</t>
  </si>
  <si>
    <t>ICD-1</t>
  </si>
  <si>
    <t>Infraestructura de Datos Espaciales</t>
  </si>
  <si>
    <t>R62</t>
  </si>
  <si>
    <t>R63</t>
  </si>
  <si>
    <t>R64</t>
  </si>
  <si>
    <t>Riesgo Tecnológico</t>
  </si>
  <si>
    <t>CÓDIGO:</t>
  </si>
  <si>
    <t>VERSIÓN:</t>
  </si>
  <si>
    <t>VIGENCIA:</t>
  </si>
  <si>
    <t>MAPA DE CALOR RIESGO INHERENTE</t>
  </si>
  <si>
    <t>CALIFICACIÓN RIESGO INHERENTE</t>
  </si>
  <si>
    <t>No. DEL RIESGO</t>
  </si>
  <si>
    <t>RIESGO</t>
  </si>
  <si>
    <t>PROBABILIDAD</t>
  </si>
  <si>
    <t>IMPACTO</t>
  </si>
  <si>
    <t>SEVERIDAD (NIVEL DE RIESGO)</t>
  </si>
  <si>
    <t>Leve</t>
  </si>
  <si>
    <t>Menor</t>
  </si>
  <si>
    <t>Moderado</t>
  </si>
  <si>
    <t>Mayor</t>
  </si>
  <si>
    <t>Catastrófico</t>
  </si>
  <si>
    <t>Probabilidad</t>
  </si>
  <si>
    <t>Muy Alta</t>
  </si>
  <si>
    <t>Alto</t>
  </si>
  <si>
    <t>Extremo</t>
  </si>
  <si>
    <t>Alta</t>
  </si>
  <si>
    <t>Media</t>
  </si>
  <si>
    <t>Baja</t>
  </si>
  <si>
    <t>Bajo</t>
  </si>
  <si>
    <t>Muy Baja</t>
  </si>
  <si>
    <t>NIVELES DE RIESGO</t>
  </si>
  <si>
    <t>Matriz de Calor Inherente</t>
  </si>
  <si>
    <t>Muy Alta
100%</t>
  </si>
  <si>
    <t>Alta
80%</t>
  </si>
  <si>
    <t>Media
60%</t>
  </si>
  <si>
    <t>Baja
40%</t>
  </si>
  <si>
    <t>Muy Baja
20%</t>
  </si>
  <si>
    <t>Leve
20%</t>
  </si>
  <si>
    <t>Menor
40%</t>
  </si>
  <si>
    <t>Moderado
60%</t>
  </si>
  <si>
    <t>Mayor
80%</t>
  </si>
  <si>
    <t>Catastrófico
100%</t>
  </si>
  <si>
    <t xml:space="preserve"> Matriz de Calor Residual</t>
  </si>
  <si>
    <t>MAPA DE CALOR RIESGO RESIDUAL</t>
  </si>
  <si>
    <t>CALIFICACIÓN RIESGO RESIDUAL</t>
  </si>
  <si>
    <t>Tipo de Riesgo</t>
  </si>
  <si>
    <t>No. Riesgo</t>
  </si>
  <si>
    <t>Impacto Residual</t>
  </si>
  <si>
    <t>Severidad 
(Nivel de Riesgo)</t>
  </si>
  <si>
    <t>OBCIONES</t>
  </si>
  <si>
    <t>CLASIFICACIÓN DEL RIESGO</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</si>
  <si>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</si>
  <si>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</si>
  <si>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</si>
  <si>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</si>
  <si>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</si>
  <si>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</si>
  <si>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</si>
  <si>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</si>
  <si>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Insignificante</t>
  </si>
  <si>
    <t>Leve 20%</t>
  </si>
  <si>
    <t xml:space="preserve">Afectación menor a 10 SMLMV </t>
  </si>
  <si>
    <t>El riesgo afecta la imagen de alguna área de la entidad</t>
  </si>
  <si>
    <t xml:space="preserve">Menor 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</si>
  <si>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</si>
  <si>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</si>
  <si>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</si>
  <si>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</si>
  <si>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</si>
  <si>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</si>
  <si>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</si>
  <si>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</si>
  <si>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</si>
  <si>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</si>
  <si>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</si>
  <si>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</si>
  <si>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</si>
  <si>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El riesgo afecta la imagen de la entidad internamente, de conocimiento general, nivel interno, de junta dircetiva y accionistas y/o de provedores</t>
  </si>
  <si>
    <t>Criterios</t>
  </si>
  <si>
    <t>Subcriterios</t>
  </si>
  <si>
    <t>Afectación Económica o presupuestal</t>
  </si>
  <si>
    <t>Afectación menor a 10 SMLMV .</t>
  </si>
  <si>
    <t>El riesgo afecta la imagen de alguna área de la organización</t>
  </si>
  <si>
    <t>El riesgo afecta la imagen de alguna dependencia de la entidad</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</si>
  <si>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</si>
  <si>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</si>
  <si>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</si>
  <si>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</si>
  <si>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</si>
  <si>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</si>
  <si>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</si>
  <si>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</si>
  <si>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</si>
  <si>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</si>
  <si>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</si>
  <si>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</si>
  <si>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</si>
  <si>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</si>
  <si>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</si>
  <si>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</si>
  <si>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</si>
  <si>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</si>
  <si>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</si>
  <si>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</si>
  <si>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</si>
  <si>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</si>
  <si>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</si>
  <si>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Presupuestal</t>
  </si>
  <si>
    <t>Reputacional</t>
  </si>
  <si>
    <t>Económico y Reputacional</t>
  </si>
  <si>
    <t>Plan de acción (solo para la opción reducir)</t>
  </si>
  <si>
    <t>Fraude Externo</t>
  </si>
  <si>
    <t>Relaciones Laborales</t>
  </si>
  <si>
    <t>Daños activos fijos / eventos externos</t>
  </si>
  <si>
    <t>Comunicaciones, piezas gráficas, publicaciones realizadas y/o registros de asistencia; y Registro de los medios alternativos utilizados (si aplica).</t>
  </si>
  <si>
    <t xml:space="preserve"> por la gestión inadecuada de los impactos ambientales significativos generados por la entidad</t>
  </si>
  <si>
    <t>Formato Control de envío y recepción de muestras y soportes del seguimiento o solicitud de una nueva muestra (si aplica).</t>
  </si>
  <si>
    <t>por manipulación de la información, en el manejo de las muestras del LNS y alteración de los resultados de los productos agrológicos para beneficio propio o de un tercero</t>
  </si>
  <si>
    <t>Compromisos firmados de confidencialidad, imparcialidad e independencia por parte de los responsables de la recepción en el LNS.</t>
  </si>
  <si>
    <t>por la inoportunidad en los tiempos establecidos para la entrega de los avalúos comerciales</t>
  </si>
  <si>
    <t>Subdirección de Avalúos (Sede Central) y Direcciones Territoriales, registro en la herramienta de seguimiento de los avalúos comerciales.</t>
  </si>
  <si>
    <t>por solicitar o recibir dinero o dádivas por la realización u omisión de actos en la prestación de servicios o trámites catastrales, con el propósito de beneficiar a un particular</t>
  </si>
  <si>
    <t>por manejo indebido de recursos financieros por parte de quienes los administran en la entidad, para beneficio propio o de terceros,</t>
  </si>
  <si>
    <t>Acta de reunión del equipo y/o cronograma de auditoría verificado.</t>
  </si>
  <si>
    <t>Sede Central: una muestra de los documentos soporte de los registros presupuestales (memorandos o minutas de contratos o comisiones)
Direcciones Territoriales: Documentos soporte de los registros presupuestales (las que apliquen)</t>
  </si>
  <si>
    <t>debido a la manipulación de la información financiera.</t>
  </si>
  <si>
    <t>El Responsable del Almacén General solicita reporte mensual de la apertura y cierre de las bodegas a la empresa de vigilancia y seguridad a cargo, con el fin de verificar las fechas de apertura, cierre y novedades relevantes presentadas, propendiendo por el manejo y custodia eficiente de los recursos físicos.
Periodicidad: Mensual.
Evidencias:  Reporte mensual recibido por la empresa de seguridad y reporte de novedades realizadas por el Almacén.</t>
  </si>
  <si>
    <t>por pérdida, daño y/o hurto de bienes de la Entidad</t>
  </si>
  <si>
    <t xml:space="preserve">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t>
  </si>
  <si>
    <t>por incumplimiento de los acuerdos de niveles de servicio del proceso,</t>
  </si>
  <si>
    <t>por incumplimiento del Plan Anual de Auditorias Internas de Gestión</t>
  </si>
  <si>
    <t>El Jefe de la Oficina de Control Interno (OCI) realiza mensualmente seguimiento al Plan anual de auditorias internas de Gestión junto con el equipo de la OCI. En caso de detectar un posible incumplimiento del Plan, se realiza un ajuste al cronograma de las actividades. 
Periodicidad: Mensual
Evidencia: Acta de reunión del equipo y/o cronograma de auditoría verificado.</t>
  </si>
  <si>
    <t>por el desarrollo de ejercicios auditores con resultados subjetivos y/o parciales</t>
  </si>
  <si>
    <t>El Director de Investigación y Prospectiva, verifica mensualmente el cumplimiento de las actividades propuestas en el Plan de Acción Anual (PAA) y los cronogramas de los proyectos, analizando los informes entregados a través de correo electrónico por cada responsable de Proyecto. En caso de encontrar algún retraso, o posible retraso, se toman las decisiones y reprogramaciones necesarias para cumplir las metas anuales. 
Evidencia: Informe mensual consolidado de seguimiento al Plan de Acción Anual (PAA) y/o correos electrónicos de entrega de informes</t>
  </si>
  <si>
    <t>El Funcionario y/o contratista delegado por el Director de Investigación y Prospectiva,  realiza quincenalmente el seguimiento al estado de las peticiones descargando el reporte de SIGAC. En caso de encontrar peticiones que no se han respondido, informa al responsable antes de vencer el plazo de respuesta y comunica al Director de Investigación y Prospectiva, sobre las peticiones pendientes por responder. 
Evidencia:  Reporte de pendientes del aplicativo de correspondencia y/o correos electrónicos informando las peticiones pendientes (según sea el caso).</t>
  </si>
  <si>
    <t xml:space="preserve">Resultados de la evaluación a los auditores y/o plan de mejoramiento individual (si aplica).  </t>
  </si>
  <si>
    <t>Reporte de seguimiento al PGD y/o Registros de asistencia y actas de reunión. Para el caso de incumplimiento envío correos electrónicos.</t>
  </si>
  <si>
    <t>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t>
  </si>
  <si>
    <t>Registro vigente firmado por el solicitante de los documentos en Archivo Central</t>
  </si>
  <si>
    <t xml:space="preserve">Informe de verificación al Plan Anual de Adquisiciones del proceso con los servicios esenciales  y/o correo que evidencie la solicitud de modificaciones al PAA (si aplica). </t>
  </si>
  <si>
    <t>por inoportuna atención a las peticiones, quejas, reclamos, denuncias y sugerencias, solicitados por los ciudadanos, usuarios, grupos de valor y/o grupos de interés en los diferentes canales de atención</t>
  </si>
  <si>
    <t>Reporte de las encuestas contestadas por los usuarios y/o informe consolidado de las encuestas.</t>
  </si>
  <si>
    <t>por posibilidad de recibir o solicitar cualquier dádiva o beneficio a nombre propio o de un tercero, durante la prestación del servicio o en la atención al ciudadano,</t>
  </si>
  <si>
    <t>El Responsable de la Oficina  de atención con el Ciudadano realiza verificación trimestral de las encuestas contestadas por los usuarios posterior a la prestación del servicio en los diferentes canales de atención,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Periodicidad: Trimestral
Evidencia: Reporte de las encuestas contestadas por los usuarios y/o informe consolidado de las encuestas.</t>
  </si>
  <si>
    <t>Reporte de la herramienta de gestión de soporte técnico - GLPI con la información que incluye las solicitudes no solucionadas y solucionadas fuera del tiempo establecido en los ANS.</t>
  </si>
  <si>
    <t>Reportes de solicitudes de permisos de acceso a las bases de datos institucionales.</t>
  </si>
  <si>
    <t>Los responsables  de los subprocesos de Gestión de Comunicaciones Internas y externas  monitorean la difusión de información institucional a través del proceso de Gestión de Comunicaciones,  quienes consolidan las necesidades enviadas por las dependencias y Direcciones Territoriales, las valida y viabiliza acorde con la estrategia de comunicaciones del instituto. En casos excepcionales, el proceso establece acciones de contingencia para cumplir con el requerimiento.
Periodicidad: Trimestral
Evidencia: Base de datos en Excel con información consolidada.</t>
  </si>
  <si>
    <t>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t>
  </si>
  <si>
    <t xml:space="preserve">Reporte de GLPI con la asignación de permisos al repositorio oficial y/o mensajes de correo electrónico remitidos (si aplica) </t>
  </si>
  <si>
    <t xml:space="preserve">Plan anual de adquisiciones con las necesidades de personal y demás recursos necesarios y/o mensaje de correo electrónico enviando el plan </t>
  </si>
  <si>
    <t>por inoportunidad en la transferencia de datos de las estaciones de funcionamiento continuo CORS a nivel nacional</t>
  </si>
  <si>
    <t xml:space="preserve">Reporte de verificación de equipos y/o el Reporte de Novedades </t>
  </si>
  <si>
    <t>Reporte de los resultados obtenidos con el software BERNESE</t>
  </si>
  <si>
    <t>Reporte de verificación de equipos</t>
  </si>
  <si>
    <t>Informe de aprobación o rechazo del producto cartográfico</t>
  </si>
  <si>
    <t xml:space="preserve">Actas de reunión y/o mensajes de correos electrónicos y/o grabaciones de reunión u otro material soporte de las mesas de trabajo realizadas. </t>
  </si>
  <si>
    <t>por oficializar información de terceros que no cumplan con la normatividad o las especificaciones técnicas definidas en el IGAC para beneficio propio o de un tercero.</t>
  </si>
  <si>
    <t>Lista de verificación de productos e insumos.</t>
  </si>
  <si>
    <t>R65</t>
  </si>
  <si>
    <t>R66</t>
  </si>
  <si>
    <t>R67</t>
  </si>
  <si>
    <t>HAB-1</t>
  </si>
  <si>
    <t>GRH-3</t>
  </si>
  <si>
    <t>HAB-2</t>
  </si>
  <si>
    <t>GRH-4</t>
  </si>
  <si>
    <t>Compromisos firmados de confidencialidad, imparcialidad e independencia por parte del personal del LNS.</t>
  </si>
  <si>
    <t>GIG-15</t>
  </si>
  <si>
    <t>GEO-4</t>
  </si>
  <si>
    <t>debido a:
1. Falta control de calidad a cada una de las características definidas a vértices geodésicos de acuerdo con la resolución vigente
2. Ausencia o insuficiencia de información para la validación</t>
  </si>
  <si>
    <t xml:space="preserve">Posibilidad de pérdida Reputacional </t>
  </si>
  <si>
    <t xml:space="preserve">por validar e integrar los vértices a la Red Geodésica Nacional que se encuentren fuera de las especificaciones técnicas </t>
  </si>
  <si>
    <t>Formatos de control de calidad</t>
  </si>
  <si>
    <t>1. Sede Central: Matriz consolidada de estado de procesos judiciales
2. Direcciones Territoriales: Correo electrónico con el envío de los registros de los formatos del estado de los procesos judiciales junto con la matriz consolidada de los mismos.</t>
  </si>
  <si>
    <t>GTH-4</t>
  </si>
  <si>
    <t>FGD-2</t>
  </si>
  <si>
    <t>GTH-5</t>
  </si>
  <si>
    <t>ADP-1</t>
  </si>
  <si>
    <t>Administración de personal</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</si>
  <si>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programados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reporte del seguimiento mensual de la herramienta APEX (link: http://172.19.0.104:8080/ords/apexdev/r/reportes-snc103/login?session=6292770436621) y la relación de acciones (si aplica).</t>
  </si>
  <si>
    <t>Direcciones Territoriales: Cronograma de trabajo, reporte del seguimiento mensual de la herramienta APEX (link: http://172.19.0.104:8080/ords/apexdev/r/reportes-snc103/login?session=6292770436621) y la relación de acciones (si aplica).</t>
  </si>
  <si>
    <t>Cronograma de trabajo con el reporte del seguimiento mensual de la herramienta APEX (link: http://172.19.0.104:8080/ords/apexdev/r/reportes-snc103/login?session=6292770436621)y relación de acciones (si aplica).</t>
  </si>
  <si>
    <t xml:space="preserve">El Director de Investigación y Prospectiva anualmente  revisa las necesidades de formación en prospectiva requeridas para su operación. 
En caso de encontrar necesidades de formación se comunican al proceso de Gestión de Talento Humano a través del instrumento dispuesto.
Evidencia: Correo electrónico del envío de la ficha de necesidades de formación y capacitación diligenciada. </t>
  </si>
  <si>
    <t xml:space="preserve">Correo electrónico del envío de la ficha de necesidades de formación y capacitación diligenciada. </t>
  </si>
  <si>
    <t>por recibir o solicitar cualquier dádiva o beneficio a nombre propio o de terceros con el fin de obtener información reservada o clasificada, o conseguir un resultado de un proyecto de investigación antes de ser publicado,</t>
  </si>
  <si>
    <t>Reporte de GLPI de permisos asignados al repositorio único de información de la Dirección.</t>
  </si>
  <si>
    <t>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t>
  </si>
  <si>
    <t>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</si>
  <si>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Correo de envío del proyecto de Acto Administrativo a la Oficina Asesora de Planeación para publicación en la página web; y/o link de publicación del Acto Administrativo.</t>
  </si>
  <si>
    <t>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t>
  </si>
  <si>
    <t>Documentos de investigación versionados con control de cambios o evidencia de la revisión en línea y/o mensajes de correo electrónico con la revisión del informe final de los procesos de deslindes y los documentos de estudios e investigaciones geográficas.</t>
  </si>
  <si>
    <t>por demoras en los procesos de producción y entrega de la cartografía básica</t>
  </si>
  <si>
    <t>por extravío de las muestras a ser analizadas en el LNS</t>
  </si>
  <si>
    <t>debido a:
1. Alteraciones o inconsistencias en la herramienta tecnológica donde se realiza la solicitud de transporte.
2. Asignación de vehículos sin surtir los trámites respectivos.</t>
  </si>
  <si>
    <t xml:space="preserve">por la habilitación de un gestor catastral no idóneo para la prestación del servicio publico catastral, </t>
  </si>
  <si>
    <t>El Responsable de la Dirección de Regulación y Habilitación  realiza un control de legalidad de los proyectos de acto administrativo, cada vez que sea requerido, con el fin de determinar si se deben realizar ajustes previo a la expedición por parte de la Oficina o Área responsable. En caso de presentar inconsistencias u observaciones se regresa al responsable para aplicar los correctivos necesarios. 
Periodicidad: Variable
Evidencia: Correo remisorio y/o memorando con las observaciones al proceso técnico que proyectó el acto.</t>
  </si>
  <si>
    <t xml:space="preserve">El Responsable de la Dirección de Regulación y Habilitación  en caso de que la regulación se declare inaplicable, recibe el fallo por parte del ente judicial y verifica cuál fue el contenido declarado como inaplicable, para proceder con las acciones pertinentes y corregir la inconformidad legal presentada mediante la expedición de un nuevo acto administrativo. 
Periodicidad: Variable
Evidencia: Fallo del ente judicial recibido por la entidad y/o nuevo acto administrativo generado (en caso de presentarse la inaplicabilidad). </t>
  </si>
  <si>
    <t>debido a:
1. Al no cumplimiento de la normatividad legal vigente
2. Falta de conocimiento y experticia de los actores que intervienen.</t>
  </si>
  <si>
    <t>El equipo de profesionales del GIT Gestión Contractual  realiza acompañamientos y/o socializaciones en temas inherentes a la función de supervisión con el fin de afianzar los conocimientos técnicos que permitan mejorar la supervisión de los contratos.
Periodicidad: Trimestral
Evidencia: Soporte de acompañamientos y/o socializaciones (tips, correos electrónicos, capacitaciones, entre otros).</t>
  </si>
  <si>
    <t>Sede Central y Direcciones Territoriales: Observaciones y respuestas del proceso en la plataforma SECOP II (si aplica).</t>
  </si>
  <si>
    <t>Correo electrónico con las observaciones (si aplica)</t>
  </si>
  <si>
    <t>El Responsable de Gestión Administrativa identifica las necesidades de infraestructura física que requieren adecuación y mantenimiento a nivel nacional. En caso contrario se deben justificar los motivos.
Periodicidad: Semestral
Evidencia: Informe de seguimiento al Plan de adecuación y  mantenimiento.</t>
  </si>
  <si>
    <t>Informe de seguimiento al Plan de adecuación y  mantenimiento.</t>
  </si>
  <si>
    <t>El Profesional designado de la subdirección de Infraestructura Tecnológica,  semestralmente  realiza seguimiento al cronograma de mantenimientos preventivos de la infraestructura tecnológica programados en la vigencia, con el fin de asegurar la disponibilidad de los servicios de TI. En caso de identificar retrasos se informa a la jefatura de la DTIC  para que se realicen las gestiones pertinentes para efectuar las actividades.
Periodicidad: Semestral
Evidencia: Cronograma de mantenimiento con seguimiento y control registro de mantenimientos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</si>
  <si>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</si>
  <si>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Reporte de  solicitudes de permiso de acceso a los recursos tecnológicos.</t>
  </si>
  <si>
    <t>Los Directores, Subdirectores, Jefes de Oficina, Coordinadores, Supervisores de usuarios generan y/o autorizan las solicitudes de acceso a los recursos tecnológicos de la entidad, las cuales se gestionan a través de requerimientos de la herramienta tecnológica de la mesa de servicios. En caso de que la solicitud no cuente con la debida autorización no se asignan los permisos solicitados. 
Periodicidad: Variable.
Evidencia: Reporte de  solicitudes de permiso de acceso a los recursos tecnológicos.</t>
  </si>
  <si>
    <t xml:space="preserve">El Jefe de la Oficina de Control Interno (OCI) realiza la consolidación semestral de las evaluaciones a los auditores sobre los elementos requeridos para el ejercicio de auditoría con el fin de detectar el nivel de actualización y la fortaleza de las competencias de los auditores. En caso de presentar resultados deficientes, se procede a realizar planes de mejoramiento individuales para corregir o subsanar los resultados. 
Periodicidad: Semestral
Evidencia: Resultados de la evaluación a los auditores y/o plan de mejoramiento individual (si aplica). </t>
  </si>
  <si>
    <t>El líder y equipo auditor realiza la verificación de la normatividad legal vigente aplicable a las auditorias internas de gestión durante la fase de planeación. En caso de no contemplar la totalidad de las normas vigentes aplicables se procederá a realizar el ajuste al alcance de la auditoria.
Periodicidad: Mensual
Evidencia: Programa de auditoria y/o correo electrónico donde se valida el alcance de la auditoria.</t>
  </si>
  <si>
    <t>Programa de auditoria y/o correo electrónico donde se valida el alcance de la auditoria.</t>
  </si>
  <si>
    <t>Declaratoria del no conflicto de interés por parte de los integrantes del equipo auditor.</t>
  </si>
  <si>
    <t>Acto administrativo (rechazo, desistimiento, inicio o habilitación) u oficio de requerimiento.</t>
  </si>
  <si>
    <t>Contrato legalizado o Correo electrónico solicitando la inclusión</t>
  </si>
  <si>
    <t>Memorando y/o mensaje de correo electrónico informando la situación (si aplica).</t>
  </si>
  <si>
    <t xml:space="preserve">Listas de chequeo o de aseguramiento de la calidad de los productos cartográficos </t>
  </si>
  <si>
    <t>Acta de seguimiento de los diferentes temas y proyectos del subproceso de Gestión Agrologica y registro de asistencia.</t>
  </si>
  <si>
    <t>Prospectiva
Dinámica inmobiliaria
Investigación e innovación
Estudios y aplicaciones en TIG</t>
  </si>
  <si>
    <t>Gestión Contable
Gestión de Tesorería
Gestión presupuestal</t>
  </si>
  <si>
    <t>Los responsables  de los subprocesos de Gestión de Comunicaciones Internas y externas semestralmente realizan una encuesta de percepción sobre los mensajes publicados a través de los canales de comunicación internos y externo (según aplique).
Periodicidad: Semestral
Evidencia: Informe con los resultados de las encuestas.(Interna y Externa)</t>
  </si>
  <si>
    <t>Informe con los resultados de las encuestas.(Interna y Externa)</t>
  </si>
  <si>
    <t>debido a: 
1. Desconocimiento de los procedimientos.
2. Incumplimiento de los lineamientos dados por la Oficina Comercial. 
3. Planeación inadecuada de las actividades.
4. Factores externos al proceso que interactúan en la gestión de la Oficina Comercial</t>
  </si>
  <si>
    <t>El jefe de la Oficina Comercial y los responsables designados monitorean las oportunidades de negocio a través del proceso de Gestión Comercial quien las consolida, las valida y viabiliza acorde con la estrategia del plan de mercadeo del instituto. En casos excepcionales, el proceso establece acciones de contingencia para cumplir con el requerimiento.
Periodicidad: Trimestral
Evidencia: 
1. Base de datos con la gestión de la Oficina Comercial desde el momento en que se detecta la oportunidad del negocio identificando la trazabilidad de este hasta su cierre.
2. Análisis del flujo de información de la gestión comercial frente a los convenios y contratos, teniendo en cuenta factores como: tiempo, capacidad instalada, viabilidad técnica, entre otros.</t>
  </si>
  <si>
    <t xml:space="preserve">Cartas control diligenciadas y Formato de evaluación de las cartas control  </t>
  </si>
  <si>
    <t>Dirección de Gestión  Catastral (Sede Central): Presentación comité de seguimiento y/o listas de asistencia al seguimiento y/o actas de reunión.</t>
  </si>
  <si>
    <t>debido a:
1. Falta de personal.
2. Falta de apropiación del código de integridad de la entidad.
3. Baja remuneración del personal
4. Deficiencias en el seguimiento por parte de la sede central y direcciones territoriales.</t>
  </si>
  <si>
    <t>El Director Territorial  elabora el cronograma de los trámites que serán atendidos durante el mes, dando prioridad a los más antiguos, realizando seguimiento semanal a su ejecución, sea él o a quien designe. Al final del mes se debe evaluar el cumplimiento del cronograma, identificar los trámites previstos y no atendidos, así como las causales, y proponer las acciones respectivas con el fin de dar cumplimiento en el mes siguiente. En caso de identificar novedades en el cumplimiento se reprograman las actividades. 
Periodicidad: mensual.
Evidencia: Aplica únicamente en las Direcciones Territoriales: Cronograma de trabajo con el reporte del seguimiento mensual de la herramienta APEX (link: http://172.19.0.104:8080/ords/apexdev/r/reportes-snc103/login?session=6292770436621)y relación de acciones (si aplica).</t>
  </si>
  <si>
    <t>Reporte de pendientes del aplicativo de correspondencia y/o correos electrónicos informando las peticiones pendientes (según sea el caso).</t>
  </si>
  <si>
    <t>por la posibilidad de entregar un  producto o prestar un  servicio que no cumpla con las especificaciones técnicas establecidas o con las necesidades y expectativas de los usuarios</t>
  </si>
  <si>
    <t>Base de datos con el seguimiento de los evaluados, correos electrónicos informando resultados del seguimiento y de los incumplimientos si aplica.</t>
  </si>
  <si>
    <t>El Responsable del Almacén General y el Responsable en Direcciones Territoriales realiza inventario anualmente de los elementos y bienes almacenados en la bodega, generando un informe de la conciliación de los registros en el sistema frente a los físicos. En caso de presentar diferencias se llevan a cabo las acciones correctivas y ajustes necesarios para subsanar las diferencias presentadas. 
Periodicidad: Anual
Evidencias Sede Central y Direcciones Territoriales: Informes de inventario, actas, comprobantes de ajustes y/o notificaciones por correo electrónico.(si aplica)</t>
  </si>
  <si>
    <t>Sede Central y Direcciones Territoriales: Informes de inventario, actas, comprobantes de ajustes y/o notificaciones por correo electrónico.(si aplica)</t>
  </si>
  <si>
    <t>por inoportunidad en la prestación de servicios administrativos y/o infraestructura física para el funcionamiento de la entidad,</t>
  </si>
  <si>
    <t>por el uso del servicio de transporte del IGAC para actividades personales o que beneficien a terceros diferentes a temas laborales,</t>
  </si>
  <si>
    <t>El Funcionario público o contratista designado revisa el cumplimiento de las condiciones en los aspectos jurídicos, técnicos, económicos y financieros cada vez que se presente una solicitud de habilitación. En caso de encontrar algún incumplimiento de la normatividad legal vigente se realiza un requerimiento de ajuste a la propuesta de habilitación.
Periodicidad: Variable
Evidencia: Acto administrativo (rechazo, desistimiento, inicio o habilitación) u oficio de requerimiento.</t>
  </si>
  <si>
    <t>El Responsable del subproceso gestiona que en el contrato de vinculación de contratistas se establezcan obligaciones de confidencialidad,  transparencia y exclusividad en los temas del subproceso. En caso de no encontrar las clausulas de  confidencialidad,  transparencia y exclusividad solicitará la inclusión correspondiente al proceso de gestión contractual.
Periodicidad: Variable.
Evidencia: Contrato legalizado o Correo electrónico solicitando la inclusión</t>
  </si>
  <si>
    <t>Reporte de publicación de los archivos RINEX</t>
  </si>
  <si>
    <t>Comunicaciones remitidos a las autoridades civiles y militares del lugar.</t>
  </si>
  <si>
    <t>El Subdirector de Proyectos y el Director de Gestión Catastral  elaboran el cronograma y tablero de control de ejecución del proceso de formación o actualización catastral a partir del inicio del proyecto.  
La dirección de gestión catastral y las áreas que sean requeridas en el marco del proceso, realizan seguimiento 2 veces al mes al cronograma de ejecución a fin de identificar retrasos, causas y definir las acciones a realizar para el cumplimiento.
Periodicidad: Quincenal.
Evidencia: Dirección de Gestión  Catastral (Sede Central): Presentación comité de seguimiento y/o listas de asistencia al seguimiento y/o actas de reunión.</t>
  </si>
  <si>
    <t>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t>
  </si>
  <si>
    <t>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t>
  </si>
  <si>
    <t>debido a: 
1. Identificación de la ilegalidad del acto por parte de un ente judicial.
2. Inaplicabilidad de la norma por vacíos técnicos y conceptuales.</t>
  </si>
  <si>
    <t>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t>
  </si>
  <si>
    <t xml:space="preserve">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t>
  </si>
  <si>
    <t>Riesgo Financiero</t>
  </si>
  <si>
    <t>Mensaje de correo electrónico que evidencia la realización de la revisión de los procedimientos cuando aplique y/o plan de trabajo para la actualización de documentos</t>
  </si>
  <si>
    <t>El Director de Investigación y Prospectiva anualmente  revisa junto con los líderes de proceso las necesidades de personal experto requerido para su operación programando las mismas en el plan anual de adquisiciones.
Evidencia: Plan anual de adquisiciones con la programación del personal experto.</t>
  </si>
  <si>
    <t>El funcionario de planta designado (líder de proceso, supervisor de contratista, supervisor de convenio/contrato interadministrativo),  trimestralmente verifica los perfiles, permisos o accesos de los funcionarios o contratistas, al repositorio único de información de la Dirección, con el fin de asegurar el uso adecuado de la misma y evitar su sustracción o perdida. En caso de encontrar alguna novedad o asignación no permitida, se solicita la eliminación de permisos al funcionario o contratista identificado a través del GLPI.
Evidencia: Reporte de GLPI de permisos designados al repositorio único de información de la Dirección.</t>
  </si>
  <si>
    <t>Los responsables designados por el proceso Gestión Documental realizan seguimiento semestral a la implementación de  instrumentos archivísticos asociados al Programa de Gestión Documental - PGD.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Reporte de seguimiento al PGD y/o Registros de asistencia y actas de reunión. Para el caso de incumplimiento envío correos electrónicos.</t>
  </si>
  <si>
    <t>Los responsables designados por el proceso Gestión Documental  realizan el control de la documentación entregada a modo de préstamo a los funcionarios de la entidad, a través del formato o formatos establecidos en el procedimiento de préstamo de archivo central.
Periodicidad: Mensual. 
Evidencias: Registro vigente firmado por el solicitante de los documentos en Archivo Central</t>
  </si>
  <si>
    <t>El Responsable designado de la Oficina Asesora Jurídica en Sede Central y el Abogado en las Direcciones Territoriales, reportan al funcionario designado por la Oficina Asesora Jurídica el estado de los procesos a su cargo, quien consolidará en un archivo Excel dichos reportes.
Periodicidad: Trimestral
Evidencia: 
1. Sede Central: Matriz consolidada de estado de procesos judiciales
2. Direcciones Territoriales: Correo electrónico con el envío de los registros de los formatos del estado de los procesos judiciales junto con la matriz consolidada de los mismos.</t>
  </si>
  <si>
    <t>El responsable en el GIT de Gestión Contractual o el responsable designado en la Dirección Territorial, revisa las condiciones del proceso a adelantar y publica en el SECOP II los documentos que soportan el proceso para conocimiento de los interesados, si se presentan inquietudes u observaciones se remitirán al área u Oficina responsable para contestar y posteriormente se da respuesta a través del SECOP II al solicitante.
Periodicidad: Variable
Evidencia Sede Central y Direcciones Territoriales: Observaciones y respuestas del proceso en la plataforma SECOP II (si aplica).</t>
  </si>
  <si>
    <t xml:space="preserve">El Responsable designado por el proceso de Gestión Administrativa verifica trimestralmente el Plan Anual de Adquisiciones - PAA del proceso, incluyendo los servicios esenciales (mantenimiento, aseo, cafetería, vigilancia y seguros), con el fin de realizar el seguimiento a su cumplimiento. En caso de que se presenten variaciones o se requieran hacer modificaciones (si aplica), se revisa el Plan y se remite al proceso de Gestión Contractual para su aprobación y actualización.  
Periodicidad: Trimestral
Evidencia: Informe de verificación al Plan Anual de Adquisiciones del proceso con los servicios esenciales  y/o correo que evidencie la solicitud de modificaciones al PAA (si aplica). </t>
  </si>
  <si>
    <t xml:space="preserve">Resultados del mecanismo de evaluación utilizado y/o material evidencia de la evaluación realizada. </t>
  </si>
  <si>
    <t>El Director de Regulación y Habilitación verifica el contenido del proyecto de Acto administrativo previo a su publicación en la página web para participación ciudadana (en caso de que sea necesario por ley), cada vez que se requiera, con el fin de recibir las observaciones a lugar, previo a la expedición de la regulación. En caso de recibir comentarios u observaciones, se deben responder las observaciones y comentarios, y ajustar el contenido si tiene mérito antes de remitirlo a la Oficina Asesora Jurídica para su expedición.
Periodicidad: Variable
Evidencia: Correo de envío del proyecto de Acto Administrativo a la Oficina Asesora de Planeación para publicación en la página web; y/o link de publicación del Acto Administrativo.</t>
  </si>
  <si>
    <t>PRO-1</t>
  </si>
  <si>
    <t xml:space="preserve">El responsable designado por I+D+I, antes del uso del espectroradiómetro, valida que el equipo está funcionando dentro de los rangos apropiados en sus puntos mínimo y máximo, tomando la muestra en una tabla denominada spectralon. En caso de encontrar inconsistencias se manda a calibrar el equipo. Adicionalmente, cada año el Coordinador del proceso de I+D+I solicita la contratación de la calibración y mantenimiento de todos los espectroradiómetros para asegurar la precisión de los datos. 
Evidencias: Hoja de vida de equipos espectroradiómetros donde se relacionan calibraciones y mantenimientos, registro de captura de campo de las firmas espectrales y/o certificado de calibraciones de los equipos conforme a la fecha programada. </t>
  </si>
  <si>
    <t xml:space="preserve">por la habilitación de un gestor catastral no idóneo para la prestación del servicio publico catastral con el fin de obtener un beneficio propio o de un tercero </t>
  </si>
  <si>
    <t>debido a:
1. Intereses particulares
2. Falta de apropiación e interiorización del código de integridad.
3. Conflictos de interés presentados durante el proceso de evaluación.
4. Presión de niveles jerárquicos superiores para influenciar el resultado de la evaluación.</t>
  </si>
  <si>
    <t>debido a:
1. No manifestación de conflictos de interés, inhabilidad o incompatibilidad por parte de los abogados en procesos que les sean asignados.</t>
  </si>
  <si>
    <t>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t>
  </si>
  <si>
    <t>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t>
  </si>
  <si>
    <t>debido a:
1. Eventos externos que impactan los tiempos de producción o actualización de la información cartográfica.
2. Fallas en los equipos usados
3. Insuficientes recursos utilizados para la producción.</t>
  </si>
  <si>
    <t>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t>
  </si>
  <si>
    <t>debido a:
1. Omisión del control de calidad a los procedimientos.
2. Falla en los equipos de recepción de datos.
3. Desconfiguración de los módulos del software de procesamiento y ajustes generando valores atípicos.</t>
  </si>
  <si>
    <t xml:space="preserve">
debido a :
1. falta de seguimiento y o seguimiento inoportuno a los procesos
2.Inadecuada defensa de los intereses de la entidad
3. Falta de coordinación entre las dependencias encargadas de la defensa y las áreas misionales
4.Falta de coordinación interinstitucional cuando son involucradas más de una entidad en el mismo proceso.</t>
  </si>
  <si>
    <t>Correo electrónico remitido por el apoderado al área misional de la entidad o a otra entidad que también obre como demanda dentro de proceso a su cargo.</t>
  </si>
  <si>
    <t>MAPA DE RIESGOS INSTITUCIONAL - IGAC 2022 VERSIÓN 5</t>
  </si>
  <si>
    <t>Septiembre de 2022</t>
  </si>
  <si>
    <t>Correo electrónico remitido a los apoderados de sede central y de las Direcciones Territoriales.</t>
  </si>
  <si>
    <r>
      <t>Los responsables de los diferentes temas y proyectos de la Subdirección de  Agrología, mensualmente realizan</t>
    </r>
    <r>
      <rPr>
        <sz val="11"/>
        <color rgb="FFFF0000"/>
        <rFont val="Arial"/>
        <family val="2"/>
      </rPr>
      <t xml:space="preserve"> </t>
    </r>
    <r>
      <rPr>
        <sz val="11"/>
        <rFont val="Arial"/>
        <family val="2"/>
      </rPr>
      <t>el seguimiento a las actividades programadas con el fin de verificar el cumplimiento en la generación de los productos del subproceso de Gestión Agrológica. En caso de que se detecten desviaciones se analizan las causas y se determinan las acciones que deben adelantar los responsables. 
Periodicidad: Mensual
Evidencia: Acta de seguimiento de los diferentes temas y proyectos del subproceso de Gestión Agrologica y registro de asistencia.</t>
    </r>
  </si>
  <si>
    <t>El jefe del Laboratorio Nacional de Suelos junto con los responsables de tema revisan permanentemente el estado de las solicitudes de análisis de muestras próximas a vencerse en los diferentes temas por medio del aplicativo SIGA. En caso de detectar retrasos se implementaran las acciones necesarias para cumplir dichas fechas. 
Periodicidad: Mensual
Evidencia: Acta de seguimiento de las solicitudes de análisis muestras y de las acciones implementadas (si aplica).</t>
  </si>
  <si>
    <t>Acta de seguimiento de las solicitudes de análisis muestras y de las acciones implementadas (si aplica).</t>
  </si>
  <si>
    <r>
      <t>Los funcionarios designados a las diferentes temáticas aplican los controles de calidad establecidos por el subproceso de Gestión Agrológica y reportan mensualmente el estado de los mismos, con el propósito de verificar que se cumplen todos los parámetros establecidos en cada etapa del subproceso. En caso de encontrar desviaciones se regresa a la etapa anterior para su respectivo ajuste.
Periodicidad: Mensual
Evidencia: Reporte mensual del estado de las temáticas o registros</t>
    </r>
    <r>
      <rPr>
        <sz val="11"/>
        <color rgb="FFFF0000"/>
        <rFont val="Arial"/>
        <family val="2"/>
      </rPr>
      <t xml:space="preserve"> </t>
    </r>
    <r>
      <rPr>
        <sz val="11"/>
        <rFont val="Arial"/>
        <family val="2"/>
      </rPr>
      <t>de los controles de calidad realizados.</t>
    </r>
  </si>
  <si>
    <t>Listas de chequeo diligenciadas, Registro de la implementación y seguimiento a las acciones implementadas (si aplica) y soportes de la reinducción (si aplica).</t>
  </si>
  <si>
    <t>Reporte mensual del estado de las temáticas o registros de los controles de calidad realizados.</t>
  </si>
  <si>
    <t>Los edafólogos en campo envían las muestras a la Oficina del Laboratorio Nacional de Suelos (LNS); el profesional enlace realiza el control y seguimiento al comparar el formato de solicitud de muestras cliente interno con las muestras que se recibieron en el laboratorio. En caso de encontrar inconsistencias lleva a cabo el seguimiento respectivo hasta encontrar la razón de la pérdida de las muestras, y  se solicita el envío de una nueva muestra. Este control se aplica siempre y cuando haya comisión para la realización del trabajo en campo.
Periodicidad: Variable
Evidencias: Formato Control de envío y recepción de muestras y soportes del seguimiento o solicitud de una nueva muestra (si aplica).</t>
  </si>
  <si>
    <t>Listas de chequeo aplicadas o soportes de la reinducción, Registro de la implementación y seguimiento a las acciones (si aplica).</t>
  </si>
  <si>
    <t>El responsable del Sistema de Gestión Integrado (SGI) del subproceso de Gestión Agrologica o el profesional de apoyo del SGI en el Laboratorio Nacional de Suelos (LNS) realiza el seguimiento al cumplimiento de la documentación del SGI, formatos y sus controles, como mínimo una vez al mes, lo cual se debe hacer a través de la aplicación de listas de chequeo que permitan evaluar el cumplimiento del paso a paso para generar los productos agrológicos. En caso de que se encuentre una desviación o desconocimiento en el procedimiento para generar los productos por alguno de los servidores públicos, se procederá a hacer una reinducción del proceso y de ser necesario se implementan las acciones correctivas o de mejora de acuerdo a la situación presentada (si aplica). 
Periodicidad: Mensual
Evidencia: Listas de chequeo diligenciadas, Registro de la implementación y seguimiento a las acciones y soportes de la reinducción o cambio de actividad (si aplica).</t>
  </si>
  <si>
    <t xml:space="preserve">El funcionario de calidad en el Laboratorio Nacional de Suelos (LNS) realiza seguimiento mensual a los datos registrados en las cartas control de los procesos en curso y las evalúa trimestralmente, con el fin de garantizar el control de los procedimientos analíticos. En caso de encontrar comportamientos anormales o atípicos, se realiza el análisis de causas y se determinan las acciones que se deben llevar a cabo para identificar la falla y corregirla posteriormente. 
Periodicidad: Mensual
Evidencia: Cartas control diligenciadas y Formato de evaluación de las cartas control  </t>
  </si>
  <si>
    <t>El (los) responsable(s) de ejercer funciones de atención al usuario en la recepción del Laboratorio Nacional de Suelos (LNS) cada vez que se realice una solicitud de muestra para análisis químico, físico, mineralógico y biológico, debe(n) entregar únicamente la orden de consignación al usuario y por ningún motivo entregar datos como el número de solicitud, número de laboratorio, ni los datos de quienes serán los encargados de realizar el análisis, con el fin de que el personal del LNS desconozca la identidad del usuario quien realizó la solicitud y así mismo que el cliente no conozca los datos relacionados con la identificación de sus muestras ni quienes serán los encargados de analizarlas. De esta manera se garantiza la confidencialidad e imparcialidad en las actividades y en el  manejo de las muestras en el laboratorio. En caso de que el usuario requiera  tener mayor información se debe aplicar lo establecido en el procedimiento "Análisis de muestras en el LNS". 
Periodicidad: Variable
Evidencia: Compromisos firmados de confidencialidad, imparcialidad e independencia por parte de los responsables de la recepción en el LNS.</t>
  </si>
  <si>
    <t>Listas de chequeo diligenciadas, Registro de la implementación y seguimiento a las acciones y soportes de la reinducción o cambio de actividad (si aplica).</t>
  </si>
  <si>
    <t>El  funcionario designado de la Subdirección Cartográfica y Geodésica, antes y después de realizar el trabajo en campo realiza la verificación de los equipos para realizar el trabajo designado llevando a cabo pruebas de funcionamiento. En caso de encontrar fallas en los equipos, los reporta al responsable de la Administración de los equipos geodésicos y topográficos para que actualice el listado sobre el estado operativo de los equipos y se programe su revisión y mantenimiento respectivo.
Periodicidad: Variable
Evidencia: Reporte de verificación de equipos</t>
  </si>
  <si>
    <r>
      <t>El  funcionario designado de la Subdirección Cartográfica y Geodésica, en cada etapa de elaboración del producto cartográfico, verifica el cumplimiento de especificaciones y estándares de producción de la etapa anterior, registrando las observaciones en los formatos de listas de chequeo o de aseguramiento de la calidad. En caso de encontrar algún incumplimiento, informa al profesional líder de la producción cartográfica para que se tomen las acciones pertinentes para el  cumplimiento de las especificaciones.</t>
    </r>
    <r>
      <rPr>
        <strike/>
        <sz val="11"/>
        <rFont val="Arial"/>
        <family val="2"/>
      </rPr>
      <t xml:space="preserve"> 
</t>
    </r>
    <r>
      <rPr>
        <sz val="11"/>
        <rFont val="Arial"/>
        <family val="2"/>
      </rPr>
      <t>Periodicidad: Variable</t>
    </r>
    <r>
      <rPr>
        <strike/>
        <sz val="11"/>
        <rFont val="Arial"/>
        <family val="2"/>
      </rPr>
      <t xml:space="preserve">
</t>
    </r>
    <r>
      <rPr>
        <sz val="11"/>
        <rFont val="Arial"/>
        <family val="2"/>
      </rPr>
      <t xml:space="preserve">
Evidencias: Listas de chequeo o de aseguramiento de la calidad de los productos cartográficos </t>
    </r>
  </si>
  <si>
    <t>El  funcionario designado de la Subdirección Cartográfica y Geodésica, responsable de validar los productos cartográficos, en cada proyecto realiza el seguimiento y control a los elementos de calidad establecidos en las especificaciones técnicas vigentes, mediante muestreo y verificación del cumplimiento de las mismas en los productos finales establecidos. En caso de presentarse desviaciones se genera el reporte con las inconsistencias presentadas y realiza la  devolución.
Periodicidad: Variable
Evidencia: Informe de aprobación o rechazo del producto cartográfico</t>
  </si>
  <si>
    <t>El  funcionario designado de la Subdirección Cartográfica y Geodésica,  verifica las condiciones de orden público en la zona de trabajo, comunicándose con las autoridades civiles y militares del lugar, y gestiona los permisos o autorizaciones con esas autoridades. En caso de no obtener los permisos se reporta al  Subdirector para posponer la comisión de campo hasta que las condiciones de seguridad sean las adecuadas.
Periodicidad: Variable
Evidencia: Comunicaciones remitidas a las autoridades civiles y militares del lugar.</t>
  </si>
  <si>
    <t xml:space="preserve">El  funcionario designado de la Subdirección Cartográfica y Geodésica, realiza seguimiento y control periódico a los cronogramas de trabajo y estándares de producción, indagando con los líderes de las etapas del proceso de producción a través de reuniones de seguimiento o mesas de trabajo, los inconvenientes presentados o retrasos en las actividades. En caso de identificarse retrasos en la programación se definen los correctivos que se deben tomar para cumplir con la meta. 
Periodicidad: Variable
Evidencia: Actas de reunión y/o mensajes de correos electrónicos y/o grabaciones de reunión u otro material soporte de los seguimientos realizados. </t>
  </si>
  <si>
    <t>El  funcionario designado de la Subdirección Cartográfica y Geodésica, realiza la verificación de la totalidad de los productos e insumos cartográficos recibidos y sus características generales con el propósito de realizar el proceso de validación. En caso de encontrar algún faltante, se devuelve al tercero con el respectivo informe por medio  de oficio y/o mensaje de correo electrónico.
Periodicidad: Variable
Evidencia: Lista de verificación de productos e insumos.</t>
  </si>
  <si>
    <t>debido a:
1. Fallas y/o desconocimiento en la funcionalidad de los equipos
2. Vandalismo o pérdida de los equipos
3. Fallas o desconexión del servicio de internet ya sea satelital o de datos</t>
  </si>
  <si>
    <t xml:space="preserve">El  funcionario designado de la Subdirección Cartográfica y Geodésica, verifica que los equipos a utilizar en el proceso de nivelación, posicionamiento GNSS y estaciones totales, se encuentren operando correctamente, de acuerdo con los estándares de calidad establecidos en los procedimientos antes de su salida a campo, previo a la instalación o utilización de los mismos, y al llegar a la Sede Central para su entrega  a la instancia de la administración de equipos geodésicos y topográficos. En caso de no cumplir con los parámetros establecidos, no se autorizará la salida del equipo a campo.
Periodicidad: Variable
Evidencia: Reporte de verificación de equipos y/o el Reporte de Novedades </t>
  </si>
  <si>
    <t>El  funcionario designado de la Subdirección Cartográfica y Geodésica, realiza mensualmente el control de calidad de los datos RINEX para llevar a cabo el procesamiento y publicación de los mismos. En caso de encontrar desviaciones los archivos no serán reportados en el portal institucional.
Periodicidad: Mensual
Evidencia: Reporte de publicación de los archivos RINEX</t>
  </si>
  <si>
    <t>El  funcionario designado de la Subdirección Cartográfica y Geodésica, revisa la configuración del software BERNESE previo a la verificación de datos con el propósito de procesarlos de acuerdo con los estándares internacionales
Periodicidad: Variable
Evidencia: Reporte de los resultados obtenidos con el software BERNESE</t>
  </si>
  <si>
    <t>Informe de calculo y/o incidencia GLPI (si aplica)</t>
  </si>
  <si>
    <t xml:space="preserve">debido a:
la presencia de factores externos asociados a la seguridad, clima, topografía y orden público.
</t>
  </si>
  <si>
    <t>El  funcionario designado de la Subdirección Cartográfica y Geodésica, informa a las autoridades locales y regionales mediante oficio y/o mensaje de correo electrónico, con el propósito de contar con la autorización para el desplazamiento de los funcionarios en la zona elegida y la actividad a realizar en campo.
Periodicidad: Variable
Evidencia: Oficio y/o mensaje de correo electrónico remitido a las autoridades civiles y/o militares del lugar.</t>
  </si>
  <si>
    <t>Oficio y/o mensaje de correo electrónico remitido a las autoridades civiles y/o militares del lugar.</t>
  </si>
  <si>
    <t>El  funcionario designado de la Subdirección Cartográfica y Geodésica, realiza la verificación de la totalidad de los productos e insumos entregados y sus características generales, con el propósito de contar con vértices acorde con los parámetros definidos. En caso de encontrar desviaciones, el dato no será publicado en la plataforma institucional y quedará registrado en el formato de control de calidad.
Periodicidad: Variable
Evidencia: Lista de chequeo</t>
  </si>
  <si>
    <t xml:space="preserve">Lista de chequeo </t>
  </si>
  <si>
    <t>El  funcionario designado de la Subdirección Cartográfica y Geodésica, realiza el control de calidad de los datos de los vértices geodésicos, con el propósito de identificar que se encuentren de acuerdo con las especificaciones establecidas. En caso de encontrar desviaciones, se le informará al tercero sobre la inconsistencia de los datos para que realicen los  ajustes correspondientes.
Periodicidad: Variable
Evidencia: Formatos de control de calidad</t>
  </si>
  <si>
    <t>Los  funcionarios designados de la Subdirección de Geografía, durante el proceso de generación, y una vez finalizado, un estudio o investigación geográfica, acta e informe de deslindes, verifican el cumplimiento de normatividad, especificaciones técnicas y procedimientos vigentes por medio de reuniones, donde se analiza el producto final. En caso de encontrar inconsistencias con el cumplimiento, se solicitan a los responsables de cada proyecto el ajuste del documento.  
Periodicidad: Variable
Evidencia: Versiones de documentos y/o certificaciones con observaciones o evidencia de asistencia a las reuniones.</t>
  </si>
  <si>
    <t>Versiones de documentos y/o certificaciones con observaciones o evidencia de asistencia a las reuniones.</t>
  </si>
  <si>
    <t xml:space="preserve">Los funcionarios designados de la Subdirección de Geografía, responsables de almacenar los productos en el repositorio oficial, verifican la restricción de permisos sobre el repositorio, de manera que se cuente con un único acceso, sin tener posibilidades de edición. En caso de ser requerido, se solicita a través del GLPI la asignación de permisos para el acceso de acuerdo con las personas designadas. En caso de encontrar novedades o perfiles que no deban tener acceso, se debe generar la incidencia en GLPI para retirar los privilegios de acceso, y se informa a la Dirección de Gestión de información Geográfica y a la Subdirección de Geografía para que adelante la investigación dependiendo la situación.  
Periodicidad: Variable
Evidencias: Reporte de GLPI con la asignación de permisos al repositorio oficial y/o mensajes de correo electrónico remitidos (si aplica) </t>
  </si>
  <si>
    <t>El funcionario designado de la Subdirección de Geografía, antes de la publicación de una investigación, revisa que no se haya hecho una publicación anterior de una parte o de la totalidad de lo allí expuesto, buscándolo a través de páginas especiales. En caso de encontrar que ha habido alguna publicación con esa información y que su autor ha estado vinculado con la investigación del IGAC, se informa a la Oficina Asesora Jurídica (OAJ) para que se inicien los procesos a los que haya lugar.
Periodicidad: Variable
Evidencia: Memorando y/o mensaje de correo electrónico informando la situación (si aplica).</t>
  </si>
  <si>
    <t>Los responsables designados por la Subdirección de Geografía, en cada etapa validan que el producto a generar esté acorde con la normatividad vigente, estándares y procedimientos, haciendo las observaciones sobre los documentos de investigación con control de cambios. En caso de que no se cumplan dichas especificaciones, el producto se devuelve al responsable para su ajuste.
Periodicidad: Variable
Evidencia: Documentos de investigación versionados con control de cambios o evidencia de la revisión en línea y/o mensajes de correo electrónico con la revisión del informe final de los procesos de deslindes y los documentos de estudios e investigaciones geográficas.</t>
  </si>
  <si>
    <t>Los funcionarios designados por la Subdirección de Geografía, anualmente, o cada vez que se requiera, revisan que los procedimientos estén acorde a la normatividad y estándares vigentes. En caso de requerirse, se realiza la correspondiente actualización.
Periodicidad: Variable
Evidencia: Mensaje de correo electrónico que evidencia la realización de la revisión de los procedimientos cuando aplique y/o plan de trabajo para la actualización de documentos</t>
  </si>
  <si>
    <t>por incumplimiento en los tiempos programados para la generación, actualización y publicación de metodologías, estudios e investigaciones geográficas, deslindes y delimitación de las entidades territoriales y fronteras, asesorías en temas de ordenamiento territorial y registro de los nombres geográficos del país.</t>
  </si>
  <si>
    <t>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y fronteras.
5. Demoras en los procesos administrativos que apoyan el desarrollo de las actividades técnicas.
6. Demoras para la aprobación o autorización de productos por parte de entes externos</t>
  </si>
  <si>
    <t>Los funcionarios designados por la Subdirección de Geografía, realizan el seguimiento mensual de los productos del plan de acción y del proyecto de inversión, reportando los avances en las herramientas dispuestas para este fin. En caso de observar actividades que no se han cumplido, se justifican los motivos de atraso y se informa a la Subdirección de Geografía. 
Periodicidad: Mensual
Evidencia: Herramientas para el seguimiento del plan de acción y proyectos de inversión, y/o correo electrónico enviado con el seguimiento.</t>
  </si>
  <si>
    <t>Herramientas para el seguimiento del plan de acción y proyectos de inversión, y/o correo electrónico enviado con el seguimiento.</t>
  </si>
  <si>
    <t xml:space="preserve">Los funcionarios de la Subdirección de Geografía revisan la disponibilidad de personal, así como otros recursos necesarios para estimar las necesidades con base en el presupuesto designado. En caso de que el personal existente sea insuficiente, o no sea el requerido, se solicitará la asignación del personal a la Subdirección de Geografía, sujetos a disponibilidad de presupuesto designado. 
Periodicidad: Variable
Evidencias: Plan anual de adquisiciones con las necesidades de personal y demás recursos necesarios y/o mensaje de correo electrónico enviando el plan </t>
  </si>
  <si>
    <t>El Director de Regulación y Habilitación verifica el contenido del proyecto de Acto administrativo del subproceso de regulación, posteriormente envía para revisión de la Oficina Asesora Jurídica previa aprobación de esta y firma por parte de la Dirección General. Esta actividad se hace en cada evento.
Periodicidad: Variable
Evidencia: Correo de envío del proyecto de Acto Administrativo al proceso a la Oficina Asesora Jurídica y Acto administrativo firmado por la Dirección General</t>
  </si>
  <si>
    <t>El Director de Regulación y Habilitación realiza conjuntamente con la Oficina Asesora Jurídica un control de legalidad de los proyectos de acto administrativo, cada vez que sea requerido, con el fin de determinar si se deben realizar ajustes previos a la expedición por parte de la Oficina o Área responsable. En caso de presentar inconsistencias u observaciones se regresa al responsable para aplicar los correctivos necesarios. 
Periodicidad: Variable
Evidencia:  Correo remisorio y/o memorando con las observaciones al proceso técnico que proyectó el acto.</t>
  </si>
  <si>
    <t>Correo de envío del proyecto de Acto Administrativo al proceso a la Oficina Asesora Jurídica y Acto administrativo firmado por la Dirección General</t>
  </si>
  <si>
    <t>debido a:
1. Situaciones de orden Público en  los municipios a Intervenir
2. Condiciones medioambientales que afectan la prestación del servicio.
3. Incumplimiento de los pagos de la entidad contratante.
4. Falta de capacidad operativa y administrativa.</t>
  </si>
  <si>
    <t>El subdirector de Avalúos  o quien haga sus veces, así como los Directores Territoriales, realizan seguimiento quincenal a la ejecución de los avalúos comerciales, con el fin de verificar el cumplimiento de los tiempos de respuesta e identificar situaciones que afecten la oportunidad en la entrega de los mismos.
Periodicidad: Quincenal
Evidencia: Subdirección de Avalúos (Sede Central) y Direcciones Territoriales, registro en la herramienta de seguimiento de los avalúos comerciales.</t>
  </si>
  <si>
    <t>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
6. Debilidades en la gestión del supervisor respecto a la liquidación de los contratos de egreso.</t>
  </si>
  <si>
    <t>En las Direcciones Territoriales el supervisor debe realizar y garantizar una adecuada ejecución del contrato teniendo en cuenta el procedimiento de Supervisión e Interventoría de Contratos, así como las circulares y/o lineamientos emitidos por el proceso de Gestión Financiera. En caso de detectar desviaciones se rechaza el informe y solicita las correcciones a través de la plataforma.
Periodicidad: Trimestral
Evidencia
1. Listado de los contratos en ejecución del trimestre a reportar
2.Pantallazo del SECOP II del plan de pagos del supervisor. (100% de los contratos)
3. Pantallazo del cargue de los soportes para el pago del contratista y acta de supervisión (100% de los contratos).
4. Pantallazo del SECOP II que evidencie el estado pagado de la obligación (100% de los contratos)</t>
  </si>
  <si>
    <t>El GIT de Gestión Contractual, realiza un seguimiento trimestral a los contratos que requieren liquidación y envía a los lideres de las dependencias y/o supervisores mediante memorando y/o correo electrónico, la relación de contratos pendientes de liquidación. En caso de no recibir respuesta reporta al ordenador del gasto mediante correo electrónico.
Periodicidad: Trimestral
Evidencia: Relación de contratos pendientes por liquidar, memorando y/o correo electrónico enviado a los lideres de las dependencias y/o supervisores.
Correo electrónico al ordenador del gasto (si aplica)</t>
  </si>
  <si>
    <t xml:space="preserve">
Evidencia: Soporte de acompañamientos y/o socializaciones (tips, correos electrónicos, capacitaciones, entre otros).</t>
  </si>
  <si>
    <t>1. Listado de los contratos en ejecución del trimestre a reportar
2.Pantallazo del SECOP II del plan de pagos del supervisor. (100% de los contratos)
3. Pantallazo del cargue de los soportes para el pago del contratista y acta de supervisión (100% de los contratos).
4. Pantallazo del SECOP II que evidencie el estado pagado de la obligación (100% de los contratos)</t>
  </si>
  <si>
    <t>Relación de contratos pendientes por liquidar, memorando y/o correo electrónico enviado a los lideres de las dependencias y/o supervisores.
Correo electrónico al ordenador del gasto (si aplica)</t>
  </si>
  <si>
    <t>por manipulación del proceso contractual  para beneficio particular o de terceros en la adjudicación de un contrato,</t>
  </si>
  <si>
    <t>El responsable en el GIT de Gestión Contractual verifica el cumplimiento de los requisitos de la contratación y en caso de presentar inconsistencias se devolverá el trámite con las observaciones pertinentes para las respectivas correcciones y/o revisiones.
Periodicidad: Variable
Evidencia: Correo electrónico con las observaciones (si aplica)</t>
  </si>
  <si>
    <t>El Grupo Interno de Gestión contractual de la sede central y el profesional con funciones de abogado en las direcciones territoriales realiza seguimiento al 100% de los contratos de prestación de servicios personales para verificar que la afiliación a la ARL del contratista, se haya realizado por el plazo de ejecución contractual y con el nivel de riesgo identificado por la dependencia solicitante de la contratación. En caso de encontrar inconsistencias se toman los correctivos del caso.
Periodicidad: Trimestral
Evidencia: Informe de seguimiento al 100% de los contratos de prestación de servicios personales del periodo con la verificación de afiliación a la ARL correspondiente.</t>
  </si>
  <si>
    <t>Informe de seguimiento al 100% de los contratos de prestación de servicios personales del periodo con la verificación de afiliación a la ARL correspondiente.</t>
  </si>
  <si>
    <t>R68</t>
  </si>
  <si>
    <t>R69</t>
  </si>
  <si>
    <t>R70</t>
  </si>
  <si>
    <t>R71</t>
  </si>
  <si>
    <t>GCO-3</t>
  </si>
  <si>
    <t xml:space="preserve">por multas, sanciones disciplinarias por inconsistencias en la cobertura y/o identificación del nivel de riesgo en el momento de la afiliación a la ARL, </t>
  </si>
  <si>
    <t>debido a : 
1. Falta de verificación de información al momento de la afiliación
2. Falta de aplicación de los procedimientos internos.</t>
  </si>
  <si>
    <t xml:space="preserve">por la inoportunidad o imprecisión en la  difusión de la información de la gestión institucional </t>
  </si>
  <si>
    <t>debido a:
1. Desconocimiento de los procedimientos
2. Incumplimiento de  los lineamientos dados por la oficina asesora de comunicaciones
3. Planeación inadecuada de las actividades.
4. Falta de divulgación oportuna en la invitación para participación en eventos.
5. Ausencia del consentimiento informado para uso de derecho de imagen sobre fotografías y videos</t>
  </si>
  <si>
    <t>Debido a:
1. Exceso de procesos
2. Falta de recursos tecnológicos
3. Carencia de personal 
4. Falta de apoyo técnico estable y/o continuo.
5. Falta de respuesta por parte de las dependencias  requeridas en curso del proceso disciplinario.</t>
  </si>
  <si>
    <t>1. Registro de asistencia presenciales y/o convocatorias y registros de asistencia virtuales con los abogados sustanciadores, con el fin de verificar el cumplimiento de los parámetros normativos establecidos para el adelantamiento de la acción disciplinaria.
2. Relación del estado de los procesos disciplinarios activos.</t>
  </si>
  <si>
    <t>Por conductas indebidas, por acción u omisión, para favorecer a servidores o exservidores públicos en el desarrollo del proceso disciplinario.</t>
  </si>
  <si>
    <r>
      <t>El jefe de la Oficina de Control  Interno Disciplinario y  Directivo a cargo de la función de juzgamiento disciplinario, desde la Sede Central, hacen seguimiento semestral  a los procesos disciplinarios, con el propósito de determinar la existencia o no de conductas indebidas, por acción u omisión, para favorecer a servidores o exservidores públicos en el adelantamiento de la acción disciplinaria.
Periodicidad: Semestral
Evidencia:  Documento registro de revisión de procesos de expedientes disciplinarios, de acuerdo al criterio del jefe de área, con el fin de determinar la existencia o no de conductas indebidas, por acción u omisión, para favorecer a servidores o exservidores públicos en el adelantamiento de la acción disciplinaria.</t>
    </r>
    <r>
      <rPr>
        <sz val="11"/>
        <color rgb="FFFFFF00"/>
        <rFont val="Arial"/>
        <family val="2"/>
      </rPr>
      <t xml:space="preserve">.. </t>
    </r>
  </si>
  <si>
    <t>Documento registro de revisión de procesos de expedientes disciplinarios, de acuerdo al criterio del jefe de área, con el fin de determinar la existencia o no de conductas indebidas, por acción u omisión, para favorecer a servidores o exservidores públicos en el adelantamiento de la acción disciplinaria.</t>
  </si>
  <si>
    <t>Posibilidad de pérdida Económica y Reputacional por inoportunidad  en la respuesta a los requerimientos en procesos judiciales o por condenas en litigios que deberían haber sido favorables a la entidad 
debido a :
1. falta de seguimiento y o seguimiento inoportuno a los procesos
2.Inadecuada defensa de los intereses de la entidad
3. Falta de coordinación entre las dependencias encargadas de la defensa y las áreas misionales
4.Falta de coordinación interinstitucional cuando son involucradas más de una entidad en el mismo proceso.</t>
  </si>
  <si>
    <t xml:space="preserve">El Responsable asignado de la Oficina Asesora Jurídica en Sede Central , remite mediante correo electrónico a los apoderados de sede central y de las Direcciones Territoriales   lineamientos en materia judicial a fin de que sean tenidos en cuenta por estos en la defensa de los intereses de la entidad.
Periodicidad Trimestral
Evidencia: Correo electrónico remitido a los apoderados de sede central y de las Direcciones Territoriales. </t>
  </si>
  <si>
    <t>El apoderado judicial  tanto en Sede Central como en Direcciones Territoriales, establecerá contacto con las áreas misionales o entidades mediante correo electrónico con el fin de coordinar y obtener insumo para la defensa de la entidad en aquellos procesos en los que la entidad actúe en calidad de demandado y  en donde se requiera información de unas de las áreas misionales para el ejercicio de la defensa de los intereses de la entidad, al igual que en los procesos en donde estén demandadas otras entidades.
Periodicidad: Semestral
Evidencia: Correo electrónico remitido por el apoderado al área misional de la entidad o a otra entidad que también obre como demanda dentro de proceso a su cargo.</t>
  </si>
  <si>
    <t>GJU-3</t>
  </si>
  <si>
    <t>JUD-3</t>
  </si>
  <si>
    <t>por aumento en el volumen de demandas y condenas a la entidad por las causas que tiene  la Política de prevención del daño antijurídico - PPDA,</t>
  </si>
  <si>
    <t>debido a la falta de seguimiento y evaluación a la PPDA</t>
  </si>
  <si>
    <r>
      <t>El Subproceso de Gestión de Inventarios socializa y sensibiliza la responsabilidad y custodia de bienes a cargo, mediante reuniones, piezas comunicativas, circulares, registro salida de bienes.
Periodicidad:</t>
    </r>
    <r>
      <rPr>
        <sz val="11"/>
        <color rgb="FFFF0000"/>
        <rFont val="Arial"/>
        <family val="2"/>
      </rPr>
      <t xml:space="preserve"> </t>
    </r>
    <r>
      <rPr>
        <sz val="11"/>
        <rFont val="Arial"/>
        <family val="2"/>
      </rPr>
      <t>Trimestral
Evidencias Sede Central: Registros de asistencia, piezas comunicativas, circulares, registro
Direcciones Territoriales: Registros de asistencia</t>
    </r>
  </si>
  <si>
    <t>Sede Central: Registros de asistencia, piezas comunicativas, circulares, registro
Direcciones Territoriales: Registros de asistencia</t>
  </si>
  <si>
    <t>El Responsable de los servicios de transporte en el proceso de Gestión  Administrativa verifica las solicitudes generadas en la plataforma tecnológica autorizadas por el Director General, Subdirectores, Directores Técnicos, Secretario General, Jefes de Oficina, Directores Territoriales, a través de la herramienta tecnológica correspondiente. En caso de que la herramienta presente  fallas o inconsistencias se procede a realizar una incidencia a través de correo electrónico.  
Periodicidad: Trimestral
Evidencias Sede Central y Direcciones Territoriales: Reporte generado en la plataforma tecnológica de los casos solicitados y su estado junto con el Informe  de análisis, Correos electrónicos con la incidencias reportadas (si aplica).</t>
  </si>
  <si>
    <t>por registros presupuestales y  contables generados inoportunamente,</t>
  </si>
  <si>
    <t>Sede Central: Listado de movimiento de bancos y/o informes de ventas y/o informe de cartera por edades y comunicaciones electrónicas (si aplica). 
Direcciones Territoriales: Informes de ventas y/o informe de cartera por edades y comunicaciones electrónicas (si aplica).</t>
  </si>
  <si>
    <t>debido a: 
1. Utilización inadecuada de conceptos parametrizados por la entidad para el registro de hechos económicos en el SIIF Nación
2. No contar con una solución tecnológica que gestione de manera integral todos los procesos de gestión financiera.</t>
  </si>
  <si>
    <t>Sede Central y Direcciones Territoriales: Órdenes de pago con sus respectivos soportes.</t>
  </si>
  <si>
    <t>Los responsables designados por el proceso Gestión Documental realizan seguimiento y socializaciones semestral a través de visitas técnicas programadas a las Oficinas Productoras Sede Central, en la implementación de los lineamientos, Tabla de Retención Documental  TRD y normatividad vigente. En el caso de identificar incumplimiento en la aplicación de los lineamientos archivísticos por parte de las Oficinas Productoras, el proceso de Gestión Documental solicitará se realicen las correcciones necesarias e informe de su cumplimiento.
Periodicidad: Semestral
Evidencias: Registros de asistencia y actas de reunión. Para el caso de incumplimiento envío correos electrónicos.</t>
  </si>
  <si>
    <t xml:space="preserve">Los responsables designados por el proceso Gestión Documental  realizan seguimiento semestral a la actualización y verificación del inventario documental del Archivo Central, con el fin de controlar la documentación que reposa en el Archivo Central. En caso de evidenciar que no se ha llevado a cabo la actualización del inventario documental, el proceso de Gestión Documental tomará las acciones pertinentes para efectuar dicha actualización.
Periodicidad: Semestral
Evidencias: Registro Inventario documental actualizado. Para el caso de incumplimiento, plan de trabajo correspondiente. </t>
  </si>
  <si>
    <t xml:space="preserve">Registro Inventario documental actualizado, . Para el caso de incumplimiento, plan de trabajo correspondiente. </t>
  </si>
  <si>
    <t>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t>
  </si>
  <si>
    <t>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t>
  </si>
  <si>
    <t>El Jefe de la Oficina de Control Interno (OCI) realiza la verificación del informe de auditoria y del plan de mejoramiento, con el fin de detectar situaciones de omisiones deliberadas por parte de los auditores. En caso de detectar una posible omisión deliberada se procede a confirmar su existencia y solicitar la investigación disciplinaria correspondiente para el auditor.  
Periodicidad: Variable.
Evidencia: Declaratoria del no conflicto de interés por parte de los integrantes del equipo auditor.</t>
  </si>
  <si>
    <t>por el incumplimiento en la ejecución del presupuesto de inversión y de las metas proyecto y Plan Nacional de Desarrollo - PND</t>
  </si>
  <si>
    <t>debido a: 
1. Deficiencias en la programación y seguimiento del plan anual de adquisiciones.
2. Situaciones imprevistas de carácter misional que afecten la programación y diseño del plan de adquisiciones.
3. Compromisos institucionales no previstos.
4. Deficiencia en la ejecución  de reservas presupuestales constituidas.
5. Deficiencia en la programación y seguimiento de las metas asociadas a los proyectos de inversión y PND.</t>
  </si>
  <si>
    <t>El Responsable designado por la Oficina Asesora de Planeación realiza seguimiento trimestral al plan anual de adquisiciones de la entidad, verificando el grado de cumplimiento en la programación del mismo y presentando el seguimiento en el Comité Institucional de Gestión y Desempeño. En caso de que se presenten variaciones con lo proyectado se generan alertas a los ordenadores del gasto. 
Periodicidad: Trimestral
Evidencia: Acta de Comité Institucional de Gestión y Desempeño reflejando el seguimiento del plan anual de adquisiciones y/o alertas a los ordenadores del gasto (si aplica)</t>
  </si>
  <si>
    <t>El Responsable designado por la Oficina Asesora de Planeación realiza seguimiento mensual al cumplimiento del presupuesto de inversión y al avance de las metas institucionales en el Comité Institucional de Gestión y Desempeño. En caso de que se presenten novedades en el cumplimiento, se realiza monitoreo al responsable de su ejecución para generar acciones tendientes a completar las metas proyectadas. 
Periodicidad: Mensual
Evidencias: Acta de Comité Institucional de Gestión y Desempeño reflejando el seguimiento al presupuesto de inversión y a las metas institucionales y correos electrónicos de seguimiento al cumplimiento de las metas del PND.</t>
  </si>
  <si>
    <t>Acta de Comité Institucional de Gestión y Desempeño reflejando el seguimiento del plan anual de adquisiciones y/o alertas a los ordenadores del gasto (si aplica)</t>
  </si>
  <si>
    <t>Acta de Comité Institucional de Gestión y Desempeño reflejando el seguimiento al presupuesto de inversión y a las metas institucionales y correos electrónicos de seguimiento al cumplimiento de las metas del PND.</t>
  </si>
  <si>
    <t>por la desarticulación de los elementos del Plan Estratégico Institucional (PEI) con los planes y proyectos del IGAC y con el Modelo Integrado de Planeación y Gestión - MIPG</t>
  </si>
  <si>
    <t>debido a:
1. Desconocimiento del plan estratégico y objetivos institucionales por parte de las áreas misionales y administrativas. 
2. Falta de articulación y comunicación entre las áreas misionales, estratégicas y de apoyo de la Entidad para el desarrollo de sus funciones.
3. Falta de articulación y comunicación entre la Sede Central y Direcciones Territoriales.
4. Falta de compromiso de la Alta Dirección para el monitoreo del cumplimiento de las metas del plan estratégico.
5. Falta de capacitación en los temas referentes al Sistema de Gestión Integrado y MIPG para el personal antiguo y nuevo de la entidad.</t>
  </si>
  <si>
    <r>
      <t>El Responsable designado por la Oficina Asesora de Planeación revisa y valida que los planes institucionales estén articulados con el marco estratégico de la entidad y con el Modelo Integrado de Planeación y Gestión MIPG. En caso de que presente desalineación con el marco estratégico definido por la entidad, se realiza la devolución para que el responsable haga las correcciones pertinentes.
Periodicidad: 2 veces en el año
Evidencia: Correo electrónico con la revisión y validación por parte de la OAP a las diferentes dependencias de la entidad.</t>
    </r>
    <r>
      <rPr>
        <strike/>
        <sz val="11"/>
        <color rgb="FFFF0000"/>
        <rFont val="Arial"/>
        <family val="2"/>
      </rPr>
      <t/>
    </r>
  </si>
  <si>
    <t>El Responsable designado por la Oficina Asesora de Planeación revisa el contenido, calidad y consistencia de los datos consignados en el informe de gestión, cada vez que se presente por parte del responsable, con el fin de garantizar la veracidad de la información y su estructura para incluir en el informe. En caso de que presente desalineación con el marco estratégico definido por la entidad, se realiza la devolución para que el responsable haga las correcciones pertinentes.
Periodicidad: Variable
Evidencia: Informe de gestión publicado por la OAP en la pagina web de la entidad.</t>
  </si>
  <si>
    <t>El Responsable designado por la Oficina Asesora de Planeación  socializa los elementos del marco estratégico del IGAC a las diferentes dependencias de la entidad. En caso de que se presenten novedades en el envío de estas comunicaciones, se utilizarán medios alternativos para dar a conocer la articulación del marco estratégico. 
Periodicidad: Anual
Evidencia: Comunicaciones, piezas gráficas, publicaciones realizadas y/o registros de asistencia; y Registro de los medios alternativos utilizados (si aplica).</t>
  </si>
  <si>
    <t>Correo electrónico con la revisión y validación por parte de la OAP  a las diferentes dependencias de la entidad.</t>
  </si>
  <si>
    <t>Informe de gestión publicado por la OAP en la pagina web de la entidad.</t>
  </si>
  <si>
    <t>El Responsable designado por la Oficina Asesora de Planeación verifica y valida la consistencia y contenido de la información que se va a cargar en los aplicativos internos y externos de competencia del proceso de Direccionamiento Estratégico y Planeación, por parte del enlace o líder de proceso responsable, realizando el respectivo cargue y notificando al Jefe de la OAP. En caso de identificar inconsistencias o falencias en el reporte, se realiza contacto a través de correo electrónico con el enlace o líder de proceso responsable para corregir la información.  
Periodicidad: Variable
Evidencia: Correo electrónico con la notificación de cargue de la información y/o correo electrónico para corregir la información (Si aplica).</t>
  </si>
  <si>
    <t xml:space="preserve">El Responsable designado por la Oficina Asesora de Planeación verifica anualmente el reporte de usuarios activos en los aplicativos internos y externos de competencia del proceso de Direccionamiento Estratégico y Planeación, con el fin de asegurar que se encuentren perfiles de usuario solo para funcionarios activos y se cumplan las condiciones de seguridad y acceso a los aplicativos. En caso de identificar inconsistencias, se procede a realizar la indagación respectiva y tomar las medidas de control necesarias. 
Periodicidad: Anual
Evidencia: Reporte de usuarios registrados en los aplicativos de competencia del proceso de Direccionamiento Estratégico y Planeación, verificado por el responsable de la OAP. </t>
  </si>
  <si>
    <t>Correo electrónico con la notificación de cargue de la información y/o correo electrónico para corregir la información (Si aplica)</t>
  </si>
  <si>
    <t>El Responsable designado por la Oficina Asesora de Planeación realiza acompañamiento y seguimiento a los procesos involucrados en la evaluación del FURAG, identificando anualmente las acciones consolidadas que se deben implementar para incrementar o mantener el Índice de Desempeño Institucional (IDI) respecto a las políticas señaladas por MIPG. En caso de que no se estén cumplimiento los lineamientos del modelo, se deben crear nuevas estrategias para asegurar su implementación.
Periodicidad: Anual
Evidencias: Archivo de acciones consolidadas para la implementación del FURAG.</t>
  </si>
  <si>
    <t>El Responsable de la Oficina Asesora de Planeación realiza evaluaciones de conocimientos generales del MIPG de manera semestral a los servidores y contratistas, a través de actividades diseñadas desde la Oficina Asesora de Planeación (OAP) con el fin de identificar y fortalecer la apropiación de los conceptos asociados al modelo, generando oportunidades de mejora en caso de que se encuentren resultados desfavorables. 
Periodicidad: Semestral
Evidencias: Resultados del mecanismo de evaluación utilizado y/o material evidencia de la evaluación realizada.</t>
  </si>
  <si>
    <t>La Alta Dirección verifica anualmente el desempeño institucional de los sistemas de gestión e implementación de MIPG, con el fin de realizar la retroalimentación a los procesos de la entidad tomando las acciones de mejora pertinentes. En caso de encontrar desviaciones, se genera un plan de acción para fortalecer la implementación de los requerimientos necesarios del MIPG.
Periodicidad: Anual
Evidencias: Presentación del desempeño institucional a la Alta Dirección, Acta de Comité presentación de resultados y/o plan de acción establecido desde la Alta Dirección.</t>
  </si>
  <si>
    <t>Archivo de acciones consolidadas para la implementación del FURAG.</t>
  </si>
  <si>
    <t>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5. Gestión inadecuada en el manejo de los residuos peligrosos y especiales generados en la entidad.
6. Incumplimiento de los controles operacionales definidos en la matriz de aspectos e impactos ambientales.</t>
  </si>
  <si>
    <t xml:space="preserve">El Responsable del Sistema de Gestión Ambiental  revisa anualmente las actividades de los procesos a la luz de la normatividad ambiental vigente, y actualiza (si aplica) la Matriz de identificación y cumplimiento legal Ambiental y la Matriz de Identificación de aspectos y valoración de impactos ambientales, aplicando el procedimiento respectivo. En caso de encontrar desviaciones, el responsable del SGA ajustará las matrices y sensibilizará al proceso afectado a través de los medios de comunicación definidos por la entidad.
Periodicidad: Anual
Evidencia:  Matriz de identificación y cumplimiento legal Ambiental actualizada y/o Matriz de Identificación de aspectos y valoración de impactos ambientales actualizada, y sensibilizaciones realizadas (si aplica). </t>
  </si>
  <si>
    <t>El Responsable del Sistema de Gestión Ambiental   realiza seguimiento trimestral al cumplimiento del Plan de Trabajo del Subsistema Ambiental en la Sede Central con el fin de asegurar la implementación de las actividades contempladas en el plan, verificando que la información incluida y reportada corresponda al avance, conforme a las evidencias suministradas. En caso de encontrar novedades, el  responsable del SGA realizará los ajustes correspondientes.
Periodicidad: Trimestral
Evidencia: Plan de Trabajo del Subsistema Ambiental con el seguimiento trimestral, incluyendo los ajustes a los que haya lugar.</t>
  </si>
  <si>
    <t>El Responsable del Sistema de Gestión Ambiental  en Sede Central realiza la entrega la entrega de residuos peligrosos y especiales a los gestores debidamente certificados con el fin de dar una disposición adecuada a estos residuos. En caso de presentase alguna novedad con el gestor certificado se procederá a mantener los residuos temporalmente en el centro de acopio.(máximo un año)
Periodicidad: Semestral
Evidencia: Bitácora de residuos peligrosos y Formato de gestión externa de RESPEL</t>
  </si>
  <si>
    <t xml:space="preserve">Matriz de identificación y cumplimiento legal Ambiental actualizada y/o Matriz de Identificación de aspectos y valoración de impactos ambientales actualizada, y sensibilizaciones realizadas (si aplica). </t>
  </si>
  <si>
    <t>Plan de Trabajo del Subsistema Ambiental con el seguimiento trimestral, incluyendo los ajustes a los que haya lugar.</t>
  </si>
  <si>
    <t>Bitácora de residuos peligrosos y Formato de gestión externa de RESPEL</t>
  </si>
  <si>
    <t>debido a:
1. Inadecuada gestión de la infraestructura física y tecnológica.
2. Demoras en los procesos contractuales 
3. Baja capacidad institucional, por la alta rotación de personal, se pierde continuidad y conocimientos de funcionarios y contratistas.
4. Deficiencia en la comunicación y coordinación dentro de los procesos del IGAC para la entrega de productos internos a tiempo.
5. Insuficiente asignación de recursos frente a los compromisos del proceso.
6. Contingencias que dificulten los desplazamientos de personal para realizar trabajos en campo.
7. Bajas capacidades en el recurso humano a cargo del desarrollo de los proyectos de prospectiva. 
8. No tener las suficientes  licencias de software o licencias de uso o desactualización de las mismas para los sistemas de información requeridos.</t>
  </si>
  <si>
    <t xml:space="preserve">Plan anual de adquisiciones con la programación del personal experto </t>
  </si>
  <si>
    <t xml:space="preserve">Hoja de vida de equipos espectroradiómetros donde se relacionan calibraciones y mantenimientos, registro de captura de campo de las firmas espectrales y/o certificado de calibraciones de los equipos conforme a la fecha programada. </t>
  </si>
  <si>
    <r>
      <t xml:space="preserve">El gestor de la mesa de servicios mensualmente verifica el estado de las solicitudes de atención y los seguimientos asociados a las 'No solucionadas' (en curso </t>
    </r>
    <r>
      <rPr>
        <sz val="11"/>
        <rFont val="Arial"/>
        <family val="2"/>
      </rPr>
      <t>y en espera) y las solucionadas fuera de los tiempos establecidos en los Acuerdos de Niveles de Servicio (ANS), con el objetivo de identificar los motivos por los cuales no se ha dado solución o se dio solución fuera del tiempo de los ANS. En caso de encontrar solicitudes  resueltas fuera de los tiempos establecidos en los Acuerdos de Niveles de Servicio (ANS), o no resueltas se realiza un informe para la dirección de tecnología para la generación de acciones.
Periodicidad: Mensual
Evidencia: Reporte de la herramienta de gestión de soporte técnico - GLPI con la información que incluye las solicitudes no solucionadas y solucionadas fuera del tiempo establecido en los ANS.</t>
    </r>
  </si>
  <si>
    <t xml:space="preserve">debido a:
1. Una inadecuada programación de mantenimientos o inexistencia de la misma.
2. Falta de recursos para la adquisición de insumos para la realización de mantenimientos.
3. Falta de recursos para la contratación de servicios de mantenimiento.
4. Deficiente gestión de recursos para la adquisición de insumos o contratación de los mantenimientos requeridos
5. Ausencia o inasistencia del personal crítico de DTIC,  cuyo conocimiento especializado es requerido para el desarrollo de la jornada normal de trabajo </t>
  </si>
  <si>
    <t>El Profesional designado de la subdirección de Infraestructura Tecnológica,  permanentemente  monitorea de manera aleatoria los recursos de TIC, con el fin de identificar la ocurrencia de un evento que pueda representar la no disponibilidad del servicio de TIC. En caso de encontrar novedades o fallas en la infraestructura tecnológica, se informa a jefatura de la DTIC para priorizar su mantenimiento. 
Periodicidad: Variable
Evidencia: Correo electrónico con el reporte de la novedad o falla y/o reporte de la verificación aleatoria de la infraestructura tecnológica realizada.</t>
  </si>
  <si>
    <r>
      <t>El Administrador de bases de datos atiende cada solicitud de permisos de acceso a las bases de datos institucionales las cuales se gestionan a través de requerimientos en la herramienta tecnológica de la mesa de servicios, a solicitud del responsable de la dependencia</t>
    </r>
    <r>
      <rPr>
        <sz val="11"/>
        <rFont val="Arial"/>
        <family val="2"/>
      </rPr>
      <t>, analizando los documentos pertinentes anexos a la solicitud. En caso de que los privilegios no sean autorizados por ellos se rechaza la solicitud y  no se asignan los permisos en las bases de datos.
Periodicidad: Variable
Evidencia: Reportes de solicitudes de permisos de acceso a las bases de datos institucionales.</t>
    </r>
  </si>
  <si>
    <t xml:space="preserve">por el uso de infraestructura tecnológica para fines personales o comerciales </t>
  </si>
  <si>
    <t xml:space="preserve">por el incumplimiento en los estandartes calidad de la información  publicada en la Infraestructura de Datos Espaciales - IDE </t>
  </si>
  <si>
    <t>debido a:
1. Ausencia de procedimientos internos  para evaluar la calidad de datos geoespaciales que se van a publicar.
2. Falta de validación de la información misional de acuerdo con los lineamientos de la ICDE.
3. Falta de gestión del dato por parte del custodio del mismo.</t>
  </si>
  <si>
    <t>El responsable designado por la Subdirección de Información realiza cada vez que se solicita la publicación de un nuevo geoservicio en la IDE, valida que se cumplan los estándares de calidad de la ICDE. en caso de que se presenten inconsistencias no se publica la información y se devuelve al área productora para su corrección.
Periodicidad: Variable
Evidencia: Reporte de validación de geoservicios y/o correo electrónico de la devolución (si aplica)</t>
  </si>
  <si>
    <t>Reporte de validación de geoservicios y/o correo electrónico de la devolución (si aplica)</t>
  </si>
  <si>
    <t>SII-6</t>
  </si>
  <si>
    <t>DSI-1</t>
  </si>
  <si>
    <t>El riesgo afecta la imagen de la entidad con efecto publicitario sostenido a nivel de sector administrativo, nivel departamental o municipal</t>
  </si>
  <si>
    <t>por no cumplir con los requerimientos acordados con los usuarios funcionales en el desarrollo e implementación de sistemas de información y aplicaciones,</t>
  </si>
  <si>
    <t xml:space="preserve">     El riesgo afecta la imagen de la entidad con efecto publicitario sostenido a nivel de sector administrativo, nivel departamental o municipal</t>
  </si>
  <si>
    <t>El profesional responsable de cada fase del proyecto debe realizar solicitud de asignación del personal idóneo de las áreas funcionales y registrar la asistencia en el formato correspondiente, con el fin de garantizar la participación activa para definir los requerimientos en las sesiones de trabajo y aprobar dentro de las mismas los documentos generados. En caso de no cumplirse se solicita cambio de personal al responsable del área funcional.
Periodicidad: Variable
Evidencia: Registro de asistencia y documentos de requerimientos aprobados, correo  electrónico solicitando la asignación de personal idóneo o cambio del mismo. (si aplica)</t>
  </si>
  <si>
    <t>Registro de asistencia y documentos de requerimientos aprobados, correo  electrónico solicitando la asignación de personal idóneo o cambio del mismo. (si aplica)</t>
  </si>
  <si>
    <t>El profesional responsable de cada fase del proyecto debe realizar solicitud de asignación del personal idóneo de las subdirecciones de la DTIC  y registrar la asistencia en el formato correspondiente, con el fin de garantizar la participación activa para atender los requerimientos y lograr la aprobación de los desarrollos. En caso de no cumplirse se solicita cambio de personal al responsable de la DTIC.
Periodicidad: Variable
Evidencia: Registro de asistencia y documentos de técnicos asociados, correo  electrónico solicitando la asignación de personal idóneo o cambio del mismo. (si aplica)</t>
  </si>
  <si>
    <t>Registro de asistencia y documentos de técnicos asociados, correo  electrónico solicitando la asignación de personal idóneo o cambio del mismo. (si aplica)</t>
  </si>
  <si>
    <t>El grupo de arquitectos de la Dirección de tecnologías de la información y las comunicaciones DTIC debe incluir en el documento de arquitectura tecnológica  los ajustes necesarios asociados al mantenimiento o nuevo sistema de información que se vaya a desarrollar a través de reuniones y solicitar mediante caso en la mesa de servicios tecnológico el aprovisionamiento de los ambientes de desarrollo, pruebas, preproducción o producción según aplique.
Periodicidad: Variable
Evidencia: Registro de asistencia y documentos de arquitectura tecnológica ajustados o actualizados y caso en la mesa de servicios tecnológicos solicitando los ambientes.</t>
  </si>
  <si>
    <t>Registro de asistencia y documentos de  arquitectura tecnológica ajustados o actualizados y caso en la mesa de servicios tecnológicos solicitando los ambientes.</t>
  </si>
  <si>
    <t>El profesional responsable de cada aplicativo en producción debe gestionar la contratación del plan de mantenimiento en cada vigencia con el propósito de mantener los sistemas de información actualizados y no caer en obsolescencias.
Periodicidad: Anual
Evidencia: Memorandos, correos electrónicos y/o registros de asistencia de reuniones.</t>
  </si>
  <si>
    <t>Memorandos, correos electrónicos y registros de asistencia de reuniones.</t>
  </si>
  <si>
    <t>Informe trimestral y/o correo electrónico de las inconsistencias y/o soporte de la modificación en la plataforma de la ARL</t>
  </si>
  <si>
    <t xml:space="preserve">por  el incumplimiento de los requisitos mínimos para la provisión de empleos vacantes de la planta de personal del IGAC, </t>
  </si>
  <si>
    <t xml:space="preserve">debido a:
1. No tener en cuenta los requisitos establecidos en el Manual de funciones para los empleos objeto de provisión.               
2. Desconocimiento o no atender lo dispuesto en la normatividad vigente relacionada con la provisión de empleo.                                  
3. Incumplimiento al cronograma para la provisión de empleos a través de encargos.   
4. Documentación incompleta, desactualizada o falsa respecto a la acreditación de cumplimiento de requisitos </t>
  </si>
  <si>
    <t>Los servidores públicos y/o contratistas designados  por la Subdirección de Talento Humano verifican el cumplimiento de los requisitos del empleo frente a la documentación aportada por el candidato y a la información disponible en los diferentes sistemas de información. En caso de que se generen inconsistencias o falta de documentación se requerirán al candidato y si no subsana se da por finalizado el proceso.
Periodicidad: Variable
Evidencias:  Muestra de los estudios de verificación de requisitos EVR de los servidores vinculados y/o Matriz de consolidación de EVR para encargos.</t>
  </si>
  <si>
    <t>Muestra de los estudios de verificación de requisitos EVR de los servidores vinculados y/o Matriz de consolidación de EVR para encargos.</t>
  </si>
  <si>
    <t>Los servidores públicos y los contratistas designados  por la Subdirección de Talento Humano verifican de acuerdo con el plan de trabajo, la autenticidad de los diplomas, actas de grado, tarjetas profesionales y certificaciones laborales, con las instituciones o empresas que emitieron el respectivo documento. Si se encuentra un documento falso, la Subdirección de Talento Humano remite a la oficina de Control Interno Disciplinario y a la Oficina Asesora Jurídica para lo pertinente. 
Periodicidad: Trimestral
Evidencias. Requerimiento al Ministerio de Educación  o Instituciones de educación superior y respuesta o base de datos con los resultados del seguimiento</t>
  </si>
  <si>
    <t>Requerimiento al Ministerio de Educación  o Instituciones de educación superior y respuesta o base de datos con los resultados del seguimiento</t>
  </si>
  <si>
    <t>Posibilidad de afectación Económica y pérdida Reputacional</t>
  </si>
  <si>
    <r>
      <t>por perdida de conocimiento adquirido por los servidores públicos que se retiran de la entidad</t>
    </r>
    <r>
      <rPr>
        <sz val="11"/>
        <rFont val="Arial"/>
        <family val="2"/>
      </rPr>
      <t>,</t>
    </r>
  </si>
  <si>
    <t>debido a:
1. Incumplimiento del  procedimiento de transferencia de conocimiento entre servidores del instituto.
2. Inexistencia de un, registro de transferencia de conocimiento al momento del retiro del servidor público.
3. Situaciones de retiro que se producen sin preparación o aviso, las cuales no son controlables por el servidor publico ni por la Subdirección de Talento Humano (insubsistencia y suspensión por orden judicial, muerte, licencia por causa fortuita, entre otras)
4. Falta de voluntad por parte de los servidores para realizar la transferencia de conocimiento
5. Incumplimiento de los lineamientos y estándares establecidos en la política de gestión del conocimiento e innovación</t>
  </si>
  <si>
    <t xml:space="preserve">El profesional de la Subdirección de Talento Humano que tiene a cargo la transferencia de conocimiento, realiza actualización, socialización e implementación del  procedimiento de transferencia de conocimiento entre servidores del instituto a nivel nacional. En caso de no realizarse se bebe realizar un informe con los motivos del incumplimiento. 
Periodicidad: Trimestral
Evidencias: Procedimiento de transferencia de conocimiento entre servidores del instituto actualizado, registros de socialización (primer trimestre) y de implementación (en los demás trimestres). </t>
  </si>
  <si>
    <t xml:space="preserve">Procedimiento de transferencia de conocimiento entre servidores del instituto actualizado, registros de socialización (primer trimestre) y de implementación (en los demás trimestres). </t>
  </si>
  <si>
    <r>
      <t>El profesional de la Subdirección de Talento Humano, verifica semestralmente  el cumplimiento del procedimiento de transferencia de conocimiento entre servidores del instituto. En caso de encontrar inconsistencias en la realización de las actividades de transferencia, se generaran correos electrónicos, reuniones de retroalimentación e informes semestrales sobre las situaciones presentadas y las acciones correctivas pertinentes.</t>
    </r>
    <r>
      <rPr>
        <strike/>
        <sz val="11"/>
        <color rgb="FFFF0000"/>
        <rFont val="Arial"/>
        <family val="2"/>
      </rPr>
      <t xml:space="preserve">
</t>
    </r>
    <r>
      <rPr>
        <sz val="11"/>
        <rFont val="Arial"/>
        <family val="2"/>
      </rPr>
      <t>Periodicidad: Semestral
Evidencias: Informe con el resultado de la verificación del cumplimiento y correos electrónicos o registros de reuniones (si aplica)</t>
    </r>
  </si>
  <si>
    <t>Informe con el resultado de la verificación del cumplimiento y correos electrónicos o registros de reuniones (si aplica)</t>
  </si>
  <si>
    <t>por una posible sanción a la entidad, por incumplimiento de la normatividad vigente sobre  evaluaciones de desempeño y/o acuerdos de gestión.</t>
  </si>
  <si>
    <t>debido a:
1. Ausencia de un procedimiento que dé lineamientos para la realización de las evaluaciones de desempeño.
2. Desconocimiento de las implicaciones por la no realización o una inadecuada definición de compromisos y evidencias para las evaluaciones de desempeño y acuerdos de gestión 
3. Ineficacia en el seguimiento a la realización de las evaluaciones de desempeño y acuerdos de gestión</t>
  </si>
  <si>
    <t>El profesional encargado de evaluaciones de desempeño de la Subdirección de Talento Humano realiza seguimiento semestral a la elaboración de las evaluaciones de desempeño y acuerdos de gestión acorde al procedimiento. Este seguimiento se realiza con base en el reporte de evaluaciones de desempeño de servidores de carrera administrativa realizadas a través del aplicativo EDL de la CNSC y de las evaluaciones en físico allegadas por los servidores provisionales y acuerdos de gestión de los gerentes públicos.
En caso de evidenciar la no realización de las evaluaciones de desempeño o acuerdos de gestión o inconsistencias en las mismas, se envía comunicación informando el incumplimiento de la normatividad vigente a los evaluadores y evaluados. En caso de persistir el incumplimiento se reportan los casos particulares a la Secretaría General.
Periodicidad: Semestral
Evidencia: Base de datos con el seguimiento de los evaluados, correos electrónicos informando resultados del seguimiento y de los incumplimientos si aplica.</t>
  </si>
  <si>
    <t xml:space="preserve">por inconsistencias en los actos administrativos y sus soportes relacionados con las diferentes actuaciones del subproceso de administración de personal ocasionando un posible daño antijurídico, </t>
  </si>
  <si>
    <t xml:space="preserve">El profesional responsable verifica los fundamentos de hecho y de derecho de cada acto administrativo a expedir, teniendo en cuenta la solicitud, soportes, información y bases de datos disponibles. El Subdirector de Talento Humano verifica que el acto administrativo se encuentre acorde con lo solicitado. 
Si se detectan inconsistencias estas se verificaran con el profesional encargado del proceso a través de la historia laboral del servidor, SIGAC, base de datos de planta, aplicativo PERNO y/o cualquier medio disponible, y se corrige el acto administrativo antes de su aprobación.
Periodicidad: Trimestral
Evidencia: Una muestra del 5% de los actos administrativos con sus respectivos soportes emitidos en el trimestre.  Una muestra del 5% de actos administrativos que tuvieron modificación o aclaración durante el periodo.  </t>
  </si>
  <si>
    <t>Una muestra del 5% de los actos administrativos con sus respectivos soportes emitidos en el trimestre.  Una muestra del 5% de actos administrativos que tuvieron modificación o aclaración durante el periodo.</t>
  </si>
  <si>
    <t>R72</t>
  </si>
  <si>
    <t>R73</t>
  </si>
  <si>
    <t>R74</t>
  </si>
  <si>
    <t>R75</t>
  </si>
  <si>
    <t>GTH-6</t>
  </si>
  <si>
    <t>ADP-2</t>
  </si>
  <si>
    <t xml:space="preserve"> por demandas de exservidores o servidores o sanciones de entes competentes por inconsistencias o generación fuera de términos del certificado electrónico de tiempos laborados (CETIL) </t>
  </si>
  <si>
    <t>GTH-7</t>
  </si>
  <si>
    <t>ADP-3</t>
  </si>
  <si>
    <t>Posibilidad de  pérdida reputacional</t>
  </si>
  <si>
    <t xml:space="preserve">por la pérdida de documentos que hacen parte de la historia laboral de servidores o exservidores de la Entidad que se encuentran en el archivo de gestión de la Subdirección de Talento Humano </t>
  </si>
  <si>
    <t>debido a:
1. Acceso a las llaves del archivo de gestión de la Subdirección de talento humano por parte de servidores o contratistas diferentes a los auxiliares administrativos encargados de custodiar esta documentación.
2. Falta de reglas claras divulgadas a los servidores y contratistas de la STH acerca de la entrega y custodia de la documentación en el archivo de gestión.
3. Errores en el archivo al incluir documentos que no pertenecen al servidor o exservidor publico.
4. Documentos en archivo digital sin incorporar a las historias laborales.</t>
  </si>
  <si>
    <t>Registro para préstamo de documentos y informe de cumplimiento de los lineamientos</t>
  </si>
  <si>
    <t>GTH-8</t>
  </si>
  <si>
    <t>ADP-4</t>
  </si>
  <si>
    <t xml:space="preserve">ante demandas o sanciones por errores, inconsistencias o no generación de la liquidación de la nómina de los servidores de la Entidad </t>
  </si>
  <si>
    <t>debido a:
1. Errores en el sistema de información de nómina
2. No registro oportuno de novedades en el sistema de información de nómina por olvido del servidor responsable en la STH
3. Ausencia o errores en la parametrización de los cálculos en el sistema de información de nómina 
4. Desconocimiento de la normatividad y manera correcta de realizar los cálculos en la nómina
5. No entrega oportuna de información sobre las novedades del personal por parte de otros subprocesos de la STH, por otras dependencias o por entes externos
6. Ausencia de pagadores en las DT o profesional de STH en sede central, usuarios únicos para generar la nómina de su correspondiente sede.
7. Ausencia del ingeniero de sistemas que presta soporte para corregir los errores del sistema de información de nómina</t>
  </si>
  <si>
    <t>El profesional designado por la Subdirección de Talento Humano y el profesional con funciones de pagador en las Direcciones Territoriales debe constatar que la novedad administrativa remitida esté debidamente diligenciada, contenga los soportes correspondientes y se encuentre
firmada o radicada cuando así se requiera.
En caso de que el trámite solicitado no sea viable, se debe comunicar a quien
remite la novedad para su aclaración, corrección y/o ajuste según corresponda.
Periodicidad: Mensual
Evidencias Sede Central y Direcciones Territoriales: Soportes de las novedades registradas, comunicaciones cuando se requiere aclaración, corrección y/o ajuste de las novedades</t>
  </si>
  <si>
    <t>Sede Central y Direcciones Territoriales: Soportes de las novedades registradas, comunicaciones cuando se requiere aclaración, corrección y/o ajuste de las novedades</t>
  </si>
  <si>
    <t xml:space="preserve">Posibilidad de afectación Económica y pérdida Reputacional </t>
  </si>
  <si>
    <t>Posibilidad de afectación Económica</t>
  </si>
  <si>
    <t xml:space="preserve">Posibilidad de afectación Económica </t>
  </si>
  <si>
    <t>Posibilidad de afectación económica y pérdida Reputacional</t>
  </si>
  <si>
    <t>por inoportunidad y/o ineficacia en la promoción y comercialización de los productos y servicios de la entidad.</t>
  </si>
  <si>
    <t>debido a:
1. Deficiencia en la atención prestada a los ciudadanos, usuarios, grupos de valor y/o grupos de interés
2. No contar con recursos tecnológicos adecuados para hacer seguimiento y agilizar las peticiones presentadas por los ciudadanos en el sistema de gestión de correspondencia.
3. Falta de conocimiento del personal de la normatividad vigente en derechos de petición
4. Falta de verificación del estado de las PQRDSF antes de la terminación o sesión de contratos o periodos de vacaciones, licencias, encargos, traslados de área o finalización del vinculo laboral del personal de planta.</t>
  </si>
  <si>
    <t>El Responsable de la Oficina de Relación con el Ciudadano - ORC de la Sede Central y los responsables designados en  las Direcciones Territoriales ,  realizan seguimiento mensual al estado de PQRSDF registradas en el sistema de gestión documental a cargo de la Sede Central y de las Direcciones Territoriales, identificando las que presentan retrasos, con el fin de que sean atendidas y se dé respuesta por parte de la entidad. 
En caso de encontrar PQRSDF con atrasos se generan las respectivas alertas y las acciones encaminadas a solventar la situación (cuando aplique)
Periodicidad: Mensual
Evidencia Sede Central: Informe PQRSDF y Correo electrónico de seguimiento desde la Oficina de Relación con el Ciudadano.
Evidencia Direcciones Territoriales: Informe de gestión frente al seguimiento del informe remitido por la ORC de la Sede Central.</t>
  </si>
  <si>
    <t>Sede Central: Informe PQRSDF y Correo electrónico de seguimiento desde la Oficina de Relación con el Ciudadano.
Evidencia Direcciones Territoriales: Informe de gestión frente al seguimiento del informe remitido por la ORC de la Sede Central.</t>
  </si>
  <si>
    <t>El Responsable de la Oficina  de atención con el Ciudadano hace revisión aleatoria del 60% de las quejas y denuncias con el fin de identificar posibles prácticas en las cuales se vea involucrada la entrega de dádivas o beneficios a nombre propio de funcionarios o para terceros. En caso de encontrar que se presentó esta situación, se remite al órgano competente en el IGAC para la investigación disciplinaria o las medidas correspondientes de acuerdo con el tipo de vinculación.
Periodicidad: Mensual
Evidencia: Reporte mensual de  la revisión de quejas y denuncias</t>
  </si>
  <si>
    <t>por inobservancia de las actividades tendientes a expedir regulación por parte de la entidad lo que puede conllevar a inseguridad jurídica en el acto administrativo.</t>
  </si>
  <si>
    <t>Posibilidad de afectación Económica y perdida Reputacional</t>
  </si>
  <si>
    <t>El funcionario designado de la Subdirección Cartográfica y Geodésica, realiza mensualmente el monitoreo a las estaciones de funcionamiento continuo CORS con el propósito de identificar aquellas que tengan fallas e impidan contar con los datos. En caso de que se presenten fallas se informara al responsable de la red geodésica activa de la entidad.
Periodicidad: Mensual
Evidencia: Reporte mensual de monitoreo de estaciones geodésicas con la identificación de aquellas que están inactivas y requieren mantenimiento y/o correo electrónico dirigido al responsable de la red geodésica activa de la entidad.</t>
  </si>
  <si>
    <t>Reporte mensual de monitoreo de estaciones geodésicas con la identificación de aquellas que están inactivas y requieren mantenimiento y/o correo electrónico dirigido al responsable de la red geodésica activa de la entidad.</t>
  </si>
  <si>
    <t>El  funcionario designado de la Subdirección Cartográfica y Geodésica, realiza mensualmente el monitoreo del servicio de internet, con el propósito de verificar el funcionamiento de las estaciones CORS. En caso de encontrar fallas en el servicio de internet, se enviará mensaje de correo electrónico al operador para restablecerlo. 
Periodicidad: Mensual
Evidencia: Reporte mensual de monitoreo de estaciones geodésicas y correo electrónico al subdirector de Geodesia en caso de presentarse el evento.</t>
  </si>
  <si>
    <t>Reporte mensual de monitoreo de estaciones geodésicas y correo electrónico al subdirector de Geodesia en caso de presentarse el evento.</t>
  </si>
  <si>
    <t>El  funcionario designado de la Subdirección Cartográfica y Geodésica que realiza la visita en campo y evidencia un evento de vandalismo y/o perdida de elementos de una estación de operación continua CORS, realiza la denuncia correspondiente ante las  autoridades competentes y documenta lo sucedido.
Periodicidad: Variable
Evidencia: Reporte de visita a la estación y denuncia</t>
  </si>
  <si>
    <t>Reporte de visita a la estación y denuncia</t>
  </si>
  <si>
    <t>El  funcionario designado de la Subdirección Cartográfica y Geodésica realiza la verificación del software y aplicativos para el procesamiento de datos geodésicos y en caso de evidenciar fallos generara la respectiva incidencia al proceso de Gestión de Sistemas de información e infraestructura.
Periodicidad: Variable
Evidencia: Informe de calculo y/o incidencia GLPI (si aplica)</t>
  </si>
  <si>
    <t>por Impedimento en el acceso a los sitios donde se desarrollaran actividades de campo propias del área,</t>
  </si>
  <si>
    <t>debido a :
1. Falta control de calidad de los productos finales
2. Ausencia de información o insumo suficientes para la validación.
3. Omitir el control de calidad de los insumos con los cuales se generaron los  productos cartográficos.
4. Falta de apropiación de valores éticos 
5. Tráfico de influencias y/o amiguismos</t>
  </si>
  <si>
    <t>El  funcionario designado de la Subdirección Cartográfica y Geodésica, realiza el control de calidad de los productos cartográficos para verificar el cumplimiento de las especificaciones técnicas establecidas para cartografía básica. En caso contrario, se devuelve al profesional responsable de la etapa que le antecede para que realice los ajustes correspondientes.
Periodicidad: Variable
Evidencia: Reporte de control de calidad de la generación de productos cartográficos.</t>
  </si>
  <si>
    <t>Reporte de control de calidad de la generación de productos cartográficos.</t>
  </si>
  <si>
    <t>El  funcionario designado de la Subdirección Cartográfica y Geodésica, realiza el control de calidad a los puntos de control terrestre y los de chequeo, con el fin de contar con insumos óptimos en la generación y validación de productos cartográficos.
Periodicidad: Variable
Evidencia: Reportes de control de calidad de la información obtenida en campo.</t>
  </si>
  <si>
    <t>Reportes de control de calidad de la información obtenida en campo.</t>
  </si>
  <si>
    <t>El responsable del Sistema de Gestión Integrado (SGI) del subproceso de Gestión Agrológica o el profesional de apoyo del SGI en el Laboratorio Nacional de Suelos (LNS) realiza el seguimiento al cumplimiento de la documentación del SGI, formatos y sus controles, como mínimo una vez al mes, lo cual se hace a través de la aplicación de listas de chequeo que permitan evaluar el cumplimiento del paso a paso para generar los productos agrológicos y verificar el cumplimiento de los requisitos especificados para el análisis de las muestras. En caso que se encuentre una desviación o desconocimiento en el procedimiento para generar los productos por alguno de los servidores públicos, se procederá a hacer una reinducción del proceso, se realiza un análisis de causas y se determinan las acciones correctivas o de mejora a ejecutar por parte de los responsables (si aplica).
Periodicidad: Mensual
Evidencia: Listas de chequeo diligenciadas, Registro de la implementación y seguimiento a las acciones implementadas (si aplica) y soportes de la reinducción (si aplica).</t>
  </si>
  <si>
    <t>El funcionario de apoyo al Sistema de Gestión Integrado (SGI) en el  Laboratorio Nacional de Suelos (LNS) mensualmente realiza el seguimiento a la aplicación de los procedimientos asociados a la manipulación, almacenamiento, preparación, transporte y codificación de las muestras en el LNS, a través de la aplicación de una lista de chequeo donde se especifican todos los requisitos que se deben cumplir en esta etapa del proceso. En caso de encontrar desviaciones realiza una reinducción o se analizan las causas de la situación presentada y se implementan las acciones correctivas o de mejora necesarias (si aplica).
Periodicidad: Mensual
Evidencia: Listas de chequeo aplicadas o soportes de la reinducción, Registro de la implementación y seguimiento a las acciones (si aplica).</t>
  </si>
  <si>
    <t>El responsable del Sistema de Gestión Integrado (SGI) o el funcionario de apoyo en el Laboratorio Nacional del Suelos (LNS), cada vez que ingrese un funcionario o contratista a desarrollar actividades en el LNS, debe verificar que se firme el compromiso de confidencialidad, imparcialidad e independencia, con el fin de garantizar que todas las personas se comprometan a implementar y mantener los lineamientos de imparcialidad establecidos en el LNS. El responsable del Sistema de Gestión Integrado (SGI) realiza seguimiento periódico a los compromisos de confidencialidad, imparcialidad e independencia para garantizar su cumplimiento.
Periodicidad: Variable
Evidencia: Compromisos firmados de confidencialidad, imparcialidad e independencia por parte del personal del LNS.</t>
  </si>
  <si>
    <t>debido a :
1. Falta de conocimiento de los procedimientos establecidos.
2. Recursos inadecuados o insuficientes (personal  y presupuestal).
3. Deficiencia en la infraestructura tecnológica a nivel nacional.
4. falta de compromiso y sentido de pertenencia por parte del personal de las Direcciones Territoriales.
5. Falta de lineamientos estratégicos por parte de la subdirección general.</t>
  </si>
  <si>
    <t>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y demoras en la contratación.
5. Desconocimiento por parte de la ciudadanía y de las entidades municipales donde se realizan los procesos de formación y/o actualización catastral.</t>
  </si>
  <si>
    <t>El responsable designado de los proyectos anualmente  revisa la necesidad de actualizar la infraestructura tecnológica y software requerido para su operación. En caso de encontrar un requerimiento de infraestructura tecnológica y/o software, cada responsable solicita al líder del proceso la destinación de los recursos y la presentación del requerimiento a la Dirección de Tecnología de la Información y comunicaciones -DTIC, para que realicen la adquisición y/o actualización de la infraestructura tecnológica y las licencias.
Periodicidad: anual
Evidencia:  Plan anual de adquisiciones con la programación de las licencias y/o la infraestructura tecnológica requerida.</t>
  </si>
  <si>
    <t>Plan anual de adquisiciones con la programación de las licencias y/o la infraestructura tecnológica requerida.</t>
  </si>
  <si>
    <t>debido a:
1. Falta de información integrada, completa y oportuna.
2. Deficiencias en la comunicación y desconocimiento de los usuarios sobre los trámites de la entidad.
3. Falta de integración de los sistemas de información institucional
4. Inadecuado control del repositorio de la información de los proyectos.
5. Tráfico de influencias
6. Falta de apropiación de valores institucionales.
7. Falta de control sobre los procedimientos administrativos
8. Procesos con bajo nivel de automatización</t>
  </si>
  <si>
    <t>Los responsables de los proyectos verifican periódicamente el cumplimiento de las especificaciones del producto o servicio mediante reuniones de seguimiento. En caso de encontrar un producto o servicio que tenga algún inconveniente se realiza la corrección respectiva.
Periodicidad: Variable
Evidencia: Acta de reunión de seguimiento.</t>
  </si>
  <si>
    <t xml:space="preserve">por demandas o sanciones de entes competentes derivados de la presentación de accidentes de trabajo o enfermedades laborales de servidores públicos y contratistas, </t>
  </si>
  <si>
    <t>debido a:
1. Ausencia o errores en la afiliación a la ARL de servidores públicos y contratistas afectados
2. Falta de identificación del peligro en la matriz de identificación de peligros, valoración de riesgos y determinación de controles.
3. Incumplimiento de normatividad y lineamientos en seguridad y salud en el trabajo
4. No asignación o no cumplimiento de responsabilidades de alguno de los roles designados en seguridad y salud en el trabajo.
5. No establecimiento o errores en el diseño de los controles ante los peligros detectados.</t>
  </si>
  <si>
    <t>El profesional responsable del SG-SST, verifica trimestralmente la afiliación y clasificación del riesgo frente a los listados de servidores públicos y contratistas vinculados al IGAC. En caso de encontrar inconsistencias en la afiliación de los contratistas, informa al proceso de Gestión Contractual mediante correo electrónico para la validación y ajustes pertinentes. Si las inconsistencias son de servidores públicos, realiza los ajustes correspondientes en la plataforma de la ARL a la que se encuentre vinculada la Entidad.
Periodicidad: Trimestral
Evidencias: Informe trimestral y/o correo electrónico de las inconsistencias y/o soporte de la modificación en la plataforma de la ARL.</t>
  </si>
  <si>
    <t>El profesional responsable del SG-SST, revisa anualmente la matriz de identificación de peligros, valoración de riesgos y determinación de controles, de acuerdo con los diagnósticos de las condiciones de salud de los trabajadores y físicas de la entidad o del puesto de trabajo, o en el momento que sea requerido por las condiciones que demanda la normatividad.
En caso de presentarse la materialización del riesgo, se debe revisar y ajustar la matriz de ser necesario.
Periodicidad: Anual
Evidencia: Matriz de identificación de peligros, valoración de riesgos y determinación de controles, con la ultima fecha de actualización y la firma del profesional que elaboró (con licencia de SST).</t>
  </si>
  <si>
    <t>Matriz de identificación de peligros, valoración de riesgos y determinación de controles, con la ultima fecha de actualización y la firma del profesional que elaboró (con licencia de SST).</t>
  </si>
  <si>
    <t xml:space="preserve">El profesional responsable del SG-SST de manera anual revisa, ajusta y define los roles y responsabilidades y la matriz legal del SG-SST, y remite a la OAP para la actualización del manual operativo MIPG.
Periodicidad: anual
Evidencia: Correo electrónico con la información a actualizar en el Manual operativo de MIPG. </t>
  </si>
  <si>
    <t>Correo electrónico con la información a actualizar en el Manual operativo de MIPG.</t>
  </si>
  <si>
    <t>debido a:
1. Desconocimiento de las dependencias ordenadoras de los procedimientos del proceso de gestión financiera.
2. Omisión involuntaria por parte del servidor publico y/o contratista de los procesos de gestión financiera.
3. No contar con una solución tecnológica que gestione de manera integral todos los procesos de gestión financiera.</t>
  </si>
  <si>
    <t>El responsable de cartera del subproceso de Gestión Contable trimestralmente realiza la conciliación de cartera para verificar los saldos de las cuenta en SIIF Nación contra el reporte de edades de cartera, si se presenta diferencias en esta verificación se remite correo electrónico al encargado para realizar los ajustes correspondientes 
Periodicidad: Trimestral
Evidencia Sede Central: Listado de movimiento de bancos y/o informes de ventas y/o informe de cartera por edades y comunicaciones electrónicas (si aplica). 
Direcciones Territoriales: Informes de ventas y/o informe de cartera por edades y comunicaciones electrónicas (si aplica).</t>
  </si>
  <si>
    <t>El líder del subproceso de Gestión Contable valida y aprueba los reportes con la información financiera suministrados por los responsables encargados al interior del subproceso, quienes comparan que la información coincida con los documentos soporte y normatividad vigente. En caso contrario, se devuelve la información a las áreas o Direcciones Territoriales solicitando los ajustes correspondientes mediante correos electrónicos
Periodicidad: Trimestral
Evidencia: Una muestra de la información financiera (reporte de edades de cartera y/o conciliaciones bancarias y/o declaraciones de impuestos y/o correos electrónicos cuando aplique).</t>
  </si>
  <si>
    <t>Una muestra de la información financiera (reporte de edades de cartera y/o conciliaciones bancarias y/o declaraciones de impuestos y/o correos electrónicos cuando aplique).</t>
  </si>
  <si>
    <t>El responsable del subproceso de Gestión de Tesorería y los Pagadores de las Direcciones Territoriales aprueban las ordenes de pago en el sistema SIIF Nación aquellas que sea con traspaso a pagaduría.  En caso contrario, se devuelve la documentación solicitando los ajustes correspondientes a los responsables.
Periodicidad: Mensual
Evidencia: Sede Central y Direcciones Territoriales: Órdenes de pago con sus respectivos soportes.</t>
  </si>
  <si>
    <t>por inoportunidad  en la respuesta a los requerimientos en procesos judiciales o por condenas en litigios que deberían haber sido favorables a la entidad</t>
  </si>
  <si>
    <t>El Responsable designado de la Oficina Asesora Jurídica en Sede Central, realiza junto con el reparto del proceso judicial o extrajudicial al abogado, la solicitud mediante correo electrónico de manifestación de conflicto de interés, inhabilidad o incompatibilidad para actuar en el proceso judicial. En caso de no recibir la manifestación procede a reafirmar el correo electrónico de solicitud.
Periodicidad: Variable
Evidencia: Correo electrónico remitido al abogado y recibido con la manifestación de conflicto de interés y/o reafirmación del correo de la solicitud (si aplica)</t>
  </si>
  <si>
    <t>Correo electrónico remitido al abogado y recibido con la manifestación de conflicto de interés y/o reafirmación del correo de la solicitud (si aplica)</t>
  </si>
  <si>
    <t>Sede Central y Direcciones Territoriales: Reporte generado en la plataforma tecnológica de los casos solicitados y su estado junto con el Informe  de análisis, Correos electrónicos con la incidencias reportadas (si aplica).</t>
  </si>
  <si>
    <r>
      <t>Por incumplimiento de términos en los procesos disciplinarios, que conlleve a la declaratoria de prescripción y, en consecuencia, a la imposibilidad de continuar ejerciendo al acción disciplinaria</t>
    </r>
    <r>
      <rPr>
        <sz val="11"/>
        <color rgb="FF00A84C"/>
        <rFont val="Arial"/>
        <family val="2"/>
      </rPr>
      <t>.</t>
    </r>
  </si>
  <si>
    <r>
      <t>El jefe de la Oficina de Control  Interno Disciplinario y Directivo a cargo de la función de juzgamiento disciplinario, desde la Sede Central</t>
    </r>
    <r>
      <rPr>
        <sz val="11"/>
        <color rgb="FF00B050"/>
        <rFont val="Arial"/>
        <family val="2"/>
      </rPr>
      <t>,</t>
    </r>
    <r>
      <rPr>
        <sz val="11"/>
        <rFont val="Arial"/>
        <family val="2"/>
      </rPr>
      <t xml:space="preserve"> hacen seguimiento mensual a los procesos disciplinarios</t>
    </r>
    <r>
      <rPr>
        <sz val="11"/>
        <color rgb="FF00B050"/>
        <rFont val="Arial"/>
        <family val="2"/>
      </rPr>
      <t>,</t>
    </r>
    <r>
      <rPr>
        <sz val="11"/>
        <rFont val="Arial"/>
        <family val="2"/>
      </rPr>
      <t xml:space="preserve"> con el propósito de verificar el cumplimiento de los parámetros normativos establecidos para el adelantamiento de la acción disciplinaria, en las etapas de instrucción y juzgamiento, respectivamente. En caso de determinar  posibles incumplimientos de términos, debe priorizarse el trámite del respectivo proceso disciplinario.
Periodicidad: Mensual
Evidencia:  
1. Registro de asistencia presenciales y/o convocatorias y registros de asistencia virtuales con los abogados sustanciadores</t>
    </r>
    <r>
      <rPr>
        <sz val="11"/>
        <color rgb="FF00B050"/>
        <rFont val="Arial"/>
        <family val="2"/>
      </rPr>
      <t>,</t>
    </r>
    <r>
      <rPr>
        <sz val="11"/>
        <rFont val="Arial"/>
        <family val="2"/>
      </rPr>
      <t xml:space="preserve"> con el fin de verificar el cumplimiento de los parámetros normativos establecidos para el adelantamiento de la acción disciplinaria.
2. Relación del estado de los procesos disciplinarios activos.</t>
    </r>
  </si>
  <si>
    <t>Debido a:
1. Deficiente o inadecuado control y seguimiento de las actuaciones llevadas a cabo en curso de los procesos disciplinarios, en las diferentes etapas.
2. Incumplimiento de la funciones y obligaciones por parte de los servidores  públicos y contratistas comisionados por el jefe de la Oficina de Control Interno Disciplinario y Directivo a cargo de la función de juzgamiento disciplinario, para las etapas de instrucción y juzgamiento, respectivamente.</t>
  </si>
  <si>
    <t>debido a:
1. Carencia de sistemas tecnológicos para la administración de la información general en el proceso de Gestión de Talento Humano.
2. Falta de alertas para controlar las fechas de las situaciones administrativas.
3. Desconocimiento de la normatividad vigente y lineamientos institucionales.</t>
  </si>
  <si>
    <t>El Responsable designado de la Oficina Asesora Jurídica en Sede Central, realiza semestralmente seguimiento a las actividades contempladas en la PPDA política de prevención del daño antijurídico, a las dependencias que tienen a cargo actividades. En caso de no recibir respuesta procede a reafirmar el correo electrónico de solicitud.
Periodicidad: Semestral
Evidencia: Correo electrónico remitido las dependencias con las actividades a cargo de la política y/o reafirmación de la solicitud (si aplica).</t>
  </si>
  <si>
    <t>Correo electrónico remitido las dependencias con las actividades a cargo de la política y/o reafirmación de la solicitud (si aplica).</t>
  </si>
  <si>
    <t>Posibilidad de Afectación Económica y pérdida Reputacional</t>
  </si>
  <si>
    <t>debido a:
1. No participación activa de los usuarios en la definición de los requerimientos.
2. Ausencia de aprobación de las HU por parte de los líderes funcionales o su delegado.
3. No tener configurados los ambientes de desarrollo, pruebas, preproducción (si aplica) y producción. 
4. No tener definida la arquitectura tecnológica. 
5. No tener implementado un procedimiento o una metodología de desarrollo de sistemas. 
6. No contar con una estructura organizacional que pueda atender los desarrollos internos y externos.
7. La carga laboral no permite un adecuado ejercicio de la supervisión de convenios y contratos.
8. La asignación de supervisión que se realiza sin alineación entre las obligaciones del contratista y las actividades del supervisor. 
9. La ausencia de planes de mantenimiento que hacen obsoletos los sistemas de información.</t>
  </si>
  <si>
    <t xml:space="preserve"> Posibilidad de afectación económica y pérdida reputacional</t>
  </si>
  <si>
    <t>debido a:
1.  Digitación errada o incompleta de la información referente al tiempo laborado en el IGAC
2. Falta de soportes en la historia laboral que acrediten la estadía y/o la interrupción del tiempo laborado en la Entidad 
3. No registro oportuno de la información por parte de la STH y de factores salariales por parte de las direcciones territoriales y la Subdirección Administrativa y Financiera, según corresponda
4. Ausencia de pagadores en las direcciones territoriales, quienes son los responsables de registrar la información en CETIL
5. Falta de revisión del registro de la información por parte de otra persona diferente a quien la digitó
6. Demora por parte de Certicamara y Min-hacienda en la habilitación de los usuarios para los diferentes roles relacionados con la expedición del CETIL</t>
  </si>
  <si>
    <t>Permanentemente el servidor público designado por la Subdirección de Talento Humano para la expedición del certificado electrónico de tiempos laborados, hace seguimiento de los casos que ha registrado en la plataforma dispuesta por el Ministerio de Hacienda a través de una base de datos de Excel. En caso de encontrar fechas próximas a vencer reitera a la subdirección administrativa y financiera o los pagadores de las Direcciones Territoriales, con copia al respectivo director territorial, para que agilicen el registro de la información correspondiente.
Periodicidad: Mensual
Evidencias: Base de datos en Excel del seguimiento, oficios o correos electrónicos dando respuesta a las solicitudes, o correos electrónicos reiterando la información a quien corresponda</t>
  </si>
  <si>
    <t>Base de datos en Excel del seguimiento, oficios o correos electrónicos dando respuesta a las solicitudes, o correos electrónicos reiterando la información a quien corresponda</t>
  </si>
  <si>
    <t>Los auxiliares administrativos de archivo verifican el cumplimiento de los lineamientos fijados para la entrega, custodia y préstamo de documentos que se encuentran en las historias laborales de los servidores y exservidores del IGAC, dentro de los cuales se encuentra el manejo de las llaves, el horario para solicitar préstamos, la prohibición de ingresar al archivo en ausencia de los servidores responsables de las mismas, diligenciamiento de formato para préstamo de documentos, documentos en archivo digital incorporados a las historias laborales, entre otras.
En caso de encontrar incumplimiento a los lineamientos fijados, informa al técnico encargado para que tome los correctivos necesarios.
Periodicidad: Trimestral
Evidencias. Registro para préstamo de documentos y informe de cumplimiento de los lineamientos</t>
  </si>
  <si>
    <t>El profesional de la STH encargado de la generación de la nómina y los pagadores en las D.T, revisan que los cálculos realizados por el sistema de información PERNO sean correctos, al compararlos con los resultados de los cálculos manuales realizados en el archivo Excel para cada situación administrativa reportada. En caso de encontrar inconsistencias, se solicita a través de GLPI para que realice la corrección respectiva. 
Periodicidad:  Mensual
Evidencias Sede Central y Direcciones Territoriales: Archivo de Excel con los cálculos manuales, GLPI generados y/o correos electrónicos enviados al ingeniero de sistemas</t>
  </si>
  <si>
    <t>Sede Central y Direcciones Territoriales: Archivo de Excel con los cálculos manuales, GLPI generados y/o correos electrónicos enviados al ingeniero de sistemas</t>
  </si>
  <si>
    <t>01/01/2023 al 31/12/2023</t>
  </si>
  <si>
    <t>MATRIZ DE RIESGOS INSTITUCIONAL - IGAC 2023</t>
  </si>
  <si>
    <t xml:space="preserve">     El riesgo afecta la imagen de  la entidad con efecto publicitario sostenido a nivel de sector administrativo, nivel departamental o municipal</t>
  </si>
  <si>
    <t xml:space="preserve">     El riesgo afecta la imagen de la entidad internamente, de conocimiento general, nivel interno, de junta directiva y accionistas y/o de proveedores</t>
  </si>
  <si>
    <t>Los funcionarios y contratistas de presupuesto, verifican que la fecha de los documentos soporte de los registros presupuestales sea anterior al comienzo de la ejecución del gasto y validar que la información coincida con el respectivo contrato entre ellas esta los nombres del(os) proveedores(s)
En caso contrario, se abstienen de realizar el registro y se emiten lineamientos a los ordenadores y funcionarios responsables en las distintas dependencias del IGAC, con el fin de realizar oportunamente y debidamente los registros financieros.
Periodicidad: Variable
Evidencia: Sede Central: una muestra de los documentos soporte de los registros presupuestales (memorandos o minutas de contratos o comisiones)
Direcciones Territoriales: Documentos soporte de los registros presupuestales (las que apliquen)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</si>
</sst>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mm/yyyy;@"/>
  </numFmts>
  <fonts count="92" x14ac:knownFonts="1">
    <font>
      <sz val="11"/>
      <color theme="1"/>
      <name val="Calibri"/>
      <family val="2"/>
      <scheme val="minor"/>
    </font>
    <font>
      <sz val="11"/>
      <color theme="1"/>
      <name val="Arial Narrow"/>
      <family val="2"/>
    </font>
    <font>
      <sz val="11"/>
      <name val="Arial Narrow"/>
      <family val="2"/>
    </font>
    <font>
      <b/>
      <sz val="11"/>
      <color theme="1"/>
      <name val="Arial Narrow"/>
      <family val="2"/>
    </font>
    <font>
      <sz val="10"/>
      <color theme="1"/>
      <name val="Calibri"/>
      <family val="2"/>
      <scheme val="minor"/>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b/>
      <sz val="40"/>
      <color rgb="FF000000"/>
      <name val="Calibri"/>
      <family val="2"/>
    </font>
    <font>
      <b/>
      <sz val="28"/>
      <color rgb="FF000000"/>
      <name val="Calibri"/>
      <family val="2"/>
    </font>
    <font>
      <sz val="18"/>
      <color theme="1"/>
      <name val="Arial Narrow"/>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b/>
      <sz val="10"/>
      <color theme="0"/>
      <name val="Arial"/>
      <family val="2"/>
    </font>
    <font>
      <sz val="10"/>
      <color theme="1"/>
      <name val="Arial"/>
      <family val="2"/>
    </font>
    <font>
      <b/>
      <sz val="10"/>
      <color theme="1"/>
      <name val="Arial"/>
      <family val="2"/>
    </font>
    <font>
      <b/>
      <sz val="12"/>
      <color theme="1"/>
      <name val="Arial"/>
      <family val="2"/>
    </font>
    <font>
      <sz val="11"/>
      <color theme="1"/>
      <name val="Arial"/>
      <family val="2"/>
    </font>
    <font>
      <b/>
      <sz val="36"/>
      <color theme="0"/>
      <name val="Calibri"/>
      <family val="2"/>
      <scheme val="minor"/>
    </font>
    <font>
      <b/>
      <sz val="10"/>
      <name val="Arial"/>
      <family val="2"/>
    </font>
    <font>
      <sz val="10"/>
      <color rgb="FFFF0000"/>
      <name val="Arial"/>
      <family val="2"/>
    </font>
    <font>
      <b/>
      <sz val="14"/>
      <color theme="1"/>
      <name val="Calibri"/>
      <family val="2"/>
      <scheme val="minor"/>
    </font>
    <font>
      <b/>
      <sz val="12"/>
      <color theme="1"/>
      <name val="Calibri"/>
      <family val="2"/>
      <scheme val="minor"/>
    </font>
    <font>
      <b/>
      <sz val="40"/>
      <color theme="1"/>
      <name val="Calibri"/>
      <family val="2"/>
      <scheme val="minor"/>
    </font>
    <font>
      <b/>
      <sz val="48"/>
      <color rgb="FF000000"/>
      <name val="Calibri"/>
      <family val="2"/>
    </font>
    <font>
      <sz val="12"/>
      <color theme="1"/>
      <name val="Arial"/>
      <family val="2"/>
    </font>
    <font>
      <sz val="8"/>
      <name val="Calibri"/>
      <family val="2"/>
      <scheme val="minor"/>
    </font>
    <font>
      <b/>
      <sz val="10"/>
      <color rgb="FF000000"/>
      <name val="Arial"/>
      <family val="2"/>
    </font>
    <font>
      <b/>
      <sz val="20"/>
      <color rgb="FF000000"/>
      <name val="Calibri"/>
      <family val="2"/>
    </font>
    <font>
      <b/>
      <sz val="12"/>
      <name val="Arial"/>
      <family val="2"/>
    </font>
    <font>
      <b/>
      <sz val="11"/>
      <color theme="1"/>
      <name val="Arial"/>
      <family val="2"/>
    </font>
    <font>
      <sz val="11"/>
      <name val="Arial"/>
      <family val="2"/>
    </font>
    <font>
      <sz val="16"/>
      <name val="Arial Narrow"/>
      <family val="2"/>
    </font>
    <font>
      <b/>
      <sz val="11"/>
      <color theme="0"/>
      <name val="Arial"/>
      <family val="2"/>
    </font>
    <font>
      <sz val="9"/>
      <color indexed="81"/>
      <name val="Tahoma"/>
      <family val="2"/>
    </font>
    <font>
      <sz val="10"/>
      <color rgb="FF000000"/>
      <name val="Arial"/>
      <family val="2"/>
    </font>
    <font>
      <b/>
      <sz val="11"/>
      <name val="Arial"/>
      <family val="2"/>
    </font>
    <font>
      <sz val="11"/>
      <name val="Tahoma"/>
      <family val="2"/>
    </font>
    <font>
      <u/>
      <sz val="11"/>
      <color theme="10"/>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sz val="11"/>
      <color theme="0"/>
      <name val="Arial"/>
      <family val="2"/>
    </font>
    <font>
      <b/>
      <sz val="20"/>
      <color theme="1"/>
      <name val="Arial"/>
      <family val="2"/>
    </font>
    <font>
      <b/>
      <sz val="26"/>
      <color theme="0"/>
      <name val="Arial"/>
      <family val="2"/>
    </font>
    <font>
      <b/>
      <sz val="26"/>
      <color theme="0"/>
      <name val="Calibri"/>
      <family val="2"/>
      <scheme val="minor"/>
    </font>
    <font>
      <b/>
      <sz val="11"/>
      <color rgb="FFFF0000"/>
      <name val="Arial Narrow"/>
      <family val="2"/>
    </font>
    <font>
      <sz val="11"/>
      <color rgb="FFFF0000"/>
      <name val="Arial"/>
      <family val="2"/>
    </font>
    <font>
      <sz val="11"/>
      <color rgb="FFFF0000"/>
      <name val="Arial Narrow"/>
      <family val="2"/>
    </font>
    <font>
      <strike/>
      <sz val="11"/>
      <name val="Arial"/>
      <family val="2"/>
    </font>
    <font>
      <strike/>
      <sz val="11"/>
      <color rgb="FFFF0000"/>
      <name val="Arial"/>
      <family val="2"/>
    </font>
    <font>
      <sz val="11"/>
      <color rgb="FF00A84C"/>
      <name val="Arial"/>
      <family val="2"/>
    </font>
    <font>
      <sz val="11"/>
      <color rgb="FF00B050"/>
      <name val="Arial"/>
      <family val="2"/>
    </font>
    <font>
      <sz val="11"/>
      <color rgb="FFFFFF00"/>
      <name val="Arial"/>
      <family val="2"/>
    </font>
  </fonts>
  <fills count="34">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249977111117893"/>
        <bgColor indexed="64"/>
      </patternFill>
    </fill>
    <fill>
      <patternFill patternType="solid">
        <fgColor rgb="FFFF9900"/>
        <bgColor indexed="64"/>
      </patternFill>
    </fill>
    <fill>
      <patternFill patternType="solid">
        <fgColor rgb="FFFF330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70C0"/>
        <bgColor indexed="64"/>
      </patternFill>
    </fill>
    <fill>
      <patternFill patternType="solid">
        <fgColor rgb="FF00206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rgb="FFFF6600"/>
        <bgColor indexed="64"/>
      </patternFill>
    </fill>
    <fill>
      <patternFill patternType="solid">
        <fgColor rgb="FF00B0F0"/>
        <bgColor rgb="FFDBE5F1"/>
      </patternFill>
    </fill>
    <fill>
      <patternFill patternType="solid">
        <fgColor rgb="FF00B0F0"/>
        <bgColor indexed="64"/>
      </patternFill>
    </fill>
    <fill>
      <patternFill patternType="solid">
        <fgColor rgb="FF92D050"/>
        <bgColor rgb="FF000000"/>
      </patternFill>
    </fill>
    <fill>
      <patternFill patternType="solid">
        <fgColor theme="4" tint="0.79998168889431442"/>
        <bgColor indexed="64"/>
      </patternFill>
    </fill>
    <fill>
      <patternFill patternType="solid">
        <fgColor theme="7" tint="0.59999389629810485"/>
        <bgColor indexed="64"/>
      </patternFill>
    </fill>
  </fills>
  <borders count="94">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tted">
        <color rgb="FFF79646"/>
      </bottom>
      <diagonal/>
    </border>
    <border>
      <left style="medium">
        <color indexed="64"/>
      </left>
      <right style="medium">
        <color indexed="64"/>
      </right>
      <top style="dotted">
        <color rgb="FFF79646"/>
      </top>
      <bottom style="dotted">
        <color rgb="FFF79646"/>
      </bottom>
      <diagonal/>
    </border>
    <border>
      <left style="medium">
        <color indexed="64"/>
      </left>
      <right style="medium">
        <color indexed="64"/>
      </right>
      <top style="dotted">
        <color rgb="FFF79646"/>
      </top>
      <bottom style="medium">
        <color indexed="64"/>
      </bottom>
      <diagonal/>
    </border>
    <border>
      <left style="medium">
        <color indexed="64"/>
      </left>
      <right style="medium">
        <color indexed="64"/>
      </right>
      <top style="medium">
        <color indexed="64"/>
      </top>
      <bottom style="dotted">
        <color rgb="FFF79646"/>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rgb="FF000000"/>
      </right>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7">
    <xf numFmtId="0" fontId="0" fillId="0" borderId="0"/>
    <xf numFmtId="9" fontId="12" fillId="0" borderId="0" applyFont="0" applyFill="0" applyBorder="0" applyAlignment="0" applyProtection="0"/>
    <xf numFmtId="0" fontId="40" fillId="0" borderId="0"/>
    <xf numFmtId="0" fontId="41" fillId="0" borderId="0"/>
    <xf numFmtId="0" fontId="4" fillId="0" borderId="0"/>
    <xf numFmtId="0" fontId="76" fillId="0" borderId="0" applyNumberFormat="0" applyFill="0" applyBorder="0" applyAlignment="0" applyProtection="0"/>
    <xf numFmtId="0" fontId="40" fillId="0" borderId="0"/>
  </cellStyleXfs>
  <cellXfs count="864">
    <xf numFmtId="0" fontId="0" fillId="0" borderId="0" xfId="0"/>
    <xf numFmtId="0" fontId="1" fillId="0" borderId="0" xfId="0" applyFont="1"/>
    <xf numFmtId="0" fontId="1" fillId="0" borderId="0" xfId="0" applyFont="1" applyAlignment="1">
      <alignment horizontal="center" vertical="center"/>
    </xf>
    <xf numFmtId="0" fontId="6" fillId="0" borderId="0" xfId="0" applyFont="1" applyAlignment="1">
      <alignment horizontal="center" vertical="center" wrapText="1"/>
    </xf>
    <xf numFmtId="0" fontId="7" fillId="6" borderId="0" xfId="0" applyFont="1" applyFill="1" applyAlignment="1">
      <alignment horizontal="center" vertical="center" wrapText="1" readingOrder="1"/>
    </xf>
    <xf numFmtId="0" fontId="8" fillId="5" borderId="2" xfId="0" applyFont="1" applyFill="1" applyBorder="1" applyAlignment="1">
      <alignment horizontal="center" vertical="center" wrapText="1" readingOrder="1"/>
    </xf>
    <xf numFmtId="0" fontId="8" fillId="0" borderId="2" xfId="0" applyFont="1" applyBorder="1" applyAlignment="1">
      <alignment horizontal="justify" vertical="center" wrapText="1" readingOrder="1"/>
    </xf>
    <xf numFmtId="9" fontId="8" fillId="0" borderId="2" xfId="0" applyNumberFormat="1" applyFont="1" applyBorder="1" applyAlignment="1">
      <alignment horizontal="center" vertical="center" wrapText="1" readingOrder="1"/>
    </xf>
    <xf numFmtId="0" fontId="8" fillId="7" borderId="1" xfId="0" applyFont="1" applyFill="1" applyBorder="1" applyAlignment="1">
      <alignment horizontal="center" vertical="center" wrapText="1" readingOrder="1"/>
    </xf>
    <xf numFmtId="0" fontId="8" fillId="0" borderId="1" xfId="0" applyFont="1" applyBorder="1" applyAlignment="1">
      <alignment horizontal="justify" vertical="center" wrapText="1" readingOrder="1"/>
    </xf>
    <xf numFmtId="9" fontId="8" fillId="0" borderId="1" xfId="0" applyNumberFormat="1" applyFont="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8" fillId="8" borderId="1" xfId="0" applyFont="1" applyFill="1" applyBorder="1" applyAlignment="1">
      <alignment horizontal="center" vertical="center" wrapText="1" readingOrder="1"/>
    </xf>
    <xf numFmtId="0" fontId="9" fillId="9" borderId="1" xfId="0" applyFont="1" applyFill="1" applyBorder="1" applyAlignment="1">
      <alignment horizontal="center" vertical="center" wrapText="1" readingOrder="1"/>
    </xf>
    <xf numFmtId="0" fontId="13" fillId="0" borderId="0" xfId="0" applyFont="1"/>
    <xf numFmtId="0" fontId="11" fillId="0" borderId="0" xfId="0" applyFont="1"/>
    <xf numFmtId="0" fontId="21" fillId="0" borderId="0" xfId="0" applyFont="1" applyAlignment="1">
      <alignment vertical="center"/>
    </xf>
    <xf numFmtId="0" fontId="22" fillId="0" borderId="0" xfId="0" applyFont="1"/>
    <xf numFmtId="0" fontId="20" fillId="0" borderId="0" xfId="0" applyFont="1"/>
    <xf numFmtId="0" fontId="0" fillId="0" borderId="0" xfId="0" pivotButton="1"/>
    <xf numFmtId="0" fontId="10" fillId="0" borderId="0" xfId="0" applyFont="1" applyAlignment="1">
      <alignment horizontal="justify" vertical="center" wrapText="1" readingOrder="1"/>
    </xf>
    <xf numFmtId="0" fontId="23" fillId="0" borderId="0" xfId="0" applyFont="1"/>
    <xf numFmtId="0" fontId="0" fillId="3" borderId="0" xfId="0" applyFill="1"/>
    <xf numFmtId="0" fontId="42" fillId="3" borderId="37" xfId="2" applyFont="1" applyFill="1" applyBorder="1"/>
    <xf numFmtId="0" fontId="42" fillId="3" borderId="38" xfId="2" applyFont="1" applyFill="1" applyBorder="1"/>
    <xf numFmtId="0" fontId="42" fillId="3" borderId="39" xfId="2" applyFont="1" applyFill="1" applyBorder="1"/>
    <xf numFmtId="0" fontId="14" fillId="3" borderId="0" xfId="0" applyFont="1" applyFill="1" applyAlignment="1">
      <alignment vertical="center"/>
    </xf>
    <xf numFmtId="0" fontId="4" fillId="3" borderId="0" xfId="0" applyFont="1" applyFill="1"/>
    <xf numFmtId="0" fontId="29" fillId="3" borderId="0" xfId="0" applyFont="1" applyFill="1"/>
    <xf numFmtId="0" fontId="30" fillId="3" borderId="20" xfId="0" applyFont="1" applyFill="1" applyBorder="1" applyAlignment="1">
      <alignment horizontal="center" vertical="center" wrapText="1" readingOrder="1"/>
    </xf>
    <xf numFmtId="0" fontId="31" fillId="3" borderId="20" xfId="0" applyFont="1" applyFill="1" applyBorder="1" applyAlignment="1">
      <alignment horizontal="justify" vertical="center" wrapText="1" readingOrder="1"/>
    </xf>
    <xf numFmtId="9" fontId="30" fillId="3" borderId="29" xfId="0" applyNumberFormat="1"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1" fillId="3" borderId="19" xfId="0" applyFont="1" applyFill="1" applyBorder="1" applyAlignment="1">
      <alignment horizontal="justify" vertical="center" wrapText="1" readingOrder="1"/>
    </xf>
    <xf numFmtId="9" fontId="30" fillId="3" borderId="24" xfId="0" applyNumberFormat="1" applyFont="1" applyFill="1" applyBorder="1" applyAlignment="1">
      <alignment horizontal="center" vertical="center" wrapText="1" readingOrder="1"/>
    </xf>
    <xf numFmtId="0" fontId="31" fillId="3" borderId="24"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xf numFmtId="0" fontId="31" fillId="3" borderId="26" xfId="0" applyFont="1" applyFill="1" applyBorder="1" applyAlignment="1">
      <alignment horizontal="justify" vertical="center" wrapText="1" readingOrder="1"/>
    </xf>
    <xf numFmtId="0" fontId="31" fillId="3" borderId="27" xfId="0" applyFont="1" applyFill="1" applyBorder="1" applyAlignment="1">
      <alignment horizontal="center" vertical="center" wrapText="1" readingOrder="1"/>
    </xf>
    <xf numFmtId="0" fontId="39" fillId="3" borderId="0" xfId="0" applyFont="1" applyFill="1"/>
    <xf numFmtId="0" fontId="30" fillId="15" borderId="31" xfId="0" applyFont="1" applyFill="1" applyBorder="1" applyAlignment="1">
      <alignment horizontal="center" vertical="center" wrapText="1" readingOrder="1"/>
    </xf>
    <xf numFmtId="0" fontId="30" fillId="15" borderId="32" xfId="0" applyFont="1" applyFill="1" applyBorder="1" applyAlignment="1">
      <alignment horizontal="center" vertical="center" wrapText="1" readingOrder="1"/>
    </xf>
    <xf numFmtId="0" fontId="11" fillId="3" borderId="0" xfId="0" applyFont="1" applyFill="1"/>
    <xf numFmtId="0" fontId="24" fillId="3" borderId="0" xfId="0" applyFont="1" applyFill="1" applyAlignment="1">
      <alignment horizontal="center" vertical="center" wrapText="1"/>
    </xf>
    <xf numFmtId="0" fontId="10" fillId="3" borderId="0" xfId="0" applyFont="1" applyFill="1" applyAlignment="1">
      <alignment horizontal="justify" vertical="center" wrapText="1" readingOrder="1"/>
    </xf>
    <xf numFmtId="0" fontId="13" fillId="3" borderId="0" xfId="0" applyFont="1" applyFill="1"/>
    <xf numFmtId="0" fontId="3" fillId="3" borderId="0" xfId="0" applyFont="1" applyFill="1" applyAlignment="1">
      <alignment horizontal="left" vertical="center"/>
    </xf>
    <xf numFmtId="0" fontId="42" fillId="3" borderId="5" xfId="2" applyFont="1" applyFill="1" applyBorder="1"/>
    <xf numFmtId="0" fontId="47" fillId="3" borderId="0" xfId="0" applyFont="1" applyFill="1" applyAlignment="1">
      <alignment horizontal="left" vertical="center" wrapText="1"/>
    </xf>
    <xf numFmtId="0" fontId="48" fillId="3" borderId="0" xfId="0" applyFont="1" applyFill="1" applyAlignment="1">
      <alignment horizontal="left" vertical="top" wrapText="1"/>
    </xf>
    <xf numFmtId="0" fontId="42" fillId="3" borderId="0" xfId="2" applyFont="1" applyFill="1"/>
    <xf numFmtId="0" fontId="42" fillId="3" borderId="6" xfId="2" applyFont="1" applyFill="1" applyBorder="1"/>
    <xf numFmtId="0" fontId="42" fillId="3" borderId="7" xfId="2" applyFont="1" applyFill="1" applyBorder="1"/>
    <xf numFmtId="0" fontId="42" fillId="3" borderId="9" xfId="2" applyFont="1" applyFill="1" applyBorder="1"/>
    <xf numFmtId="0" fontId="42" fillId="3" borderId="8" xfId="2" applyFont="1" applyFill="1" applyBorder="1"/>
    <xf numFmtId="0" fontId="46" fillId="3" borderId="0" xfId="2" applyFont="1" applyFill="1" applyAlignment="1">
      <alignment horizontal="left" vertical="center" wrapText="1"/>
    </xf>
    <xf numFmtId="0" fontId="42" fillId="3" borderId="0" xfId="2" applyFont="1" applyFill="1" applyAlignment="1">
      <alignment horizontal="left" vertical="center" wrapText="1"/>
    </xf>
    <xf numFmtId="0" fontId="42" fillId="3" borderId="0" xfId="2" quotePrefix="1" applyFont="1" applyFill="1" applyAlignment="1">
      <alignment horizontal="left" vertical="center" wrapText="1"/>
    </xf>
    <xf numFmtId="0" fontId="44" fillId="3" borderId="5" xfId="2" quotePrefix="1" applyFont="1" applyFill="1" applyBorder="1" applyAlignment="1">
      <alignment horizontal="left" vertical="top" wrapText="1"/>
    </xf>
    <xf numFmtId="0" fontId="45" fillId="3" borderId="0" xfId="2" quotePrefix="1" applyFont="1" applyFill="1" applyAlignment="1">
      <alignment horizontal="left" vertical="top" wrapText="1"/>
    </xf>
    <xf numFmtId="0" fontId="45" fillId="3" borderId="6" xfId="2" quotePrefix="1" applyFont="1" applyFill="1" applyBorder="1" applyAlignment="1">
      <alignment horizontal="left" vertical="top" wrapText="1"/>
    </xf>
    <xf numFmtId="0" fontId="52" fillId="3" borderId="0" xfId="0" applyFont="1" applyFill="1"/>
    <xf numFmtId="0" fontId="55" fillId="0" borderId="0" xfId="0" applyFont="1"/>
    <xf numFmtId="0" fontId="55" fillId="0" borderId="0" xfId="0" applyFont="1" applyAlignment="1">
      <alignment horizontal="center" vertical="top"/>
    </xf>
    <xf numFmtId="0" fontId="29" fillId="0" borderId="0" xfId="0" applyFont="1"/>
    <xf numFmtId="0" fontId="31" fillId="0" borderId="1" xfId="0" applyFont="1" applyBorder="1" applyAlignment="1">
      <alignment horizontal="left" vertical="center" wrapText="1" indent="1" readingOrder="1"/>
    </xf>
    <xf numFmtId="0" fontId="52" fillId="0" borderId="0" xfId="0" applyFont="1" applyAlignment="1">
      <alignment horizontal="center" vertical="center"/>
    </xf>
    <xf numFmtId="0" fontId="66" fillId="11" borderId="3" xfId="0" applyFont="1" applyFill="1" applyBorder="1" applyAlignment="1" applyProtection="1">
      <alignment horizontal="center" vertical="center" wrapText="1" readingOrder="1"/>
      <protection hidden="1"/>
    </xf>
    <xf numFmtId="0" fontId="66" fillId="11" borderId="10" xfId="0" applyFont="1" applyFill="1" applyBorder="1" applyAlignment="1" applyProtection="1">
      <alignment horizontal="center" vertical="center" wrapText="1" readingOrder="1"/>
      <protection hidden="1"/>
    </xf>
    <xf numFmtId="0" fontId="66" fillId="11" borderId="4" xfId="0" applyFont="1" applyFill="1" applyBorder="1" applyAlignment="1" applyProtection="1">
      <alignment horizontal="center" vertical="center" wrapText="1" readingOrder="1"/>
      <protection hidden="1"/>
    </xf>
    <xf numFmtId="0" fontId="66" fillId="12" borderId="3" xfId="0" applyFont="1" applyFill="1" applyBorder="1" applyAlignment="1" applyProtection="1">
      <alignment horizontal="center" wrapText="1" readingOrder="1"/>
      <protection hidden="1"/>
    </xf>
    <xf numFmtId="0" fontId="66" fillId="12" borderId="10" xfId="0" applyFont="1" applyFill="1" applyBorder="1" applyAlignment="1" applyProtection="1">
      <alignment horizontal="center" wrapText="1" readingOrder="1"/>
      <protection hidden="1"/>
    </xf>
    <xf numFmtId="0" fontId="66" fillId="12" borderId="4" xfId="0" applyFont="1" applyFill="1" applyBorder="1" applyAlignment="1" applyProtection="1">
      <alignment horizontal="center" wrapText="1" readingOrder="1"/>
      <protection hidden="1"/>
    </xf>
    <xf numFmtId="0" fontId="66" fillId="11" borderId="5"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6" xfId="0" applyFont="1" applyFill="1" applyBorder="1" applyAlignment="1" applyProtection="1">
      <alignment horizontal="center" vertical="center" wrapText="1" readingOrder="1"/>
      <protection hidden="1"/>
    </xf>
    <xf numFmtId="0" fontId="66" fillId="12" borderId="5"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6" xfId="0" applyFont="1" applyFill="1" applyBorder="1" applyAlignment="1" applyProtection="1">
      <alignment horizontal="center" wrapText="1" readingOrder="1"/>
      <protection hidden="1"/>
    </xf>
    <xf numFmtId="0" fontId="66" fillId="11" borderId="7" xfId="0" applyFont="1" applyFill="1" applyBorder="1" applyAlignment="1" applyProtection="1">
      <alignment horizontal="center" vertical="center" wrapText="1" readingOrder="1"/>
      <protection hidden="1"/>
    </xf>
    <xf numFmtId="0" fontId="66" fillId="11" borderId="9" xfId="0" applyFont="1" applyFill="1" applyBorder="1" applyAlignment="1" applyProtection="1">
      <alignment horizontal="center" vertical="center" wrapText="1" readingOrder="1"/>
      <protection hidden="1"/>
    </xf>
    <xf numFmtId="0" fontId="66" fillId="11" borderId="8" xfId="0" applyFont="1" applyFill="1" applyBorder="1" applyAlignment="1" applyProtection="1">
      <alignment horizontal="center" vertical="center" wrapText="1" readingOrder="1"/>
      <protection hidden="1"/>
    </xf>
    <xf numFmtId="0" fontId="66" fillId="12" borderId="7" xfId="0" applyFont="1" applyFill="1" applyBorder="1" applyAlignment="1" applyProtection="1">
      <alignment horizontal="center" wrapText="1" readingOrder="1"/>
      <protection hidden="1"/>
    </xf>
    <xf numFmtId="0" fontId="66" fillId="12" borderId="9" xfId="0" applyFont="1" applyFill="1" applyBorder="1" applyAlignment="1" applyProtection="1">
      <alignment horizontal="center" wrapText="1" readingOrder="1"/>
      <protection hidden="1"/>
    </xf>
    <xf numFmtId="0" fontId="66" fillId="12" borderId="8" xfId="0" applyFont="1" applyFill="1" applyBorder="1" applyAlignment="1" applyProtection="1">
      <alignment horizontal="center" wrapText="1" readingOrder="1"/>
      <protection hidden="1"/>
    </xf>
    <xf numFmtId="0" fontId="66" fillId="13" borderId="3" xfId="0" applyFont="1" applyFill="1" applyBorder="1" applyAlignment="1" applyProtection="1">
      <alignment horizontal="center" wrapText="1" readingOrder="1"/>
      <protection hidden="1"/>
    </xf>
    <xf numFmtId="0" fontId="66" fillId="13" borderId="10" xfId="0" applyFont="1" applyFill="1" applyBorder="1" applyAlignment="1" applyProtection="1">
      <alignment horizontal="center" wrapText="1" readingOrder="1"/>
      <protection hidden="1"/>
    </xf>
    <xf numFmtId="0" fontId="66" fillId="13" borderId="4" xfId="0" applyFont="1" applyFill="1" applyBorder="1" applyAlignment="1" applyProtection="1">
      <alignment horizontal="center" wrapText="1" readingOrder="1"/>
      <protection hidden="1"/>
    </xf>
    <xf numFmtId="0" fontId="66" fillId="13" borderId="5"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6" xfId="0" applyFont="1" applyFill="1" applyBorder="1" applyAlignment="1" applyProtection="1">
      <alignment horizontal="center" wrapText="1" readingOrder="1"/>
      <protection hidden="1"/>
    </xf>
    <xf numFmtId="0" fontId="66" fillId="13" borderId="7" xfId="0" applyFont="1" applyFill="1" applyBorder="1" applyAlignment="1" applyProtection="1">
      <alignment horizontal="center" wrapText="1" readingOrder="1"/>
      <protection hidden="1"/>
    </xf>
    <xf numFmtId="0" fontId="66" fillId="13" borderId="9" xfId="0" applyFont="1" applyFill="1" applyBorder="1" applyAlignment="1" applyProtection="1">
      <alignment horizontal="center" wrapText="1" readingOrder="1"/>
      <protection hidden="1"/>
    </xf>
    <xf numFmtId="0" fontId="66" fillId="13" borderId="8" xfId="0" applyFont="1" applyFill="1" applyBorder="1" applyAlignment="1" applyProtection="1">
      <alignment horizontal="center" wrapText="1" readingOrder="1"/>
      <protection hidden="1"/>
    </xf>
    <xf numFmtId="0" fontId="66" fillId="5" borderId="3" xfId="0" applyFont="1" applyFill="1" applyBorder="1" applyAlignment="1" applyProtection="1">
      <alignment horizontal="center" wrapText="1" readingOrder="1"/>
      <protection hidden="1"/>
    </xf>
    <xf numFmtId="0" fontId="66" fillId="5" borderId="10" xfId="0" applyFont="1" applyFill="1" applyBorder="1" applyAlignment="1" applyProtection="1">
      <alignment horizontal="center" wrapText="1" readingOrder="1"/>
      <protection hidden="1"/>
    </xf>
    <xf numFmtId="0" fontId="66" fillId="5" borderId="4" xfId="0" applyFont="1" applyFill="1" applyBorder="1" applyAlignment="1" applyProtection="1">
      <alignment horizontal="center" wrapText="1" readingOrder="1"/>
      <protection hidden="1"/>
    </xf>
    <xf numFmtId="0" fontId="66" fillId="5" borderId="5"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6" xfId="0" applyFont="1" applyFill="1" applyBorder="1" applyAlignment="1" applyProtection="1">
      <alignment horizontal="center" wrapText="1" readingOrder="1"/>
      <protection hidden="1"/>
    </xf>
    <xf numFmtId="0" fontId="66" fillId="5" borderId="7" xfId="0" applyFont="1" applyFill="1" applyBorder="1" applyAlignment="1" applyProtection="1">
      <alignment horizontal="center" wrapText="1" readingOrder="1"/>
      <protection hidden="1"/>
    </xf>
    <xf numFmtId="0" fontId="66" fillId="5" borderId="9" xfId="0" applyFont="1" applyFill="1" applyBorder="1" applyAlignment="1" applyProtection="1">
      <alignment horizontal="center" wrapText="1" readingOrder="1"/>
      <protection hidden="1"/>
    </xf>
    <xf numFmtId="0" fontId="66" fillId="5" borderId="8" xfId="0" applyFont="1" applyFill="1" applyBorder="1" applyAlignment="1" applyProtection="1">
      <alignment horizontal="center" wrapText="1" readingOrder="1"/>
      <protection hidden="1"/>
    </xf>
    <xf numFmtId="0" fontId="4" fillId="3" borderId="0" xfId="4" applyFill="1" applyAlignment="1">
      <alignment horizontal="center" vertical="center"/>
    </xf>
    <xf numFmtId="0" fontId="26" fillId="0" borderId="62" xfId="0" applyFont="1" applyBorder="1" applyAlignment="1">
      <alignment horizontal="center" vertical="center" wrapText="1" readingOrder="1"/>
    </xf>
    <xf numFmtId="0" fontId="26" fillId="0" borderId="63" xfId="0" applyFont="1" applyBorder="1" applyAlignment="1">
      <alignment horizontal="center" vertical="center" wrapText="1" readingOrder="1"/>
    </xf>
    <xf numFmtId="0" fontId="26" fillId="0" borderId="64" xfId="0" applyFont="1" applyBorder="1" applyAlignment="1">
      <alignment horizontal="center" vertical="center" wrapText="1" readingOrder="1"/>
    </xf>
    <xf numFmtId="0" fontId="26" fillId="0" borderId="62" xfId="0" applyFont="1" applyBorder="1" applyAlignment="1">
      <alignment horizontal="justify" vertical="center" wrapText="1" readingOrder="1"/>
    </xf>
    <xf numFmtId="0" fontId="26" fillId="0" borderId="63" xfId="0" applyFont="1" applyBorder="1" applyAlignment="1">
      <alignment horizontal="justify" vertical="center" wrapText="1" readingOrder="1"/>
    </xf>
    <xf numFmtId="0" fontId="26" fillId="0" borderId="64" xfId="0" applyFont="1" applyBorder="1" applyAlignment="1">
      <alignment horizontal="justify" vertical="center" wrapText="1" readingOrder="1"/>
    </xf>
    <xf numFmtId="0" fontId="25" fillId="2" borderId="61" xfId="0" applyFont="1" applyFill="1" applyBorder="1" applyAlignment="1">
      <alignment horizontal="center" vertical="center" wrapText="1" readingOrder="1"/>
    </xf>
    <xf numFmtId="0" fontId="26" fillId="5" borderId="65" xfId="0" applyFont="1" applyFill="1" applyBorder="1" applyAlignment="1">
      <alignment horizontal="center" vertical="center" wrapText="1" readingOrder="1"/>
    </xf>
    <xf numFmtId="0" fontId="26" fillId="7" borderId="63" xfId="0" applyFont="1" applyFill="1" applyBorder="1" applyAlignment="1">
      <alignment horizontal="center" vertical="center" wrapText="1" readingOrder="1"/>
    </xf>
    <xf numFmtId="0" fontId="26" fillId="4" borderId="63" xfId="0" applyFont="1" applyFill="1" applyBorder="1" applyAlignment="1">
      <alignment horizontal="center" vertical="center" wrapText="1" readingOrder="1"/>
    </xf>
    <xf numFmtId="0" fontId="26" fillId="8" borderId="63" xfId="0" applyFont="1" applyFill="1" applyBorder="1" applyAlignment="1">
      <alignment horizontal="center" vertical="center" wrapText="1" readingOrder="1"/>
    </xf>
    <xf numFmtId="0" fontId="27" fillId="9" borderId="64" xfId="0" applyFont="1" applyFill="1" applyBorder="1" applyAlignment="1">
      <alignment horizontal="center" vertical="center" wrapText="1" readingOrder="1"/>
    </xf>
    <xf numFmtId="0" fontId="63" fillId="5" borderId="23" xfId="0" applyFont="1" applyFill="1" applyBorder="1" applyAlignment="1">
      <alignment horizontal="center" vertical="center" wrapText="1"/>
    </xf>
    <xf numFmtId="9" fontId="63" fillId="0" borderId="19" xfId="0" applyNumberFormat="1" applyFont="1" applyBorder="1" applyAlignment="1">
      <alignment horizontal="center" vertical="center" wrapText="1"/>
    </xf>
    <xf numFmtId="0" fontId="63" fillId="7" borderId="23" xfId="0" applyFont="1" applyFill="1" applyBorder="1" applyAlignment="1">
      <alignment horizontal="center" vertical="center" wrapText="1"/>
    </xf>
    <xf numFmtId="0" fontId="63" fillId="13" borderId="23"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9" borderId="23" xfId="0" applyFont="1" applyFill="1" applyBorder="1" applyAlignment="1">
      <alignment horizontal="center" vertical="center" wrapText="1"/>
    </xf>
    <xf numFmtId="164" fontId="1" fillId="0" borderId="19" xfId="1" applyNumberFormat="1" applyFont="1" applyBorder="1" applyAlignment="1">
      <alignment horizontal="center" vertical="center"/>
    </xf>
    <xf numFmtId="9" fontId="1" fillId="0" borderId="19" xfId="0" applyNumberFormat="1" applyFont="1" applyBorder="1" applyAlignment="1" applyProtection="1">
      <alignment horizontal="center" vertical="center"/>
      <protection hidden="1"/>
    </xf>
    <xf numFmtId="0" fontId="68" fillId="0" borderId="0" xfId="0" applyFont="1" applyAlignment="1">
      <alignment horizontal="center" vertical="center"/>
    </xf>
    <xf numFmtId="0" fontId="29" fillId="0" borderId="0" xfId="0" applyFont="1" applyAlignment="1">
      <alignment horizontal="center" vertical="center"/>
    </xf>
    <xf numFmtId="0" fontId="29" fillId="0" borderId="0" xfId="0" applyFont="1" applyAlignment="1">
      <alignment vertical="center"/>
    </xf>
    <xf numFmtId="0" fontId="45" fillId="3" borderId="0" xfId="0" applyFont="1" applyFill="1" applyAlignment="1">
      <alignment vertical="center"/>
    </xf>
    <xf numFmtId="0" fontId="70" fillId="3" borderId="0" xfId="0" applyFont="1" applyFill="1" applyAlignment="1">
      <alignment horizontal="justify" vertical="center" wrapText="1" readingOrder="1"/>
    </xf>
    <xf numFmtId="0" fontId="54" fillId="0" borderId="23" xfId="0" applyFont="1" applyBorder="1" applyAlignment="1">
      <alignment horizontal="center" vertical="center" wrapText="1"/>
    </xf>
    <xf numFmtId="0" fontId="54" fillId="0" borderId="19" xfId="0" applyFont="1" applyBorder="1" applyAlignment="1">
      <alignment horizontal="center" vertical="center" wrapText="1"/>
    </xf>
    <xf numFmtId="0" fontId="3" fillId="0" borderId="19" xfId="0" applyFont="1" applyBorder="1" applyAlignment="1" applyProtection="1">
      <alignment horizontal="center" vertical="center" wrapText="1"/>
      <protection hidden="1"/>
    </xf>
    <xf numFmtId="0" fontId="52" fillId="3" borderId="0" xfId="0" applyFont="1" applyFill="1" applyAlignment="1">
      <alignment horizontal="center" vertical="center"/>
    </xf>
    <xf numFmtId="0" fontId="1" fillId="0" borderId="19" xfId="0" applyFont="1" applyBorder="1" applyAlignment="1">
      <alignment horizontal="center" vertical="center"/>
    </xf>
    <xf numFmtId="164" fontId="1" fillId="0" borderId="19" xfId="0" applyNumberFormat="1" applyFont="1" applyBorder="1" applyAlignment="1">
      <alignment horizontal="center" vertical="center"/>
    </xf>
    <xf numFmtId="0" fontId="1" fillId="0" borderId="19" xfId="0" applyFont="1" applyBorder="1"/>
    <xf numFmtId="0" fontId="53" fillId="0" borderId="0" xfId="0" applyFont="1"/>
    <xf numFmtId="0" fontId="51" fillId="16" borderId="76" xfId="0" applyFont="1" applyFill="1" applyBorder="1" applyAlignment="1">
      <alignment horizontal="center" vertical="center" wrapText="1"/>
    </xf>
    <xf numFmtId="0" fontId="51" fillId="16" borderId="77" xfId="0" applyFont="1" applyFill="1" applyBorder="1" applyAlignment="1">
      <alignment horizontal="center" vertical="center" wrapText="1"/>
    </xf>
    <xf numFmtId="0" fontId="65" fillId="0" borderId="19" xfId="0" applyFont="1" applyBorder="1" applyAlignment="1">
      <alignment horizontal="center" vertical="center" wrapText="1" readingOrder="1"/>
    </xf>
    <xf numFmtId="0" fontId="65" fillId="0" borderId="24" xfId="0" applyFont="1" applyBorder="1" applyAlignment="1">
      <alignment horizontal="center" vertical="center" wrapText="1" readingOrder="1"/>
    </xf>
    <xf numFmtId="0" fontId="40" fillId="0" borderId="19" xfId="0" applyFont="1" applyBorder="1" applyAlignment="1">
      <alignment horizontal="center" vertical="center" wrapText="1" readingOrder="1"/>
    </xf>
    <xf numFmtId="0" fontId="40" fillId="0" borderId="24" xfId="0" applyFont="1" applyBorder="1" applyAlignment="1">
      <alignment horizontal="center" vertical="center" wrapText="1" readingOrder="1"/>
    </xf>
    <xf numFmtId="10" fontId="0" fillId="0" borderId="71" xfId="0" applyNumberFormat="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73" fillId="28" borderId="19" xfId="0" applyFont="1" applyFill="1" applyBorder="1" applyAlignment="1">
      <alignment horizontal="center" vertical="center" wrapText="1" readingOrder="1"/>
    </xf>
    <xf numFmtId="0" fontId="40" fillId="9" borderId="24" xfId="0" applyFont="1" applyFill="1" applyBorder="1" applyAlignment="1">
      <alignment horizontal="center" vertical="center" wrapText="1" readingOrder="1"/>
    </xf>
    <xf numFmtId="10" fontId="0" fillId="0" borderId="19" xfId="0" applyNumberFormat="1"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73" fillId="4" borderId="19" xfId="0" applyFont="1" applyFill="1" applyBorder="1" applyAlignment="1">
      <alignment horizontal="center" vertical="center" wrapText="1" readingOrder="1"/>
    </xf>
    <xf numFmtId="0" fontId="73" fillId="5" borderId="19" xfId="0" applyFont="1" applyFill="1" applyBorder="1" applyAlignment="1">
      <alignment horizontal="center" vertical="center" wrapText="1" readingOrder="1"/>
    </xf>
    <xf numFmtId="0" fontId="65" fillId="0" borderId="26" xfId="0" applyFont="1" applyBorder="1" applyAlignment="1">
      <alignment horizontal="center" vertical="center" wrapText="1" readingOrder="1"/>
    </xf>
    <xf numFmtId="0" fontId="73" fillId="5" borderId="26" xfId="0" applyFont="1" applyFill="1" applyBorder="1" applyAlignment="1">
      <alignment horizontal="center" vertical="center" wrapText="1" readingOrder="1"/>
    </xf>
    <xf numFmtId="0" fontId="73" fillId="4" borderId="26" xfId="0" applyFont="1" applyFill="1" applyBorder="1" applyAlignment="1">
      <alignment horizontal="center" vertical="center" wrapText="1" readingOrder="1"/>
    </xf>
    <xf numFmtId="0" fontId="73" fillId="28" borderId="26" xfId="0" applyFont="1" applyFill="1" applyBorder="1" applyAlignment="1">
      <alignment horizontal="center" vertical="center" wrapText="1" readingOrder="1"/>
    </xf>
    <xf numFmtId="0" fontId="40" fillId="9" borderId="27" xfId="0" applyFont="1" applyFill="1" applyBorder="1" applyAlignment="1">
      <alignment horizontal="center" vertical="center" wrapText="1" readingOrder="1"/>
    </xf>
    <xf numFmtId="0" fontId="40" fillId="0" borderId="26" xfId="0" applyFont="1" applyBorder="1" applyAlignment="1">
      <alignment horizontal="center" vertical="center" wrapText="1" readingOrder="1"/>
    </xf>
    <xf numFmtId="10" fontId="0" fillId="0" borderId="66" xfId="0" applyNumberFormat="1" applyBorder="1" applyAlignment="1">
      <alignment horizontal="center" vertical="center"/>
    </xf>
    <xf numFmtId="0" fontId="0" fillId="0" borderId="66" xfId="0" applyBorder="1" applyAlignment="1">
      <alignment horizontal="center" vertical="center"/>
    </xf>
    <xf numFmtId="0" fontId="0" fillId="0" borderId="78" xfId="0" applyBorder="1" applyAlignment="1">
      <alignment horizontal="center" vertical="center"/>
    </xf>
    <xf numFmtId="10" fontId="0" fillId="0" borderId="26" xfId="0" applyNumberFormat="1"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51" fillId="16" borderId="79" xfId="0" applyFont="1" applyFill="1" applyBorder="1" applyAlignment="1">
      <alignment horizontal="center" vertical="center" wrapText="1"/>
    </xf>
    <xf numFmtId="0" fontId="0" fillId="0" borderId="70" xfId="0" applyBorder="1" applyAlignment="1">
      <alignment vertical="center"/>
    </xf>
    <xf numFmtId="0" fontId="0" fillId="0" borderId="71" xfId="0" applyBorder="1" applyAlignment="1">
      <alignment vertical="center"/>
    </xf>
    <xf numFmtId="0" fontId="0" fillId="0" borderId="71" xfId="0" applyBorder="1" applyAlignment="1">
      <alignment vertical="center" wrapText="1"/>
    </xf>
    <xf numFmtId="0" fontId="0" fillId="0" borderId="23" xfId="0"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80" xfId="0" applyBorder="1" applyAlignment="1">
      <alignment vertical="center"/>
    </xf>
    <xf numFmtId="0" fontId="0" fillId="0" borderId="66" xfId="0" applyBorder="1" applyAlignment="1">
      <alignment vertical="center"/>
    </xf>
    <xf numFmtId="0" fontId="0" fillId="0" borderId="66" xfId="0" applyBorder="1" applyAlignment="1">
      <alignment vertical="center" wrapText="1"/>
    </xf>
    <xf numFmtId="0" fontId="0" fillId="0" borderId="25" xfId="0" applyBorder="1" applyAlignment="1">
      <alignment vertical="center"/>
    </xf>
    <xf numFmtId="0" fontId="0" fillId="0" borderId="26" xfId="0" applyBorder="1" applyAlignment="1">
      <alignment vertical="center"/>
    </xf>
    <xf numFmtId="0" fontId="0" fillId="0" borderId="26" xfId="0" applyBorder="1" applyAlignment="1">
      <alignment vertical="center" wrapText="1"/>
    </xf>
    <xf numFmtId="0" fontId="4" fillId="3" borderId="72" xfId="6" applyFont="1" applyFill="1" applyBorder="1" applyAlignment="1">
      <alignment vertical="center"/>
    </xf>
    <xf numFmtId="0" fontId="4" fillId="3" borderId="24" xfId="6" applyFont="1" applyFill="1" applyBorder="1" applyAlignment="1">
      <alignment vertical="center"/>
    </xf>
    <xf numFmtId="0" fontId="4" fillId="3" borderId="6" xfId="6" applyFont="1" applyFill="1" applyBorder="1" applyAlignment="1">
      <alignment vertical="center"/>
    </xf>
    <xf numFmtId="0" fontId="40" fillId="27" borderId="0" xfId="6" applyFill="1"/>
    <xf numFmtId="0" fontId="40" fillId="27" borderId="3" xfId="6" applyFill="1" applyBorder="1"/>
    <xf numFmtId="0" fontId="40" fillId="27" borderId="10" xfId="6" applyFill="1" applyBorder="1"/>
    <xf numFmtId="0" fontId="40" fillId="0" borderId="3" xfId="6" applyBorder="1" applyAlignment="1">
      <alignment vertical="center" wrapText="1"/>
    </xf>
    <xf numFmtId="0" fontId="40" fillId="0" borderId="10" xfId="6" applyBorder="1" applyAlignment="1">
      <alignment vertical="center" wrapText="1"/>
    </xf>
    <xf numFmtId="0" fontId="40" fillId="0" borderId="0" xfId="6" applyAlignment="1">
      <alignment vertical="center" wrapText="1"/>
    </xf>
    <xf numFmtId="0" fontId="40" fillId="0" borderId="5" xfId="6" applyBorder="1" applyAlignment="1">
      <alignment vertical="center" wrapText="1"/>
    </xf>
    <xf numFmtId="9" fontId="40" fillId="0" borderId="19" xfId="6" applyNumberFormat="1" applyBorder="1" applyAlignment="1">
      <alignment horizontal="center" vertical="center" wrapText="1"/>
    </xf>
    <xf numFmtId="9" fontId="40" fillId="0" borderId="24" xfId="6" applyNumberFormat="1" applyBorder="1" applyAlignment="1">
      <alignment horizontal="center" vertical="center" wrapText="1"/>
    </xf>
    <xf numFmtId="0" fontId="57" fillId="0" borderId="19" xfId="6" applyFont="1" applyBorder="1" applyAlignment="1">
      <alignment vertical="center" wrapText="1"/>
    </xf>
    <xf numFmtId="0" fontId="40" fillId="0" borderId="19" xfId="6" applyBorder="1" applyAlignment="1">
      <alignment vertical="center" wrapText="1"/>
    </xf>
    <xf numFmtId="9" fontId="40" fillId="0" borderId="23" xfId="6" applyNumberFormat="1" applyBorder="1" applyAlignment="1">
      <alignment horizontal="center" vertical="center" wrapText="1"/>
    </xf>
    <xf numFmtId="9" fontId="40" fillId="0" borderId="25" xfId="6" applyNumberFormat="1" applyBorder="1" applyAlignment="1">
      <alignment horizontal="center" vertical="center" wrapText="1"/>
    </xf>
    <xf numFmtId="9" fontId="75" fillId="3" borderId="19" xfId="0" applyNumberFormat="1" applyFont="1" applyFill="1" applyBorder="1" applyAlignment="1">
      <alignment horizontal="center" vertical="center" wrapText="1"/>
    </xf>
    <xf numFmtId="0" fontId="69" fillId="3" borderId="26" xfId="6" applyFont="1" applyFill="1" applyBorder="1" applyAlignment="1">
      <alignment horizontal="center" vertical="center" wrapText="1"/>
    </xf>
    <xf numFmtId="0" fontId="69" fillId="3" borderId="66" xfId="6" applyFont="1" applyFill="1" applyBorder="1" applyAlignment="1">
      <alignment horizontal="center" vertical="center" wrapText="1"/>
    </xf>
    <xf numFmtId="0" fontId="69" fillId="3" borderId="19" xfId="6" applyFont="1" applyFill="1" applyBorder="1" applyAlignment="1">
      <alignment horizontal="center" vertical="center" wrapText="1"/>
    </xf>
    <xf numFmtId="0" fontId="69" fillId="3" borderId="71" xfId="6" applyFont="1" applyFill="1" applyBorder="1" applyAlignment="1">
      <alignment horizontal="center" vertical="center" wrapText="1"/>
    </xf>
    <xf numFmtId="0" fontId="69" fillId="3" borderId="0" xfId="6" applyFont="1" applyFill="1" applyAlignment="1">
      <alignment horizontal="left" vertical="center" wrapText="1"/>
    </xf>
    <xf numFmtId="0" fontId="74" fillId="0" borderId="0" xfId="6" applyFont="1" applyAlignment="1">
      <alignment vertical="center" wrapText="1"/>
    </xf>
    <xf numFmtId="164" fontId="1" fillId="4" borderId="19" xfId="1" applyNumberFormat="1" applyFont="1" applyFill="1" applyBorder="1" applyAlignment="1">
      <alignment horizontal="center" vertical="center"/>
    </xf>
    <xf numFmtId="9" fontId="1" fillId="4" borderId="19" xfId="0" applyNumberFormat="1" applyFont="1" applyFill="1" applyBorder="1" applyAlignment="1" applyProtection="1">
      <alignment horizontal="center" vertical="center"/>
      <protection hidden="1"/>
    </xf>
    <xf numFmtId="0" fontId="1" fillId="4" borderId="0" xfId="0" applyFont="1" applyFill="1"/>
    <xf numFmtId="0" fontId="40" fillId="0" borderId="27" xfId="6" applyBorder="1" applyAlignment="1">
      <alignment horizontal="center" vertical="center" wrapText="1"/>
    </xf>
    <xf numFmtId="9" fontId="52" fillId="0" borderId="26" xfId="0" applyNumberFormat="1" applyFont="1" applyBorder="1" applyAlignment="1">
      <alignment horizontal="center" vertical="center" wrapText="1"/>
    </xf>
    <xf numFmtId="0" fontId="40" fillId="0" borderId="26" xfId="6" applyBorder="1" applyAlignment="1">
      <alignment horizontal="justify" vertical="center" wrapText="1"/>
    </xf>
    <xf numFmtId="0" fontId="75" fillId="3" borderId="26" xfId="6" applyFont="1" applyFill="1" applyBorder="1" applyAlignment="1">
      <alignment horizontal="left" vertical="center" wrapText="1"/>
    </xf>
    <xf numFmtId="0" fontId="75" fillId="3" borderId="25" xfId="6" applyFont="1" applyFill="1" applyBorder="1" applyAlignment="1">
      <alignment horizontal="left" vertical="center" wrapText="1"/>
    </xf>
    <xf numFmtId="0" fontId="40" fillId="0" borderId="24" xfId="6" applyBorder="1" applyAlignment="1">
      <alignment horizontal="center" vertical="center" wrapText="1"/>
    </xf>
    <xf numFmtId="9" fontId="52" fillId="0" borderId="19" xfId="0" applyNumberFormat="1" applyFont="1" applyBorder="1" applyAlignment="1">
      <alignment horizontal="center" vertical="center" wrapText="1"/>
    </xf>
    <xf numFmtId="0" fontId="40" fillId="0" borderId="19" xfId="6" applyBorder="1" applyAlignment="1">
      <alignment horizontal="justify" vertical="center" wrapText="1"/>
    </xf>
    <xf numFmtId="0" fontId="75" fillId="3" borderId="19" xfId="6" applyFont="1" applyFill="1" applyBorder="1" applyAlignment="1">
      <alignment horizontal="left" vertical="center" wrapText="1"/>
    </xf>
    <xf numFmtId="0" fontId="75" fillId="3" borderId="23" xfId="6" applyFont="1" applyFill="1" applyBorder="1" applyAlignment="1">
      <alignment horizontal="left" vertical="center" wrapText="1"/>
    </xf>
    <xf numFmtId="0" fontId="40" fillId="0" borderId="0" xfId="6" applyAlignment="1">
      <alignment horizontal="center" vertical="center" wrapText="1"/>
    </xf>
    <xf numFmtId="0" fontId="40" fillId="0" borderId="78" xfId="6" applyBorder="1" applyAlignment="1">
      <alignment horizontal="center" vertical="center" wrapText="1"/>
    </xf>
    <xf numFmtId="9" fontId="52" fillId="0" borderId="66" xfId="0" applyNumberFormat="1" applyFont="1" applyBorder="1" applyAlignment="1">
      <alignment horizontal="center" vertical="center" wrapText="1"/>
    </xf>
    <xf numFmtId="0" fontId="75" fillId="3" borderId="66" xfId="6" applyFont="1" applyFill="1" applyBorder="1" applyAlignment="1">
      <alignment horizontal="left" vertical="center" wrapText="1"/>
    </xf>
    <xf numFmtId="0" fontId="75" fillId="3" borderId="80" xfId="6" applyFont="1" applyFill="1" applyBorder="1" applyAlignment="1">
      <alignment horizontal="left" vertical="center" wrapText="1"/>
    </xf>
    <xf numFmtId="0" fontId="40" fillId="0" borderId="0" xfId="6" applyAlignment="1">
      <alignment horizontal="justify" vertical="center" wrapText="1"/>
    </xf>
    <xf numFmtId="0" fontId="40" fillId="0" borderId="0" xfId="0" applyFont="1" applyAlignment="1">
      <alignment vertical="center"/>
    </xf>
    <xf numFmtId="0" fontId="40" fillId="0" borderId="0" xfId="0" applyFont="1" applyAlignment="1">
      <alignment vertical="center" readingOrder="1"/>
    </xf>
    <xf numFmtId="0" fontId="58" fillId="0" borderId="0" xfId="0" applyFont="1" applyAlignment="1">
      <alignment vertical="center" readingOrder="1"/>
    </xf>
    <xf numFmtId="0" fontId="58" fillId="0" borderId="0" xfId="6" applyFont="1" applyAlignment="1">
      <alignment vertical="center" wrapText="1"/>
    </xf>
    <xf numFmtId="0" fontId="40" fillId="9" borderId="19" xfId="0" applyFont="1" applyFill="1" applyBorder="1" applyAlignment="1">
      <alignment horizontal="center" vertical="center" wrapText="1" readingOrder="1"/>
    </xf>
    <xf numFmtId="0" fontId="57" fillId="0" borderId="19" xfId="6" applyFont="1" applyBorder="1" applyAlignment="1">
      <alignment horizontal="center" vertical="center" wrapText="1"/>
    </xf>
    <xf numFmtId="0" fontId="40" fillId="0" borderId="72" xfId="6" applyBorder="1" applyAlignment="1">
      <alignment horizontal="center" vertical="center" wrapText="1"/>
    </xf>
    <xf numFmtId="9" fontId="52" fillId="0" borderId="71" xfId="0" applyNumberFormat="1" applyFont="1" applyBorder="1" applyAlignment="1">
      <alignment horizontal="center" vertical="center" wrapText="1"/>
    </xf>
    <xf numFmtId="0" fontId="40" fillId="0" borderId="76" xfId="6" applyBorder="1" applyAlignment="1">
      <alignment horizontal="justify" vertical="center" wrapText="1"/>
    </xf>
    <xf numFmtId="0" fontId="75" fillId="3" borderId="71" xfId="6" applyFont="1" applyFill="1" applyBorder="1" applyAlignment="1">
      <alignment horizontal="left" vertical="center" wrapText="1"/>
    </xf>
    <xf numFmtId="0" fontId="75" fillId="3" borderId="70" xfId="6" applyFont="1" applyFill="1" applyBorder="1" applyAlignment="1">
      <alignment horizontal="left" vertical="center" wrapText="1"/>
    </xf>
    <xf numFmtId="0" fontId="40" fillId="0" borderId="82" xfId="6" applyBorder="1" applyAlignment="1">
      <alignment vertical="center" wrapText="1"/>
    </xf>
    <xf numFmtId="0" fontId="57" fillId="0" borderId="0" xfId="6" applyFont="1" applyAlignment="1">
      <alignment horizontal="center" vertical="center" wrapText="1"/>
    </xf>
    <xf numFmtId="0" fontId="51" fillId="16" borderId="77" xfId="6" applyFont="1" applyFill="1" applyBorder="1" applyAlignment="1">
      <alignment horizontal="center" vertical="center" wrapText="1"/>
    </xf>
    <xf numFmtId="0" fontId="51" fillId="16" borderId="76" xfId="6" applyFont="1" applyFill="1" applyBorder="1" applyAlignment="1">
      <alignment horizontal="center" vertical="center" wrapText="1"/>
    </xf>
    <xf numFmtId="0" fontId="51" fillId="16" borderId="84" xfId="6" applyFont="1" applyFill="1" applyBorder="1" applyAlignment="1">
      <alignment horizontal="center" vertical="center" wrapText="1"/>
    </xf>
    <xf numFmtId="0" fontId="51" fillId="16" borderId="79" xfId="6" applyFont="1" applyFill="1" applyBorder="1" applyAlignment="1">
      <alignment horizontal="center" vertical="center" wrapText="1"/>
    </xf>
    <xf numFmtId="9" fontId="40" fillId="0" borderId="29" xfId="6" applyNumberFormat="1" applyBorder="1" applyAlignment="1">
      <alignment horizontal="center" vertical="center" wrapText="1"/>
    </xf>
    <xf numFmtId="9" fontId="40" fillId="0" borderId="20" xfId="6" applyNumberFormat="1" applyBorder="1" applyAlignment="1">
      <alignment horizontal="center" vertical="center" wrapText="1"/>
    </xf>
    <xf numFmtId="0" fontId="57" fillId="0" borderId="0" xfId="6" applyFont="1" applyAlignment="1">
      <alignment vertical="center" wrapText="1"/>
    </xf>
    <xf numFmtId="0" fontId="40" fillId="27" borderId="22" xfId="6" applyFill="1" applyBorder="1"/>
    <xf numFmtId="0" fontId="40" fillId="27" borderId="21" xfId="6" applyFill="1" applyBorder="1"/>
    <xf numFmtId="0" fontId="40" fillId="27" borderId="81" xfId="6" applyFill="1" applyBorder="1"/>
    <xf numFmtId="0" fontId="57" fillId="0" borderId="0" xfId="6" applyFont="1" applyAlignment="1">
      <alignment vertical="center"/>
    </xf>
    <xf numFmtId="0" fontId="56" fillId="3" borderId="0" xfId="6" applyFont="1" applyFill="1" applyAlignment="1">
      <alignment vertical="center" wrapText="1"/>
    </xf>
    <xf numFmtId="0" fontId="77" fillId="21" borderId="61" xfId="5" applyFont="1" applyFill="1" applyBorder="1" applyAlignment="1">
      <alignment horizontal="center" vertical="center"/>
    </xf>
    <xf numFmtId="0" fontId="78" fillId="21" borderId="61" xfId="5" applyFont="1" applyFill="1" applyBorder="1" applyAlignment="1">
      <alignment horizontal="center" vertical="center"/>
    </xf>
    <xf numFmtId="0" fontId="79" fillId="21" borderId="61" xfId="5" applyFont="1" applyFill="1" applyBorder="1" applyAlignment="1">
      <alignment horizontal="center" vertical="center"/>
    </xf>
    <xf numFmtId="0" fontId="68" fillId="0" borderId="19" xfId="0" applyFont="1" applyBorder="1" applyAlignment="1">
      <alignment horizontal="center" vertical="center"/>
    </xf>
    <xf numFmtId="0" fontId="68" fillId="0" borderId="23" xfId="0" applyFont="1" applyBorder="1" applyAlignment="1">
      <alignment horizontal="center" vertical="center"/>
    </xf>
    <xf numFmtId="0" fontId="52" fillId="0" borderId="70" xfId="0" applyFont="1" applyBorder="1" applyAlignment="1">
      <alignment horizontal="center" vertical="center"/>
    </xf>
    <xf numFmtId="0" fontId="52" fillId="0" borderId="23" xfId="0" applyFont="1" applyBorder="1" applyAlignment="1">
      <alignment horizontal="center" vertical="center"/>
    </xf>
    <xf numFmtId="0" fontId="69" fillId="0" borderId="24" xfId="0" applyFont="1" applyBorder="1" applyAlignment="1">
      <alignment vertical="center" wrapText="1"/>
    </xf>
    <xf numFmtId="0" fontId="69" fillId="0" borderId="24" xfId="0" applyFont="1" applyBorder="1" applyAlignment="1">
      <alignment horizontal="justify" vertical="center" wrapText="1"/>
    </xf>
    <xf numFmtId="0" fontId="52" fillId="0" borderId="25" xfId="0" applyFont="1" applyBorder="1" applyAlignment="1">
      <alignment horizontal="center" vertical="center"/>
    </xf>
    <xf numFmtId="0" fontId="68" fillId="0" borderId="26" xfId="0" applyFont="1" applyBorder="1" applyAlignment="1">
      <alignment horizontal="center" vertical="center"/>
    </xf>
    <xf numFmtId="0" fontId="69" fillId="0" borderId="27" xfId="0" applyFont="1" applyBorder="1" applyAlignment="1">
      <alignment horizontal="justify" vertical="center" wrapText="1"/>
    </xf>
    <xf numFmtId="0" fontId="65" fillId="29" borderId="72" xfId="0" applyFont="1" applyFill="1" applyBorder="1" applyAlignment="1">
      <alignment horizontal="center" vertical="center" wrapText="1"/>
    </xf>
    <xf numFmtId="0" fontId="65" fillId="29" borderId="71" xfId="0" applyFont="1" applyFill="1" applyBorder="1" applyAlignment="1">
      <alignment horizontal="center" vertical="center" wrapText="1"/>
    </xf>
    <xf numFmtId="0" fontId="60" fillId="30" borderId="0" xfId="0" applyFont="1" applyFill="1" applyAlignment="1">
      <alignment horizontal="center" vertical="center"/>
    </xf>
    <xf numFmtId="0" fontId="55" fillId="3" borderId="24" xfId="0" applyFont="1" applyFill="1" applyBorder="1" applyAlignment="1">
      <alignment horizontal="left" vertical="center"/>
    </xf>
    <xf numFmtId="0" fontId="55" fillId="0" borderId="24" xfId="0" applyFont="1" applyBorder="1" applyAlignment="1">
      <alignment horizontal="left" vertical="center"/>
    </xf>
    <xf numFmtId="0" fontId="68" fillId="3" borderId="23" xfId="0" applyFont="1" applyFill="1" applyBorder="1" applyAlignment="1">
      <alignment horizontal="center" vertical="center"/>
    </xf>
    <xf numFmtId="0" fontId="65" fillId="29" borderId="79" xfId="0" applyFont="1" applyFill="1" applyBorder="1" applyAlignment="1">
      <alignment horizontal="center" vertical="center" wrapText="1"/>
    </xf>
    <xf numFmtId="0" fontId="65" fillId="29" borderId="77" xfId="0" applyFont="1" applyFill="1" applyBorder="1" applyAlignment="1">
      <alignment horizontal="center" vertical="center" wrapText="1"/>
    </xf>
    <xf numFmtId="0" fontId="68" fillId="0" borderId="70" xfId="0" applyFont="1" applyBorder="1" applyAlignment="1">
      <alignment horizontal="center" vertical="center"/>
    </xf>
    <xf numFmtId="0" fontId="55" fillId="0" borderId="72" xfId="0" applyFont="1" applyBorder="1" applyAlignment="1">
      <alignment horizontal="left" vertical="center"/>
    </xf>
    <xf numFmtId="0" fontId="60" fillId="0" borderId="25" xfId="0" applyFont="1" applyBorder="1" applyAlignment="1">
      <alignment horizontal="center"/>
    </xf>
    <xf numFmtId="0" fontId="29" fillId="0" borderId="27" xfId="0" applyFont="1" applyBorder="1"/>
    <xf numFmtId="0" fontId="0" fillId="0" borderId="0" xfId="0" applyAlignment="1">
      <alignment wrapText="1"/>
    </xf>
    <xf numFmtId="0" fontId="53" fillId="0" borderId="0" xfId="0" applyFont="1" applyAlignment="1">
      <alignment wrapText="1"/>
    </xf>
    <xf numFmtId="10" fontId="1" fillId="0" borderId="19" xfId="1" applyNumberFormat="1" applyFont="1" applyBorder="1" applyAlignment="1">
      <alignment horizontal="center" vertical="center"/>
    </xf>
    <xf numFmtId="9" fontId="1" fillId="0" borderId="19" xfId="1" applyFont="1" applyBorder="1" applyAlignment="1">
      <alignment horizontal="center" vertical="center"/>
    </xf>
    <xf numFmtId="0" fontId="3" fillId="0" borderId="19" xfId="0" applyFont="1" applyBorder="1" applyAlignment="1" applyProtection="1">
      <alignment horizontal="center" vertical="center"/>
      <protection hidden="1"/>
    </xf>
    <xf numFmtId="9" fontId="1" fillId="0" borderId="20" xfId="0" applyNumberFormat="1" applyFont="1" applyBorder="1" applyAlignment="1" applyProtection="1">
      <alignment horizontal="center" vertical="center"/>
      <protection hidden="1"/>
    </xf>
    <xf numFmtId="9" fontId="3" fillId="0" borderId="19" xfId="0" applyNumberFormat="1" applyFont="1" applyBorder="1" applyAlignment="1" applyProtection="1">
      <alignment vertical="center"/>
      <protection hidden="1"/>
    </xf>
    <xf numFmtId="0" fontId="3" fillId="0" borderId="19" xfId="0" applyFont="1" applyBorder="1" applyAlignment="1" applyProtection="1">
      <alignment vertical="center"/>
      <protection hidden="1"/>
    </xf>
    <xf numFmtId="165" fontId="1" fillId="0" borderId="19" xfId="0" applyNumberFormat="1" applyFont="1" applyBorder="1" applyAlignment="1">
      <alignment horizontal="center" vertical="center"/>
    </xf>
    <xf numFmtId="165" fontId="1" fillId="4" borderId="19" xfId="0" applyNumberFormat="1" applyFont="1" applyFill="1" applyBorder="1" applyAlignment="1">
      <alignment horizontal="center" vertical="center"/>
    </xf>
    <xf numFmtId="0" fontId="55" fillId="0" borderId="19" xfId="0" applyFont="1" applyBorder="1" applyAlignment="1">
      <alignment horizontal="center" vertical="center"/>
    </xf>
    <xf numFmtId="165" fontId="1" fillId="0" borderId="0" xfId="0" applyNumberFormat="1" applyFont="1" applyAlignment="1">
      <alignment horizontal="center" vertical="center"/>
    </xf>
    <xf numFmtId="0" fontId="51" fillId="0" borderId="0" xfId="0" applyFont="1" applyAlignment="1">
      <alignment horizontal="center" vertical="center" wrapText="1"/>
    </xf>
    <xf numFmtId="0" fontId="71" fillId="0" borderId="0" xfId="0" applyFont="1" applyAlignment="1">
      <alignment horizontal="center" vertical="center" wrapText="1"/>
    </xf>
    <xf numFmtId="165" fontId="57" fillId="0" borderId="0" xfId="4" applyNumberFormat="1" applyFont="1" applyAlignment="1">
      <alignment horizontal="center" vertical="center" wrapText="1"/>
    </xf>
    <xf numFmtId="0" fontId="0" fillId="0" borderId="0" xfId="0" applyAlignment="1">
      <alignment horizontal="left" vertical="center"/>
    </xf>
    <xf numFmtId="0" fontId="55" fillId="3" borderId="0" xfId="0" applyFont="1" applyFill="1"/>
    <xf numFmtId="0" fontId="69" fillId="0" borderId="19" xfId="0" applyFont="1" applyBorder="1" applyAlignment="1">
      <alignment horizontal="center" vertical="center" wrapText="1"/>
    </xf>
    <xf numFmtId="0" fontId="69" fillId="0" borderId="19" xfId="0" applyFont="1" applyBorder="1" applyAlignment="1">
      <alignment horizontal="center" vertical="center"/>
    </xf>
    <xf numFmtId="0" fontId="55" fillId="0" borderId="19" xfId="0" applyFont="1" applyBorder="1" applyAlignment="1" applyProtection="1">
      <alignment horizontal="center" vertical="center"/>
      <protection locked="0"/>
    </xf>
    <xf numFmtId="9" fontId="55" fillId="0" borderId="19" xfId="0" applyNumberFormat="1" applyFont="1" applyBorder="1" applyAlignment="1" applyProtection="1">
      <alignment horizontal="center" vertical="center"/>
      <protection hidden="1"/>
    </xf>
    <xf numFmtId="165" fontId="55" fillId="0" borderId="19" xfId="0" applyNumberFormat="1" applyFont="1" applyBorder="1" applyAlignment="1" applyProtection="1">
      <alignment horizontal="center" vertical="center"/>
      <protection locked="0"/>
    </xf>
    <xf numFmtId="0" fontId="74" fillId="0" borderId="19" xfId="0" applyFont="1" applyBorder="1" applyAlignment="1">
      <alignment horizontal="center" vertical="center"/>
    </xf>
    <xf numFmtId="0" fontId="69" fillId="4" borderId="19" xfId="0" applyFont="1" applyFill="1" applyBorder="1" applyAlignment="1">
      <alignment horizontal="center" vertical="center"/>
    </xf>
    <xf numFmtId="0" fontId="55" fillId="4" borderId="19" xfId="0" applyFont="1" applyFill="1" applyBorder="1" applyAlignment="1" applyProtection="1">
      <alignment horizontal="center" vertical="center"/>
      <protection locked="0"/>
    </xf>
    <xf numFmtId="9" fontId="55" fillId="4" borderId="19" xfId="0" applyNumberFormat="1" applyFont="1" applyFill="1" applyBorder="1" applyAlignment="1" applyProtection="1">
      <alignment horizontal="center" vertical="center"/>
      <protection hidden="1"/>
    </xf>
    <xf numFmtId="0" fontId="55" fillId="4" borderId="19" xfId="0" applyFont="1" applyFill="1" applyBorder="1" applyAlignment="1" applyProtection="1">
      <alignment horizontal="center" vertical="center" wrapText="1"/>
      <protection locked="0"/>
    </xf>
    <xf numFmtId="0" fontId="74" fillId="4" borderId="19" xfId="0" applyFont="1" applyFill="1" applyBorder="1" applyAlignment="1">
      <alignment horizontal="center" vertical="center"/>
    </xf>
    <xf numFmtId="0" fontId="55" fillId="4" borderId="0" xfId="0" applyFont="1" applyFill="1"/>
    <xf numFmtId="0" fontId="69" fillId="3" borderId="19" xfId="4" applyFont="1" applyFill="1" applyBorder="1" applyAlignment="1" applyProtection="1">
      <alignment horizontal="center" vertical="center" wrapText="1"/>
      <protection locked="0"/>
    </xf>
    <xf numFmtId="0" fontId="55" fillId="3" borderId="0" xfId="0" applyFont="1" applyFill="1" applyAlignment="1">
      <alignment horizontal="justify" vertical="center" wrapText="1"/>
    </xf>
    <xf numFmtId="0" fontId="74" fillId="0" borderId="0" xfId="0" applyFont="1" applyAlignment="1">
      <alignment horizontal="justify" vertical="center" wrapText="1"/>
    </xf>
    <xf numFmtId="0" fontId="55" fillId="0" borderId="0" xfId="0" applyFont="1" applyAlignment="1">
      <alignment horizontal="center" vertical="center"/>
    </xf>
    <xf numFmtId="9" fontId="55" fillId="0" borderId="19" xfId="1" applyFont="1" applyBorder="1" applyAlignment="1">
      <alignment horizontal="center" vertical="center"/>
    </xf>
    <xf numFmtId="10" fontId="55" fillId="0" borderId="19" xfId="1" applyNumberFormat="1" applyFont="1" applyBorder="1" applyAlignment="1">
      <alignment horizontal="center" vertical="center"/>
    </xf>
    <xf numFmtId="164" fontId="55" fillId="0" borderId="19" xfId="1" applyNumberFormat="1" applyFont="1" applyBorder="1" applyAlignment="1">
      <alignment horizontal="center" vertical="center"/>
    </xf>
    <xf numFmtId="0" fontId="68" fillId="0" borderId="0" xfId="0" applyFont="1" applyAlignment="1">
      <alignment horizontal="center" vertical="center" wrapText="1"/>
    </xf>
    <xf numFmtId="0" fontId="71" fillId="0" borderId="0" xfId="0" applyFont="1" applyAlignment="1">
      <alignment horizontal="center" vertical="center"/>
    </xf>
    <xf numFmtId="164" fontId="55" fillId="0" borderId="0" xfId="0" applyNumberFormat="1" applyFont="1" applyAlignment="1">
      <alignment horizontal="center" vertical="center"/>
    </xf>
    <xf numFmtId="0" fontId="55" fillId="0" borderId="0" xfId="0" applyFont="1" applyAlignment="1">
      <alignment horizontal="center" vertical="center" wrapText="1"/>
    </xf>
    <xf numFmtId="0" fontId="69" fillId="0" borderId="0" xfId="0" applyFont="1" applyAlignment="1">
      <alignment horizontal="justify" vertical="center" wrapText="1"/>
    </xf>
    <xf numFmtId="0" fontId="68" fillId="3" borderId="0" xfId="4" applyFont="1" applyFill="1" applyAlignment="1">
      <alignment horizontal="center" vertical="center"/>
    </xf>
    <xf numFmtId="0" fontId="55" fillId="3" borderId="0" xfId="4" applyFont="1" applyFill="1" applyAlignment="1">
      <alignment horizontal="center" vertical="center"/>
    </xf>
    <xf numFmtId="0" fontId="69" fillId="3" borderId="0" xfId="4" applyFont="1" applyFill="1" applyAlignment="1">
      <alignment horizontal="justify" vertical="center" wrapText="1"/>
    </xf>
    <xf numFmtId="0" fontId="55" fillId="3" borderId="0" xfId="0" applyFont="1" applyFill="1" applyAlignment="1">
      <alignment horizontal="center" vertical="center"/>
    </xf>
    <xf numFmtId="0" fontId="55" fillId="3" borderId="0" xfId="0" applyFont="1" applyFill="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horizontal="center" vertical="center" textRotation="90" wrapText="1"/>
    </xf>
    <xf numFmtId="164" fontId="74" fillId="0" borderId="0" xfId="0" applyNumberFormat="1" applyFont="1" applyAlignment="1">
      <alignment horizontal="center" vertical="center" wrapText="1"/>
    </xf>
    <xf numFmtId="9" fontId="74" fillId="0" borderId="0" xfId="4" applyNumberFormat="1" applyFont="1" applyAlignment="1">
      <alignment horizontal="center" vertical="center" wrapText="1"/>
    </xf>
    <xf numFmtId="0" fontId="71" fillId="0" borderId="80" xfId="0" applyFont="1" applyBorder="1" applyAlignment="1">
      <alignment horizontal="center" vertical="center" wrapText="1"/>
    </xf>
    <xf numFmtId="0" fontId="71" fillId="0" borderId="66" xfId="0" applyFont="1" applyBorder="1" applyAlignment="1">
      <alignment horizontal="center" vertical="center" wrapText="1"/>
    </xf>
    <xf numFmtId="0" fontId="71" fillId="3" borderId="0" xfId="0" applyFont="1" applyFill="1" applyAlignment="1">
      <alignment horizontal="center" vertical="center"/>
    </xf>
    <xf numFmtId="0" fontId="71" fillId="2" borderId="0" xfId="0" applyFont="1" applyFill="1" applyAlignment="1">
      <alignment horizontal="center" vertical="center"/>
    </xf>
    <xf numFmtId="0" fontId="80" fillId="0" borderId="0" xfId="0" applyFont="1"/>
    <xf numFmtId="0" fontId="71" fillId="3" borderId="0" xfId="0" applyFont="1" applyFill="1"/>
    <xf numFmtId="0" fontId="71" fillId="0" borderId="0" xfId="0" applyFont="1"/>
    <xf numFmtId="0" fontId="52" fillId="0" borderId="0" xfId="0" applyFont="1"/>
    <xf numFmtId="0" fontId="73" fillId="0" borderId="19" xfId="0" applyFont="1" applyBorder="1" applyAlignment="1">
      <alignment horizontal="justify" vertical="center"/>
    </xf>
    <xf numFmtId="0" fontId="40" fillId="0" borderId="19" xfId="0" applyFont="1" applyBorder="1" applyAlignment="1">
      <alignment horizontal="justify" vertical="center"/>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91" xfId="0" applyFont="1" applyFill="1" applyBorder="1" applyAlignment="1">
      <alignment horizontal="center" vertical="center" wrapText="1"/>
    </xf>
    <xf numFmtId="0" fontId="73" fillId="32" borderId="19" xfId="0" applyFont="1" applyFill="1" applyBorder="1" applyAlignment="1">
      <alignment horizontal="justify" vertical="center"/>
    </xf>
    <xf numFmtId="0" fontId="40" fillId="32" borderId="19" xfId="0" applyFont="1" applyFill="1" applyBorder="1" applyAlignment="1">
      <alignment horizontal="justify" vertical="center"/>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3" fillId="4" borderId="19" xfId="0" applyFont="1" applyFill="1" applyBorder="1" applyAlignment="1" applyProtection="1">
      <alignment horizontal="center" vertical="center"/>
      <protection hidden="1"/>
    </xf>
    <xf numFmtId="0" fontId="68" fillId="0" borderId="19" xfId="0" applyFont="1" applyBorder="1" applyAlignment="1" applyProtection="1">
      <alignment horizontal="center" vertical="center"/>
      <protection hidden="1"/>
    </xf>
    <xf numFmtId="0" fontId="3" fillId="4" borderId="19" xfId="0" applyFont="1" applyFill="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0" fontId="68" fillId="0" borderId="19"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9" fontId="68" fillId="0" borderId="19" xfId="0" applyNumberFormat="1" applyFont="1" applyBorder="1" applyAlignment="1">
      <alignment vertical="center" wrapText="1"/>
    </xf>
    <xf numFmtId="9" fontId="75" fillId="0" borderId="19" xfId="0" applyNumberFormat="1" applyFont="1" applyBorder="1" applyAlignment="1" applyProtection="1">
      <alignment horizontal="center" vertical="center" wrapText="1"/>
      <protection locked="0"/>
    </xf>
    <xf numFmtId="0" fontId="74" fillId="0" borderId="66" xfId="0" applyFont="1" applyBorder="1" applyAlignment="1">
      <alignment horizontal="center" vertical="center" wrapText="1"/>
    </xf>
    <xf numFmtId="0" fontId="69" fillId="0" borderId="0" xfId="0" applyFont="1" applyAlignment="1">
      <alignment horizontal="center" vertical="center" wrapText="1"/>
    </xf>
    <xf numFmtId="0" fontId="55" fillId="0" borderId="19" xfId="0" applyFont="1" applyBorder="1" applyAlignment="1" applyProtection="1">
      <alignment horizontal="center" vertical="center" wrapText="1"/>
      <protection hidden="1"/>
    </xf>
    <xf numFmtId="9" fontId="55" fillId="0" borderId="19" xfId="0" applyNumberFormat="1" applyFont="1" applyBorder="1" applyAlignment="1" applyProtection="1">
      <alignment horizontal="center" vertical="center" wrapText="1"/>
      <protection hidden="1"/>
    </xf>
    <xf numFmtId="0" fontId="85" fillId="3" borderId="19" xfId="4" applyFont="1" applyFill="1" applyBorder="1" applyAlignment="1" applyProtection="1">
      <alignment horizontal="center" vertical="center" wrapText="1"/>
      <protection locked="0"/>
    </xf>
    <xf numFmtId="0" fontId="85" fillId="0" borderId="19" xfId="0" applyFont="1" applyBorder="1" applyAlignment="1" applyProtection="1">
      <alignment horizontal="center" vertical="center"/>
      <protection locked="0"/>
    </xf>
    <xf numFmtId="9" fontId="85" fillId="0" borderId="19" xfId="0" applyNumberFormat="1" applyFont="1" applyBorder="1" applyAlignment="1" applyProtection="1">
      <alignment horizontal="center" vertical="center"/>
      <protection hidden="1"/>
    </xf>
    <xf numFmtId="0" fontId="84" fillId="0" borderId="19" xfId="0" applyFont="1" applyBorder="1" applyAlignment="1" applyProtection="1">
      <alignment horizontal="center" vertical="center" wrapText="1"/>
      <protection hidden="1"/>
    </xf>
    <xf numFmtId="9" fontId="86" fillId="0" borderId="19" xfId="0" applyNumberFormat="1" applyFont="1" applyBorder="1" applyAlignment="1" applyProtection="1">
      <alignment horizontal="center" vertical="center"/>
      <protection hidden="1"/>
    </xf>
    <xf numFmtId="0" fontId="84" fillId="0" borderId="19" xfId="0" applyFont="1" applyBorder="1" applyAlignment="1" applyProtection="1">
      <alignment horizontal="center" vertical="center"/>
      <protection hidden="1"/>
    </xf>
    <xf numFmtId="165" fontId="86" fillId="0" borderId="19" xfId="0" applyNumberFormat="1" applyFont="1" applyBorder="1" applyAlignment="1">
      <alignment horizontal="center" vertical="center"/>
    </xf>
    <xf numFmtId="0" fontId="86" fillId="0" borderId="0" xfId="0" applyFont="1"/>
    <xf numFmtId="0" fontId="85" fillId="3" borderId="0" xfId="0" applyFont="1" applyFill="1"/>
    <xf numFmtId="164" fontId="86" fillId="0" borderId="19" xfId="1" applyNumberFormat="1" applyFont="1" applyBorder="1" applyAlignment="1">
      <alignment horizontal="center" vertical="center"/>
    </xf>
    <xf numFmtId="0" fontId="85" fillId="0" borderId="19" xfId="0" applyFont="1" applyBorder="1" applyAlignment="1" applyProtection="1">
      <alignment horizontal="center" vertical="center" wrapText="1"/>
      <protection locked="0"/>
    </xf>
    <xf numFmtId="0" fontId="2" fillId="0" borderId="19" xfId="0" applyFont="1" applyBorder="1"/>
    <xf numFmtId="0" fontId="69" fillId="0" borderId="19" xfId="0" applyFont="1" applyBorder="1" applyAlignment="1" applyProtection="1">
      <alignment horizontal="center" vertical="center"/>
      <protection locked="0"/>
    </xf>
    <xf numFmtId="9" fontId="69" fillId="0" borderId="19" xfId="0" applyNumberFormat="1" applyFont="1" applyBorder="1" applyAlignment="1" applyProtection="1">
      <alignment horizontal="center" vertical="center"/>
      <protection hidden="1"/>
    </xf>
    <xf numFmtId="9" fontId="2" fillId="0" borderId="19" xfId="1" applyFont="1" applyBorder="1" applyAlignment="1">
      <alignment horizontal="center" vertical="center"/>
    </xf>
    <xf numFmtId="0" fontId="45" fillId="0" borderId="19" xfId="0" applyFont="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165" fontId="2" fillId="0" borderId="19" xfId="0" applyNumberFormat="1" applyFont="1" applyBorder="1" applyAlignment="1">
      <alignment horizontal="center" vertical="center"/>
    </xf>
    <xf numFmtId="0" fontId="2" fillId="0" borderId="0" xfId="0" applyFont="1"/>
    <xf numFmtId="0" fontId="69" fillId="3" borderId="0" xfId="0" applyFont="1" applyFill="1"/>
    <xf numFmtId="10" fontId="2" fillId="0" borderId="19" xfId="1" applyNumberFormat="1" applyFont="1" applyBorder="1" applyAlignment="1">
      <alignment horizontal="center" vertical="center"/>
    </xf>
    <xf numFmtId="0" fontId="55" fillId="0" borderId="19" xfId="0" applyFont="1" applyBorder="1" applyAlignment="1" applyProtection="1">
      <alignment vertical="center" wrapText="1"/>
      <protection hidden="1"/>
    </xf>
    <xf numFmtId="0" fontId="74" fillId="2" borderId="19" xfId="0" applyFont="1" applyFill="1" applyBorder="1" applyAlignment="1">
      <alignment horizontal="center" vertical="center" wrapText="1"/>
    </xf>
    <xf numFmtId="0" fontId="71" fillId="3" borderId="0" xfId="0" applyFont="1" applyFill="1" applyAlignment="1">
      <alignment horizontal="justify" vertical="center" wrapText="1"/>
    </xf>
    <xf numFmtId="0" fontId="80" fillId="0" borderId="0" xfId="0" applyFont="1" applyAlignment="1">
      <alignment horizontal="justify" vertical="center" wrapText="1"/>
    </xf>
    <xf numFmtId="0" fontId="69" fillId="3" borderId="0" xfId="0" applyFont="1" applyFill="1" applyAlignment="1">
      <alignment horizontal="justify" vertical="center" wrapText="1"/>
    </xf>
    <xf numFmtId="0" fontId="85" fillId="3" borderId="0" xfId="0" applyFont="1" applyFill="1" applyAlignment="1">
      <alignment horizontal="justify" vertical="center" wrapText="1"/>
    </xf>
    <xf numFmtId="0" fontId="55" fillId="4" borderId="0" xfId="0" applyFont="1" applyFill="1" applyAlignment="1">
      <alignment horizontal="justify" vertical="center" wrapText="1"/>
    </xf>
    <xf numFmtId="9" fontId="3" fillId="0" borderId="19" xfId="0" applyNumberFormat="1" applyFont="1" applyBorder="1" applyAlignment="1" applyProtection="1">
      <alignment horizontal="center" vertical="center" wrapText="1"/>
      <protection hidden="1"/>
    </xf>
    <xf numFmtId="0" fontId="74" fillId="3" borderId="19" xfId="4" applyFont="1" applyFill="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9" fontId="68" fillId="0" borderId="20" xfId="0" applyNumberFormat="1" applyFont="1" applyBorder="1" applyAlignment="1">
      <alignment horizontal="center" vertical="center" wrapText="1"/>
    </xf>
    <xf numFmtId="0" fontId="3" fillId="0" borderId="20" xfId="0" applyFont="1" applyBorder="1" applyAlignment="1" applyProtection="1">
      <alignment horizontal="center" vertical="center"/>
      <protection hidden="1"/>
    </xf>
    <xf numFmtId="0" fontId="3" fillId="0" borderId="20" xfId="0" applyFont="1" applyBorder="1" applyAlignment="1" applyProtection="1">
      <alignment horizontal="center" vertical="center" wrapText="1"/>
      <protection hidden="1"/>
    </xf>
    <xf numFmtId="10" fontId="1" fillId="0" borderId="20" xfId="1" applyNumberFormat="1" applyFont="1" applyBorder="1" applyAlignment="1">
      <alignment horizontal="center" vertical="center"/>
    </xf>
    <xf numFmtId="0" fontId="55" fillId="13" borderId="24" xfId="0" applyFont="1" applyFill="1" applyBorder="1" applyAlignment="1">
      <alignment horizontal="left" vertical="center"/>
    </xf>
    <xf numFmtId="0" fontId="69" fillId="0" borderId="19" xfId="4" applyFont="1" applyBorder="1" applyAlignment="1" applyProtection="1">
      <alignment horizontal="center" vertical="center" wrapText="1"/>
      <protection locked="0"/>
    </xf>
    <xf numFmtId="0" fontId="71" fillId="16" borderId="19" xfId="0" applyFont="1" applyFill="1" applyBorder="1" applyAlignment="1">
      <alignment horizontal="center" vertical="center" wrapText="1"/>
    </xf>
    <xf numFmtId="0" fontId="71" fillId="16" borderId="20" xfId="0" applyFont="1" applyFill="1" applyBorder="1" applyAlignment="1">
      <alignment horizontal="center" vertical="center" wrapText="1"/>
    </xf>
    <xf numFmtId="0" fontId="69" fillId="5" borderId="19" xfId="0" applyFont="1" applyFill="1" applyBorder="1" applyAlignment="1">
      <alignment horizontal="center" vertical="center"/>
    </xf>
    <xf numFmtId="0" fontId="40" fillId="3" borderId="0" xfId="0" applyFont="1" applyFill="1"/>
    <xf numFmtId="0" fontId="69" fillId="3" borderId="0" xfId="0" applyFont="1" applyFill="1" applyAlignment="1">
      <alignment horizontal="justify" vertical="center"/>
    </xf>
    <xf numFmtId="0" fontId="57" fillId="0" borderId="0" xfId="0" applyFont="1" applyAlignment="1">
      <alignment horizontal="center" vertical="center" wrapText="1"/>
    </xf>
    <xf numFmtId="0" fontId="2" fillId="4" borderId="19" xfId="0" applyFont="1" applyFill="1" applyBorder="1"/>
    <xf numFmtId="0" fontId="69" fillId="0" borderId="19" xfId="0" applyFont="1" applyBorder="1" applyAlignment="1">
      <alignment horizontal="justify" vertical="center"/>
    </xf>
    <xf numFmtId="0" fontId="69" fillId="0" borderId="69" xfId="0" applyFont="1" applyBorder="1" applyAlignment="1">
      <alignment horizontal="justify" vertical="center" wrapText="1"/>
    </xf>
    <xf numFmtId="0" fontId="69" fillId="0" borderId="0" xfId="0" applyFont="1"/>
    <xf numFmtId="0" fontId="69" fillId="0" borderId="0" xfId="0" applyFont="1" applyAlignment="1">
      <alignment horizontal="justify" vertical="center"/>
    </xf>
    <xf numFmtId="0" fontId="74" fillId="0" borderId="0" xfId="0" applyFont="1" applyAlignment="1">
      <alignment horizontal="center" vertical="center"/>
    </xf>
    <xf numFmtId="0" fontId="74" fillId="3" borderId="0" xfId="4" applyFont="1" applyFill="1" applyAlignment="1">
      <alignment horizontal="center" vertical="center"/>
    </xf>
    <xf numFmtId="0" fontId="74" fillId="3" borderId="0" xfId="4" applyFont="1" applyFill="1" applyAlignment="1">
      <alignment horizontal="justify" vertical="center" wrapText="1"/>
    </xf>
    <xf numFmtId="0" fontId="69" fillId="0" borderId="0" xfId="0" applyFont="1" applyAlignment="1">
      <alignment horizontal="center"/>
    </xf>
    <xf numFmtId="0" fontId="74" fillId="3" borderId="0" xfId="0" applyFont="1" applyFill="1" applyAlignment="1">
      <alignment horizontal="center" vertical="center"/>
    </xf>
    <xf numFmtId="0" fontId="69" fillId="3" borderId="0" xfId="0" applyFont="1" applyFill="1" applyAlignment="1">
      <alignment horizontal="center" vertical="center"/>
    </xf>
    <xf numFmtId="0" fontId="74" fillId="0" borderId="19" xfId="0" applyFont="1" applyBorder="1" applyAlignment="1" applyProtection="1">
      <alignment horizontal="center" vertical="center"/>
      <protection locked="0"/>
    </xf>
    <xf numFmtId="0" fontId="45" fillId="0" borderId="19" xfId="0" applyFont="1" applyBorder="1" applyAlignment="1">
      <alignment horizontal="center" vertical="center"/>
    </xf>
    <xf numFmtId="0" fontId="2" fillId="0" borderId="19" xfId="0" applyFont="1" applyBorder="1" applyAlignment="1">
      <alignment horizontal="center" vertical="center"/>
    </xf>
    <xf numFmtId="0" fontId="45" fillId="4" borderId="19" xfId="0" applyFont="1" applyFill="1" applyBorder="1" applyAlignment="1">
      <alignment horizontal="center" vertical="center"/>
    </xf>
    <xf numFmtId="0" fontId="2" fillId="4" borderId="19" xfId="0" applyFont="1" applyFill="1" applyBorder="1" applyAlignment="1">
      <alignment horizontal="center" vertical="center"/>
    </xf>
    <xf numFmtId="0" fontId="69" fillId="0" borderId="0" xfId="0" applyFont="1" applyAlignment="1">
      <alignment horizontal="center" vertical="center"/>
    </xf>
    <xf numFmtId="0" fontId="69" fillId="0" borderId="19" xfId="0" applyFont="1" applyBorder="1" applyAlignment="1">
      <alignment horizontal="justify" vertical="center" wrapText="1"/>
    </xf>
    <xf numFmtId="0" fontId="69" fillId="0" borderId="19" xfId="0" applyFont="1" applyBorder="1" applyAlignment="1" applyProtection="1">
      <alignment horizontal="justify" vertical="center" wrapText="1"/>
      <protection locked="0"/>
    </xf>
    <xf numFmtId="0" fontId="69" fillId="0" borderId="19" xfId="4" applyFont="1" applyBorder="1" applyAlignment="1" applyProtection="1">
      <alignment horizontal="justify" vertical="center" wrapText="1"/>
      <protection locked="0"/>
    </xf>
    <xf numFmtId="0" fontId="87" fillId="0" borderId="19" xfId="0" applyFont="1" applyBorder="1" applyAlignment="1">
      <alignment horizontal="justify" vertical="center" wrapText="1"/>
    </xf>
    <xf numFmtId="9" fontId="55" fillId="0" borderId="20" xfId="0" applyNumberFormat="1" applyFont="1" applyBorder="1" applyAlignment="1" applyProtection="1">
      <alignment vertical="center" wrapText="1"/>
      <protection hidden="1"/>
    </xf>
    <xf numFmtId="9" fontId="68" fillId="0" borderId="20" xfId="0" applyNumberFormat="1" applyFont="1" applyBorder="1" applyAlignment="1">
      <alignment vertical="center" wrapText="1"/>
    </xf>
    <xf numFmtId="9" fontId="3" fillId="0" borderId="19" xfId="0" applyNumberFormat="1" applyFont="1" applyBorder="1" applyAlignment="1" applyProtection="1">
      <alignment vertical="center" wrapText="1"/>
      <protection hidden="1"/>
    </xf>
    <xf numFmtId="0" fontId="74" fillId="0" borderId="0" xfId="4" applyFont="1" applyAlignment="1">
      <alignment horizontal="left" vertical="center"/>
    </xf>
    <xf numFmtId="0" fontId="55" fillId="0" borderId="19" xfId="0" applyFont="1" applyBorder="1" applyAlignment="1">
      <alignment horizontal="center" vertical="center" wrapText="1"/>
    </xf>
    <xf numFmtId="165" fontId="1" fillId="0" borderId="20" xfId="0" applyNumberFormat="1" applyFont="1" applyBorder="1" applyAlignment="1">
      <alignment horizontal="center" vertical="center"/>
    </xf>
    <xf numFmtId="0" fontId="45" fillId="0" borderId="20" xfId="0" applyFont="1" applyBorder="1" applyAlignment="1">
      <alignment horizontal="center" vertical="center"/>
    </xf>
    <xf numFmtId="0" fontId="2" fillId="0" borderId="20" xfId="0" applyFont="1" applyBorder="1" applyAlignment="1">
      <alignment horizontal="center" vertical="center"/>
    </xf>
    <xf numFmtId="9" fontId="55" fillId="0" borderId="19" xfId="0" applyNumberFormat="1" applyFont="1" applyBorder="1" applyAlignment="1" applyProtection="1">
      <alignment vertical="center" wrapText="1"/>
      <protection hidden="1"/>
    </xf>
    <xf numFmtId="0" fontId="55" fillId="0" borderId="19" xfId="0" applyFont="1" applyBorder="1" applyAlignment="1" applyProtection="1">
      <alignment vertical="center" wrapText="1"/>
      <protection locked="0"/>
    </xf>
    <xf numFmtId="0" fontId="55" fillId="0" borderId="19" xfId="0" applyFont="1" applyBorder="1" applyAlignment="1">
      <alignment vertical="center" wrapText="1"/>
    </xf>
    <xf numFmtId="9" fontId="74" fillId="0" borderId="20" xfId="0" applyNumberFormat="1" applyFont="1" applyBorder="1" applyAlignment="1">
      <alignment vertical="center" wrapText="1"/>
    </xf>
    <xf numFmtId="0" fontId="69" fillId="0" borderId="20" xfId="0" applyFont="1" applyBorder="1" applyAlignment="1">
      <alignment vertical="center" wrapText="1"/>
    </xf>
    <xf numFmtId="9" fontId="2" fillId="0" borderId="20" xfId="0" applyNumberFormat="1" applyFont="1" applyBorder="1" applyAlignment="1" applyProtection="1">
      <alignment horizontal="center" vertical="center"/>
      <protection hidden="1"/>
    </xf>
    <xf numFmtId="0" fontId="69" fillId="3" borderId="19" xfId="0" applyFont="1" applyFill="1" applyBorder="1" applyAlignment="1">
      <alignment horizontal="justify" vertical="center" wrapText="1"/>
    </xf>
    <xf numFmtId="0" fontId="29" fillId="0" borderId="73" xfId="0" applyFont="1" applyBorder="1" applyAlignment="1">
      <alignment vertical="center"/>
    </xf>
    <xf numFmtId="0" fontId="40" fillId="0" borderId="73" xfId="0" applyFont="1" applyBorder="1" applyAlignment="1">
      <alignment vertical="center" wrapText="1"/>
    </xf>
    <xf numFmtId="0" fontId="29" fillId="0" borderId="74" xfId="0" applyFont="1" applyBorder="1" applyAlignment="1">
      <alignment vertical="center"/>
    </xf>
    <xf numFmtId="0" fontId="60" fillId="33" borderId="92" xfId="0" applyFont="1" applyFill="1" applyBorder="1" applyAlignment="1">
      <alignment horizontal="center" vertical="center"/>
    </xf>
    <xf numFmtId="0" fontId="60" fillId="25" borderId="92" xfId="0" applyFont="1" applyFill="1" applyBorder="1" applyAlignment="1">
      <alignment horizontal="center" vertical="center"/>
    </xf>
    <xf numFmtId="0" fontId="71" fillId="16" borderId="92" xfId="0" applyFont="1" applyFill="1" applyBorder="1" applyAlignment="1">
      <alignment horizontal="center" vertical="center" wrapText="1"/>
    </xf>
    <xf numFmtId="0" fontId="74" fillId="14" borderId="92" xfId="0" applyFont="1" applyFill="1" applyBorder="1" applyAlignment="1">
      <alignment horizontal="center" vertical="center" wrapText="1"/>
    </xf>
    <xf numFmtId="0" fontId="69" fillId="0" borderId="19" xfId="0" applyFont="1" applyBorder="1" applyAlignment="1">
      <alignment horizontal="left" vertical="center" wrapText="1"/>
    </xf>
    <xf numFmtId="0" fontId="4" fillId="3" borderId="19" xfId="6" applyFont="1" applyFill="1" applyBorder="1" applyAlignment="1">
      <alignment vertical="center"/>
    </xf>
    <xf numFmtId="0" fontId="4" fillId="3" borderId="19" xfId="6" applyFont="1" applyFill="1" applyBorder="1" applyAlignment="1">
      <alignment vertical="center" wrapText="1"/>
    </xf>
    <xf numFmtId="0" fontId="4" fillId="3" borderId="69" xfId="6" applyFont="1" applyFill="1" applyBorder="1" applyAlignment="1">
      <alignment vertical="center"/>
    </xf>
    <xf numFmtId="0" fontId="43" fillId="5" borderId="34" xfId="2" applyFont="1" applyFill="1" applyBorder="1" applyAlignment="1">
      <alignment horizontal="center" vertical="center" wrapText="1"/>
    </xf>
    <xf numFmtId="0" fontId="43" fillId="5" borderId="35" xfId="2" applyFont="1" applyFill="1" applyBorder="1" applyAlignment="1">
      <alignment horizontal="center" vertical="center" wrapText="1"/>
    </xf>
    <xf numFmtId="0" fontId="43" fillId="5" borderId="36" xfId="2" applyFont="1" applyFill="1" applyBorder="1" applyAlignment="1">
      <alignment horizontal="center" vertical="center" wrapText="1"/>
    </xf>
    <xf numFmtId="0" fontId="42" fillId="0" borderId="5" xfId="2" quotePrefix="1" applyFont="1" applyBorder="1" applyAlignment="1">
      <alignment horizontal="left" vertical="center" wrapText="1"/>
    </xf>
    <xf numFmtId="0" fontId="42" fillId="0" borderId="0" xfId="2" quotePrefix="1" applyFont="1" applyAlignment="1">
      <alignment horizontal="left" vertical="center" wrapText="1"/>
    </xf>
    <xf numFmtId="0" fontId="42" fillId="0" borderId="6" xfId="2" quotePrefix="1" applyFont="1" applyBorder="1" applyAlignment="1">
      <alignment horizontal="left" vertical="center" wrapText="1"/>
    </xf>
    <xf numFmtId="0" fontId="42" fillId="0" borderId="54" xfId="2" quotePrefix="1" applyFont="1" applyBorder="1" applyAlignment="1">
      <alignment horizontal="left" vertical="center" wrapText="1"/>
    </xf>
    <xf numFmtId="0" fontId="42" fillId="0" borderId="55" xfId="2" quotePrefix="1" applyFont="1" applyBorder="1" applyAlignment="1">
      <alignment horizontal="left" vertical="center" wrapText="1"/>
    </xf>
    <xf numFmtId="0" fontId="42" fillId="0" borderId="56" xfId="2" quotePrefix="1" applyFont="1" applyBorder="1" applyAlignment="1">
      <alignment horizontal="left" vertical="center" wrapText="1"/>
    </xf>
    <xf numFmtId="0" fontId="44" fillId="3" borderId="37" xfId="2" quotePrefix="1" applyFont="1" applyFill="1" applyBorder="1" applyAlignment="1">
      <alignment horizontal="left" vertical="top" wrapText="1"/>
    </xf>
    <xf numFmtId="0" fontId="45" fillId="3" borderId="38" xfId="2" quotePrefix="1" applyFont="1" applyFill="1" applyBorder="1" applyAlignment="1">
      <alignment horizontal="left" vertical="top" wrapText="1"/>
    </xf>
    <xf numFmtId="0" fontId="45" fillId="3" borderId="39" xfId="2" quotePrefix="1" applyFont="1" applyFill="1" applyBorder="1" applyAlignment="1">
      <alignment horizontal="left" vertical="top" wrapText="1"/>
    </xf>
    <xf numFmtId="0" fontId="42" fillId="0" borderId="5" xfId="2" quotePrefix="1" applyFont="1" applyBorder="1" applyAlignment="1">
      <alignment horizontal="left" vertical="top" wrapText="1"/>
    </xf>
    <xf numFmtId="0" fontId="42" fillId="0" borderId="0" xfId="2" quotePrefix="1" applyFont="1" applyAlignment="1">
      <alignment horizontal="left" vertical="top" wrapText="1"/>
    </xf>
    <xf numFmtId="0" fontId="42" fillId="0" borderId="6" xfId="2" quotePrefix="1" applyFont="1" applyBorder="1" applyAlignment="1">
      <alignment horizontal="left" vertical="top" wrapText="1"/>
    </xf>
    <xf numFmtId="0" fontId="47" fillId="14" borderId="40" xfId="3" applyFont="1" applyFill="1" applyBorder="1" applyAlignment="1">
      <alignment horizontal="center" vertical="center" wrapText="1"/>
    </xf>
    <xf numFmtId="0" fontId="47" fillId="14" borderId="41" xfId="3" applyFont="1" applyFill="1" applyBorder="1" applyAlignment="1">
      <alignment horizontal="center" vertical="center" wrapText="1"/>
    </xf>
    <xf numFmtId="0" fontId="47" fillId="14" borderId="42" xfId="2" applyFont="1" applyFill="1" applyBorder="1" applyAlignment="1">
      <alignment horizontal="center" vertical="center"/>
    </xf>
    <xf numFmtId="0" fontId="47"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47" fillId="3" borderId="44" xfId="3" applyFont="1" applyFill="1" applyBorder="1" applyAlignment="1">
      <alignment horizontal="left" vertical="top" wrapText="1" readingOrder="1"/>
    </xf>
    <xf numFmtId="0" fontId="47" fillId="3" borderId="45" xfId="3" applyFont="1" applyFill="1" applyBorder="1" applyAlignment="1">
      <alignment horizontal="left" vertical="top" wrapText="1" readingOrder="1"/>
    </xf>
    <xf numFmtId="0" fontId="48" fillId="3" borderId="46" xfId="2" applyFont="1" applyFill="1" applyBorder="1" applyAlignment="1">
      <alignment horizontal="justify" vertical="center" wrapText="1"/>
    </xf>
    <xf numFmtId="0" fontId="48" fillId="3" borderId="47" xfId="2" applyFont="1" applyFill="1" applyBorder="1" applyAlignment="1">
      <alignment horizontal="justify" vertical="center" wrapText="1"/>
    </xf>
    <xf numFmtId="0" fontId="47" fillId="3" borderId="48" xfId="0" applyFont="1" applyFill="1" applyBorder="1" applyAlignment="1">
      <alignment horizontal="left" vertical="center" wrapText="1"/>
    </xf>
    <xf numFmtId="0" fontId="47" fillId="3" borderId="49" xfId="0" applyFont="1" applyFill="1" applyBorder="1" applyAlignment="1">
      <alignment horizontal="left" vertical="center" wrapText="1"/>
    </xf>
    <xf numFmtId="0" fontId="48" fillId="3" borderId="50" xfId="2" applyFont="1" applyFill="1" applyBorder="1" applyAlignment="1">
      <alignment horizontal="justify" vertical="center" wrapText="1"/>
    </xf>
    <xf numFmtId="0" fontId="48" fillId="3" borderId="51" xfId="2" applyFont="1" applyFill="1" applyBorder="1" applyAlignment="1">
      <alignment horizontal="justify" vertical="center" wrapText="1"/>
    </xf>
    <xf numFmtId="0" fontId="42" fillId="3" borderId="5" xfId="2" applyFont="1" applyFill="1" applyBorder="1" applyAlignment="1">
      <alignment horizontal="left" vertical="top" wrapText="1"/>
    </xf>
    <xf numFmtId="0" fontId="42" fillId="3" borderId="0" xfId="2" applyFont="1" applyFill="1" applyAlignment="1">
      <alignment horizontal="left" vertical="top" wrapText="1"/>
    </xf>
    <xf numFmtId="0" fontId="42" fillId="3" borderId="6" xfId="2" applyFont="1" applyFill="1" applyBorder="1" applyAlignment="1">
      <alignment horizontal="left" vertical="top" wrapText="1"/>
    </xf>
    <xf numFmtId="0" fontId="47" fillId="3" borderId="57" xfId="0" applyFont="1" applyFill="1" applyBorder="1" applyAlignment="1">
      <alignment horizontal="left" vertical="center" wrapText="1"/>
    </xf>
    <xf numFmtId="0" fontId="47" fillId="3" borderId="58" xfId="0" applyFont="1" applyFill="1" applyBorder="1" applyAlignment="1">
      <alignment horizontal="left" vertical="center" wrapText="1"/>
    </xf>
    <xf numFmtId="0" fontId="47" fillId="3" borderId="59" xfId="0" applyFont="1" applyFill="1" applyBorder="1" applyAlignment="1">
      <alignment horizontal="left" vertical="center" wrapText="1"/>
    </xf>
    <xf numFmtId="0" fontId="47" fillId="3" borderId="60" xfId="0" applyFont="1" applyFill="1" applyBorder="1" applyAlignment="1">
      <alignment horizontal="left" vertical="center" wrapText="1"/>
    </xf>
    <xf numFmtId="0" fontId="48" fillId="3" borderId="52" xfId="0" applyFont="1" applyFill="1" applyBorder="1" applyAlignment="1">
      <alignment horizontal="justify" vertical="center" wrapText="1"/>
    </xf>
    <xf numFmtId="0" fontId="48" fillId="3" borderId="53" xfId="0" applyFont="1" applyFill="1" applyBorder="1" applyAlignment="1">
      <alignment horizontal="justify" vertical="center" wrapText="1"/>
    </xf>
    <xf numFmtId="0" fontId="73" fillId="32" borderId="19" xfId="0" applyFont="1" applyFill="1" applyBorder="1" applyAlignment="1">
      <alignment horizontal="center" vertical="center"/>
    </xf>
    <xf numFmtId="0" fontId="40" fillId="32" borderId="19" xfId="0" applyFont="1" applyFill="1" applyBorder="1" applyAlignment="1">
      <alignment horizontal="justify" vertical="center" wrapText="1"/>
    </xf>
    <xf numFmtId="0" fontId="73" fillId="0" borderId="19" xfId="0" applyFont="1" applyBorder="1" applyAlignment="1">
      <alignment horizontal="center" vertical="center"/>
    </xf>
    <xf numFmtId="0" fontId="40" fillId="0" borderId="19" xfId="0" applyFont="1" applyBorder="1" applyAlignment="1">
      <alignment horizontal="justify" vertical="center" wrapText="1"/>
    </xf>
    <xf numFmtId="0" fontId="65" fillId="31" borderId="0" xfId="0" applyFont="1" applyFill="1" applyAlignment="1">
      <alignment horizontal="center" vertical="center" wrapText="1"/>
    </xf>
    <xf numFmtId="0" fontId="65" fillId="31" borderId="90" xfId="0" applyFont="1" applyFill="1" applyBorder="1" applyAlignment="1">
      <alignment horizontal="center" vertical="center" wrapText="1"/>
    </xf>
    <xf numFmtId="9" fontId="55" fillId="0" borderId="19" xfId="0" applyNumberFormat="1" applyFont="1" applyBorder="1" applyAlignment="1" applyProtection="1">
      <alignment horizontal="center" vertical="center" wrapText="1"/>
      <protection locked="0"/>
    </xf>
    <xf numFmtId="9" fontId="1"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hidden="1"/>
    </xf>
    <xf numFmtId="0" fontId="3" fillId="0" borderId="19" xfId="0" applyFont="1" applyBorder="1" applyAlignment="1" applyProtection="1">
      <alignment horizontal="center" vertical="center" wrapText="1"/>
      <protection hidden="1"/>
    </xf>
    <xf numFmtId="9" fontId="3" fillId="0" borderId="19" xfId="0" applyNumberFormat="1" applyFont="1" applyBorder="1" applyAlignment="1" applyProtection="1">
      <alignment horizontal="center" vertical="center" wrapText="1"/>
      <protection hidden="1"/>
    </xf>
    <xf numFmtId="0" fontId="69" fillId="3" borderId="19" xfId="4" applyFont="1" applyFill="1" applyBorder="1" applyAlignment="1" applyProtection="1">
      <alignment horizontal="center" vertical="center" wrapText="1"/>
      <protection locked="0"/>
    </xf>
    <xf numFmtId="0" fontId="55" fillId="0" borderId="66" xfId="0" applyFont="1" applyBorder="1" applyAlignment="1" applyProtection="1">
      <alignment horizontal="center" vertical="center" wrapText="1"/>
      <protection hidden="1"/>
    </xf>
    <xf numFmtId="0" fontId="55" fillId="0" borderId="20" xfId="0" applyFont="1" applyBorder="1" applyAlignment="1" applyProtection="1">
      <alignment horizontal="center" vertical="center" wrapText="1"/>
      <protection hidden="1"/>
    </xf>
    <xf numFmtId="0" fontId="69" fillId="3" borderId="66" xfId="4" applyFont="1" applyFill="1" applyBorder="1" applyAlignment="1" applyProtection="1">
      <alignment horizontal="center" vertical="center" wrapText="1"/>
      <protection locked="0"/>
    </xf>
    <xf numFmtId="0" fontId="69" fillId="3" borderId="67" xfId="4" applyFont="1" applyFill="1" applyBorder="1" applyAlignment="1" applyProtection="1">
      <alignment horizontal="center" vertical="center" wrapText="1"/>
      <protection locked="0"/>
    </xf>
    <xf numFmtId="0" fontId="69" fillId="3" borderId="20" xfId="4" applyFont="1" applyFill="1" applyBorder="1" applyAlignment="1" applyProtection="1">
      <alignment horizontal="center" vertical="center" wrapText="1"/>
      <protection locked="0"/>
    </xf>
    <xf numFmtId="0" fontId="74" fillId="3" borderId="66" xfId="4" applyFont="1" applyFill="1" applyBorder="1" applyAlignment="1" applyProtection="1">
      <alignment horizontal="center" vertical="center" wrapText="1"/>
      <protection locked="0"/>
    </xf>
    <xf numFmtId="0" fontId="74" fillId="3" borderId="67" xfId="4" applyFont="1" applyFill="1" applyBorder="1" applyAlignment="1" applyProtection="1">
      <alignment horizontal="center" vertical="center" wrapText="1"/>
      <protection locked="0"/>
    </xf>
    <xf numFmtId="0" fontId="74" fillId="3" borderId="20" xfId="4" applyFont="1" applyFill="1" applyBorder="1" applyAlignment="1" applyProtection="1">
      <alignment horizontal="center" vertical="center" wrapText="1"/>
      <protection locked="0"/>
    </xf>
    <xf numFmtId="0" fontId="69" fillId="0" borderId="66" xfId="4" applyFont="1" applyFill="1" applyBorder="1" applyAlignment="1" applyProtection="1">
      <alignment horizontal="justify" vertical="center" wrapText="1"/>
      <protection locked="0"/>
    </xf>
    <xf numFmtId="0" fontId="69" fillId="0" borderId="67" xfId="4" applyFont="1" applyFill="1" applyBorder="1" applyAlignment="1" applyProtection="1">
      <alignment horizontal="justify" vertical="center" wrapText="1"/>
      <protection locked="0"/>
    </xf>
    <xf numFmtId="0" fontId="69" fillId="0" borderId="20" xfId="4" applyFont="1" applyFill="1" applyBorder="1" applyAlignment="1" applyProtection="1">
      <alignment horizontal="justify" vertical="center" wrapText="1"/>
      <protection locked="0"/>
    </xf>
    <xf numFmtId="0" fontId="74" fillId="0" borderId="66" xfId="4" applyFont="1" applyFill="1" applyBorder="1" applyAlignment="1" applyProtection="1">
      <alignment horizontal="center" vertical="center" wrapText="1"/>
      <protection locked="0"/>
    </xf>
    <xf numFmtId="0" fontId="74" fillId="0" borderId="67" xfId="4" applyFont="1" applyFill="1" applyBorder="1" applyAlignment="1" applyProtection="1">
      <alignment horizontal="center" vertical="center" wrapText="1"/>
      <protection locked="0"/>
    </xf>
    <xf numFmtId="0" fontId="74" fillId="0" borderId="20" xfId="4" applyFont="1" applyFill="1" applyBorder="1" applyAlignment="1" applyProtection="1">
      <alignment horizontal="center" vertical="center" wrapText="1"/>
      <protection locked="0"/>
    </xf>
    <xf numFmtId="0" fontId="45" fillId="0" borderId="66" xfId="0" applyFont="1" applyFill="1" applyBorder="1" applyAlignment="1">
      <alignment horizontal="center" vertical="center" wrapText="1"/>
    </xf>
    <xf numFmtId="0" fontId="45" fillId="0" borderId="67" xfId="0" applyFont="1" applyFill="1" applyBorder="1" applyAlignment="1">
      <alignment horizontal="center" vertical="center" wrapText="1"/>
    </xf>
    <xf numFmtId="0" fontId="45" fillId="0" borderId="20" xfId="0" applyFont="1" applyFill="1" applyBorder="1" applyAlignment="1">
      <alignment horizontal="center" vertical="center" wrapText="1"/>
    </xf>
    <xf numFmtId="9" fontId="68" fillId="0" borderId="66" xfId="0" applyNumberFormat="1" applyFont="1" applyBorder="1" applyAlignment="1">
      <alignment horizontal="center" vertical="center" wrapText="1"/>
    </xf>
    <xf numFmtId="9" fontId="68" fillId="0" borderId="20" xfId="0" applyNumberFormat="1" applyFont="1" applyBorder="1" applyAlignment="1">
      <alignment horizontal="center" vertical="center" wrapText="1"/>
    </xf>
    <xf numFmtId="0" fontId="3" fillId="0" borderId="19" xfId="0" applyFont="1" applyBorder="1" applyAlignment="1" applyProtection="1">
      <alignment horizontal="center" vertical="center"/>
      <protection hidden="1"/>
    </xf>
    <xf numFmtId="0" fontId="45" fillId="0" borderId="19" xfId="0" applyFont="1" applyFill="1" applyBorder="1" applyAlignment="1">
      <alignment horizontal="center" vertical="center" wrapText="1"/>
    </xf>
    <xf numFmtId="0" fontId="74" fillId="0" borderId="19" xfId="4" applyFont="1" applyFill="1" applyBorder="1" applyAlignment="1" applyProtection="1">
      <alignment horizontal="center" vertical="center" wrapText="1"/>
      <protection locked="0"/>
    </xf>
    <xf numFmtId="0" fontId="69" fillId="0" borderId="19" xfId="4" applyFont="1" applyFill="1" applyBorder="1" applyAlignment="1" applyProtection="1">
      <alignment horizontal="justify" vertical="center" wrapText="1"/>
      <protection locked="0"/>
    </xf>
    <xf numFmtId="0" fontId="74" fillId="4" borderId="19" xfId="4" applyFont="1" applyFill="1" applyBorder="1" applyAlignment="1" applyProtection="1">
      <alignment horizontal="center" vertical="center" wrapText="1"/>
      <protection locked="0"/>
    </xf>
    <xf numFmtId="0" fontId="69" fillId="4" borderId="19" xfId="4" applyFont="1" applyFill="1" applyBorder="1" applyAlignment="1" applyProtection="1">
      <alignment horizontal="center" vertical="center" wrapText="1"/>
      <protection locked="0"/>
    </xf>
    <xf numFmtId="0" fontId="69" fillId="3" borderId="85" xfId="4" applyFont="1" applyFill="1" applyBorder="1" applyAlignment="1" applyProtection="1">
      <alignment horizontal="center" vertical="center" wrapText="1"/>
      <protection locked="0"/>
    </xf>
    <xf numFmtId="0" fontId="69" fillId="3" borderId="89" xfId="4" applyFont="1" applyFill="1" applyBorder="1" applyAlignment="1" applyProtection="1">
      <alignment horizontal="center" vertical="center" wrapText="1"/>
      <protection locked="0"/>
    </xf>
    <xf numFmtId="0" fontId="69" fillId="3" borderId="88" xfId="4" applyFont="1" applyFill="1" applyBorder="1" applyAlignment="1" applyProtection="1">
      <alignment horizontal="center" vertical="center" wrapText="1"/>
      <protection locked="0"/>
    </xf>
    <xf numFmtId="0" fontId="74" fillId="25" borderId="66" xfId="4" applyFont="1" applyFill="1" applyBorder="1" applyAlignment="1" applyProtection="1">
      <alignment horizontal="center" vertical="center" wrapText="1"/>
      <protection locked="0"/>
    </xf>
    <xf numFmtId="0" fontId="74" fillId="25" borderId="67" xfId="4" applyFont="1" applyFill="1" applyBorder="1" applyAlignment="1" applyProtection="1">
      <alignment horizontal="center" vertical="center" wrapText="1"/>
      <protection locked="0"/>
    </xf>
    <xf numFmtId="0" fontId="74" fillId="25" borderId="20" xfId="4" applyFont="1" applyFill="1" applyBorder="1" applyAlignment="1" applyProtection="1">
      <alignment horizontal="center" vertical="center" wrapText="1"/>
      <protection locked="0"/>
    </xf>
    <xf numFmtId="0" fontId="3" fillId="0" borderId="66" xfId="0" applyFont="1" applyBorder="1" applyAlignment="1" applyProtection="1">
      <alignment horizontal="center" vertical="center"/>
      <protection hidden="1"/>
    </xf>
    <xf numFmtId="0" fontId="3" fillId="0" borderId="67"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9" fontId="3" fillId="0" borderId="66" xfId="0" applyNumberFormat="1" applyFont="1" applyBorder="1" applyAlignment="1" applyProtection="1">
      <alignment horizontal="center" vertical="center" wrapText="1"/>
      <protection hidden="1"/>
    </xf>
    <xf numFmtId="9" fontId="3" fillId="0" borderId="67" xfId="0" applyNumberFormat="1" applyFont="1" applyBorder="1" applyAlignment="1" applyProtection="1">
      <alignment horizontal="center" vertical="center" wrapText="1"/>
      <protection hidden="1"/>
    </xf>
    <xf numFmtId="9" fontId="3" fillId="0" borderId="20" xfId="0" applyNumberFormat="1" applyFont="1" applyBorder="1" applyAlignment="1" applyProtection="1">
      <alignment horizontal="center" vertical="center" wrapText="1"/>
      <protection hidden="1"/>
    </xf>
    <xf numFmtId="0" fontId="3" fillId="0" borderId="66" xfId="0" applyFont="1" applyBorder="1" applyAlignment="1" applyProtection="1">
      <alignment horizontal="center" vertical="center" wrapText="1"/>
      <protection hidden="1"/>
    </xf>
    <xf numFmtId="0" fontId="3" fillId="0" borderId="67" xfId="0" applyFont="1" applyBorder="1" applyAlignment="1" applyProtection="1">
      <alignment horizontal="center" vertical="center" wrapText="1"/>
      <protection hidden="1"/>
    </xf>
    <xf numFmtId="0" fontId="3" fillId="0" borderId="20" xfId="0" applyFont="1" applyBorder="1" applyAlignment="1" applyProtection="1">
      <alignment horizontal="center" vertical="center" wrapText="1"/>
      <protection hidden="1"/>
    </xf>
    <xf numFmtId="9" fontId="1" fillId="0" borderId="66" xfId="0" applyNumberFormat="1" applyFont="1" applyBorder="1" applyAlignment="1" applyProtection="1">
      <alignment horizontal="center" vertical="center" wrapText="1"/>
      <protection locked="0"/>
    </xf>
    <xf numFmtId="9" fontId="1" fillId="0" borderId="67" xfId="0" applyNumberFormat="1" applyFont="1" applyBorder="1" applyAlignment="1" applyProtection="1">
      <alignment horizontal="center" vertical="center" wrapText="1"/>
      <protection locked="0"/>
    </xf>
    <xf numFmtId="9" fontId="1" fillId="0" borderId="20" xfId="0" applyNumberFormat="1" applyFont="1" applyBorder="1" applyAlignment="1" applyProtection="1">
      <alignment horizontal="center" vertical="center" wrapText="1"/>
      <protection locked="0"/>
    </xf>
    <xf numFmtId="0" fontId="74" fillId="0" borderId="66" xfId="4" applyFont="1" applyBorder="1" applyAlignment="1" applyProtection="1">
      <alignment horizontal="center" vertical="center" wrapText="1"/>
      <protection locked="0"/>
    </xf>
    <xf numFmtId="0" fontId="74" fillId="0" borderId="67" xfId="4" applyFont="1" applyBorder="1" applyAlignment="1" applyProtection="1">
      <alignment horizontal="center" vertical="center" wrapText="1"/>
      <protection locked="0"/>
    </xf>
    <xf numFmtId="0" fontId="74" fillId="0" borderId="20" xfId="4" applyFont="1" applyBorder="1" applyAlignment="1" applyProtection="1">
      <alignment horizontal="center" vertical="center" wrapText="1"/>
      <protection locked="0"/>
    </xf>
    <xf numFmtId="0" fontId="45" fillId="3" borderId="66" xfId="0" applyFont="1" applyFill="1" applyBorder="1" applyAlignment="1">
      <alignment horizontal="center" vertical="center" wrapText="1"/>
    </xf>
    <xf numFmtId="0" fontId="45" fillId="3" borderId="67" xfId="0" applyFont="1" applyFill="1" applyBorder="1" applyAlignment="1">
      <alignment horizontal="center" vertical="center" wrapText="1"/>
    </xf>
    <xf numFmtId="0" fontId="45" fillId="3" borderId="20" xfId="0" applyFont="1" applyFill="1" applyBorder="1" applyAlignment="1">
      <alignment horizontal="center" vertical="center" wrapText="1"/>
    </xf>
    <xf numFmtId="0" fontId="69" fillId="0" borderId="66" xfId="4" applyFont="1" applyBorder="1" applyAlignment="1" applyProtection="1">
      <alignment horizontal="left" vertical="center" wrapText="1"/>
      <protection locked="0"/>
    </xf>
    <xf numFmtId="0" fontId="69" fillId="0" borderId="67" xfId="4" applyFont="1" applyBorder="1" applyAlignment="1" applyProtection="1">
      <alignment horizontal="left" vertical="center" wrapText="1"/>
      <protection locked="0"/>
    </xf>
    <xf numFmtId="0" fontId="69" fillId="0" borderId="20" xfId="4" applyFont="1" applyBorder="1" applyAlignment="1" applyProtection="1">
      <alignment horizontal="left" vertical="center" wrapText="1"/>
      <protection locked="0"/>
    </xf>
    <xf numFmtId="0" fontId="69" fillId="0" borderId="66" xfId="4" applyFont="1" applyBorder="1" applyAlignment="1" applyProtection="1">
      <alignment horizontal="justify" vertical="center" wrapText="1"/>
      <protection locked="0"/>
    </xf>
    <xf numFmtId="0" fontId="69" fillId="0" borderId="67" xfId="4" applyFont="1" applyBorder="1" applyAlignment="1" applyProtection="1">
      <alignment horizontal="justify" vertical="center" wrapText="1"/>
      <protection locked="0"/>
    </xf>
    <xf numFmtId="0" fontId="69" fillId="0" borderId="20" xfId="4" applyFont="1" applyBorder="1" applyAlignment="1" applyProtection="1">
      <alignment horizontal="justify" vertical="center" wrapText="1"/>
      <protection locked="0"/>
    </xf>
    <xf numFmtId="0" fontId="69" fillId="0" borderId="66" xfId="4" applyFont="1" applyFill="1" applyBorder="1" applyAlignment="1" applyProtection="1">
      <alignment horizontal="left" vertical="center" wrapText="1"/>
      <protection locked="0"/>
    </xf>
    <xf numFmtId="0" fontId="69" fillId="0" borderId="67" xfId="4" applyFont="1" applyFill="1" applyBorder="1" applyAlignment="1" applyProtection="1">
      <alignment horizontal="left" vertical="center" wrapText="1"/>
      <protection locked="0"/>
    </xf>
    <xf numFmtId="0" fontId="69" fillId="0" borderId="20" xfId="4" applyFont="1" applyFill="1" applyBorder="1" applyAlignment="1" applyProtection="1">
      <alignment horizontal="left" vertical="center" wrapText="1"/>
      <protection locked="0"/>
    </xf>
    <xf numFmtId="0" fontId="74" fillId="3" borderId="19" xfId="4"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protection hidden="1"/>
    </xf>
    <xf numFmtId="9" fontId="45" fillId="0" borderId="19" xfId="0" applyNumberFormat="1" applyFont="1" applyBorder="1" applyAlignment="1" applyProtection="1">
      <alignment horizontal="center" vertical="center" wrapText="1"/>
      <protection hidden="1"/>
    </xf>
    <xf numFmtId="0" fontId="45" fillId="0" borderId="19" xfId="0" applyFont="1" applyBorder="1" applyAlignment="1" applyProtection="1">
      <alignment horizontal="center" vertical="center"/>
      <protection hidden="1"/>
    </xf>
    <xf numFmtId="0" fontId="82" fillId="21" borderId="3" xfId="4" applyFont="1" applyFill="1" applyBorder="1" applyAlignment="1">
      <alignment horizontal="center" vertical="center" wrapText="1"/>
    </xf>
    <xf numFmtId="0" fontId="82" fillId="21" borderId="10" xfId="4" applyFont="1" applyFill="1" applyBorder="1" applyAlignment="1">
      <alignment horizontal="center" vertical="center" wrapText="1"/>
    </xf>
    <xf numFmtId="0" fontId="83" fillId="21" borderId="4" xfId="4" applyFont="1" applyFill="1" applyBorder="1" applyAlignment="1">
      <alignment horizontal="center" vertical="center" wrapText="1"/>
    </xf>
    <xf numFmtId="0" fontId="82" fillId="21" borderId="5" xfId="4" applyFont="1" applyFill="1" applyBorder="1" applyAlignment="1">
      <alignment horizontal="center" vertical="center" wrapText="1"/>
    </xf>
    <xf numFmtId="0" fontId="82" fillId="21" borderId="0" xfId="4" applyFont="1" applyFill="1" applyAlignment="1">
      <alignment horizontal="center" vertical="center" wrapText="1"/>
    </xf>
    <xf numFmtId="0" fontId="83" fillId="21" borderId="6" xfId="4" applyFont="1" applyFill="1" applyBorder="1" applyAlignment="1">
      <alignment horizontal="center" vertical="center" wrapText="1"/>
    </xf>
    <xf numFmtId="0" fontId="82" fillId="21" borderId="7" xfId="4" applyFont="1" applyFill="1" applyBorder="1" applyAlignment="1">
      <alignment horizontal="center" vertical="center" wrapText="1"/>
    </xf>
    <xf numFmtId="0" fontId="82" fillId="21" borderId="9" xfId="4" applyFont="1" applyFill="1" applyBorder="1" applyAlignment="1">
      <alignment horizontal="center" vertical="center" wrapText="1"/>
    </xf>
    <xf numFmtId="0" fontId="83" fillId="21" borderId="8" xfId="4" applyFont="1" applyFill="1" applyBorder="1" applyAlignment="1">
      <alignment horizontal="center" vertical="center" wrapText="1"/>
    </xf>
    <xf numFmtId="0" fontId="71" fillId="16" borderId="19" xfId="0" applyFont="1" applyFill="1" applyBorder="1" applyAlignment="1">
      <alignment horizontal="center" vertical="center" wrapText="1"/>
    </xf>
    <xf numFmtId="0" fontId="71" fillId="21" borderId="19" xfId="0" applyFont="1" applyFill="1" applyBorder="1" applyAlignment="1">
      <alignment horizontal="center" vertical="center" wrapText="1"/>
    </xf>
    <xf numFmtId="9" fontId="68" fillId="0" borderId="19" xfId="0" applyNumberFormat="1" applyFont="1" applyBorder="1" applyAlignment="1" applyProtection="1">
      <alignment horizontal="center" vertical="center" wrapText="1"/>
      <protection hidden="1"/>
    </xf>
    <xf numFmtId="0" fontId="69" fillId="24" borderId="19" xfId="0" applyFont="1" applyFill="1" applyBorder="1" applyAlignment="1">
      <alignment horizontal="center" vertical="center" wrapText="1"/>
    </xf>
    <xf numFmtId="165" fontId="67" fillId="23" borderId="19" xfId="0" applyNumberFormat="1" applyFont="1" applyFill="1" applyBorder="1" applyAlignment="1">
      <alignment horizontal="center" vertical="center" wrapText="1"/>
    </xf>
    <xf numFmtId="165" fontId="74" fillId="23" borderId="19" xfId="0" applyNumberFormat="1" applyFont="1" applyFill="1" applyBorder="1" applyAlignment="1">
      <alignment horizontal="center" vertical="center" wrapText="1"/>
    </xf>
    <xf numFmtId="0" fontId="81" fillId="19" borderId="19" xfId="0" applyFont="1" applyFill="1" applyBorder="1" applyAlignment="1">
      <alignment horizontal="center" vertical="center"/>
    </xf>
    <xf numFmtId="0" fontId="81" fillId="19" borderId="68" xfId="0" applyFont="1" applyFill="1" applyBorder="1" applyAlignment="1">
      <alignment horizontal="center" vertical="center"/>
    </xf>
    <xf numFmtId="9" fontId="74" fillId="23" borderId="19" xfId="4" applyNumberFormat="1" applyFont="1" applyFill="1" applyBorder="1" applyAlignment="1">
      <alignment horizontal="center" vertical="center" wrapText="1"/>
    </xf>
    <xf numFmtId="9" fontId="1" fillId="4" borderId="19" xfId="0" applyNumberFormat="1"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hidden="1"/>
    </xf>
    <xf numFmtId="9" fontId="2" fillId="0" borderId="19" xfId="0" applyNumberFormat="1" applyFont="1" applyBorder="1" applyAlignment="1" applyProtection="1">
      <alignment horizontal="center" vertical="center" wrapText="1"/>
      <protection locked="0"/>
    </xf>
    <xf numFmtId="0" fontId="74" fillId="24" borderId="19" xfId="0" applyFont="1" applyFill="1" applyBorder="1" applyAlignment="1">
      <alignment horizontal="center" vertical="center"/>
    </xf>
    <xf numFmtId="0" fontId="51" fillId="20" borderId="66" xfId="0" applyFont="1" applyFill="1" applyBorder="1" applyAlignment="1">
      <alignment horizontal="center" vertical="center" wrapText="1"/>
    </xf>
    <xf numFmtId="0" fontId="51" fillId="20" borderId="20" xfId="0" applyFont="1" applyFill="1" applyBorder="1" applyAlignment="1">
      <alignment horizontal="center" vertical="center" wrapText="1"/>
    </xf>
    <xf numFmtId="165" fontId="57" fillId="23" borderId="19" xfId="4" applyNumberFormat="1" applyFont="1" applyFill="1" applyBorder="1" applyAlignment="1">
      <alignment horizontal="center" vertical="center" wrapText="1"/>
    </xf>
    <xf numFmtId="0" fontId="68" fillId="0" borderId="19" xfId="0" applyFont="1" applyBorder="1" applyAlignment="1" applyProtection="1">
      <alignment horizontal="center" vertical="center"/>
      <protection hidden="1"/>
    </xf>
    <xf numFmtId="0" fontId="71" fillId="21" borderId="23" xfId="0" applyFont="1" applyFill="1" applyBorder="1" applyAlignment="1">
      <alignment horizontal="center" vertical="center" wrapText="1"/>
    </xf>
    <xf numFmtId="0" fontId="55" fillId="3" borderId="19" xfId="0" applyFont="1" applyFill="1" applyBorder="1" applyAlignment="1" applyProtection="1">
      <alignment horizontal="center" vertical="center"/>
      <protection locked="0"/>
    </xf>
    <xf numFmtId="0" fontId="1" fillId="3" borderId="19" xfId="0" applyFont="1" applyFill="1" applyBorder="1" applyAlignment="1" applyProtection="1">
      <alignment horizontal="center" vertical="center"/>
      <protection locked="0"/>
    </xf>
    <xf numFmtId="0" fontId="74" fillId="25" borderId="19" xfId="4" applyFont="1" applyFill="1" applyBorder="1" applyAlignment="1" applyProtection="1">
      <alignment horizontal="center" vertical="center" wrapText="1"/>
      <protection locked="0"/>
    </xf>
    <xf numFmtId="0" fontId="54" fillId="19" borderId="19" xfId="0" applyFont="1" applyFill="1" applyBorder="1" applyAlignment="1">
      <alignment horizontal="center" vertical="center"/>
    </xf>
    <xf numFmtId="0" fontId="71" fillId="21" borderId="70" xfId="0" applyFont="1" applyFill="1" applyBorder="1" applyAlignment="1">
      <alignment horizontal="center" vertical="center" wrapText="1"/>
    </xf>
    <xf numFmtId="0" fontId="71" fillId="21" borderId="71" xfId="0" applyFont="1" applyFill="1" applyBorder="1" applyAlignment="1">
      <alignment horizontal="center" vertical="center" wrapText="1"/>
    </xf>
    <xf numFmtId="0" fontId="71" fillId="21" borderId="71" xfId="0" applyFont="1" applyFill="1" applyBorder="1" applyAlignment="1">
      <alignment horizontal="center" vertical="center"/>
    </xf>
    <xf numFmtId="0" fontId="71" fillId="16" borderId="66" xfId="0" applyFont="1" applyFill="1" applyBorder="1" applyAlignment="1">
      <alignment horizontal="center" vertical="center" wrapText="1"/>
    </xf>
    <xf numFmtId="0" fontId="71" fillId="16" borderId="20" xfId="0" applyFont="1" applyFill="1" applyBorder="1" applyAlignment="1">
      <alignment horizontal="center" vertical="center" wrapText="1"/>
    </xf>
    <xf numFmtId="0" fontId="74" fillId="24" borderId="19" xfId="0" applyFont="1" applyFill="1" applyBorder="1" applyAlignment="1">
      <alignment horizontal="center" vertical="center" wrapText="1"/>
    </xf>
    <xf numFmtId="164" fontId="74" fillId="24" borderId="19" xfId="0" applyNumberFormat="1" applyFont="1" applyFill="1" applyBorder="1" applyAlignment="1">
      <alignment horizontal="center" vertical="center" wrapText="1"/>
    </xf>
    <xf numFmtId="0" fontId="57" fillId="2" borderId="66" xfId="0" applyFont="1" applyFill="1" applyBorder="1" applyAlignment="1">
      <alignment horizontal="center" vertical="center" wrapText="1"/>
    </xf>
    <xf numFmtId="0" fontId="57" fillId="2" borderId="20" xfId="0" applyFont="1" applyFill="1" applyBorder="1" applyAlignment="1">
      <alignment horizontal="center" vertical="center" wrapText="1"/>
    </xf>
    <xf numFmtId="0" fontId="74" fillId="2" borderId="66" xfId="0" applyFont="1" applyFill="1" applyBorder="1" applyAlignment="1">
      <alignment horizontal="center" vertical="center" wrapText="1"/>
    </xf>
    <xf numFmtId="0" fontId="74" fillId="2" borderId="20" xfId="0" applyFont="1" applyFill="1" applyBorder="1" applyAlignment="1">
      <alignment horizontal="center" vertical="center" wrapText="1"/>
    </xf>
    <xf numFmtId="0" fontId="74" fillId="2" borderId="68" xfId="0" applyFont="1" applyFill="1" applyBorder="1" applyAlignment="1">
      <alignment horizontal="center" vertical="center" wrapText="1"/>
    </xf>
    <xf numFmtId="0" fontId="74" fillId="2" borderId="75" xfId="0"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51" fillId="19" borderId="19" xfId="0" applyFont="1" applyFill="1" applyBorder="1" applyAlignment="1">
      <alignment horizontal="center" vertical="center" wrapText="1"/>
    </xf>
    <xf numFmtId="0" fontId="71" fillId="22" borderId="66" xfId="0" applyFont="1" applyFill="1" applyBorder="1" applyAlignment="1">
      <alignment horizontal="center" vertical="center"/>
    </xf>
    <xf numFmtId="0" fontId="51" fillId="21" borderId="75" xfId="0" applyFont="1" applyFill="1" applyBorder="1" applyAlignment="1">
      <alignment horizontal="center" vertical="center" wrapText="1"/>
    </xf>
    <xf numFmtId="0" fontId="51" fillId="21" borderId="38" xfId="0" applyFont="1" applyFill="1" applyBorder="1" applyAlignment="1">
      <alignment horizontal="center" vertical="center" wrapText="1"/>
    </xf>
    <xf numFmtId="0" fontId="68" fillId="2" borderId="85" xfId="0" applyFont="1" applyFill="1" applyBorder="1" applyAlignment="1">
      <alignment horizontal="center" vertical="center"/>
    </xf>
    <xf numFmtId="0" fontId="68"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55" xfId="0" applyFont="1" applyFill="1" applyBorder="1" applyAlignment="1">
      <alignment horizontal="center" vertical="center"/>
    </xf>
    <xf numFmtId="0" fontId="54" fillId="2" borderId="55" xfId="0" applyFont="1" applyFill="1" applyBorder="1" applyAlignment="1">
      <alignment horizontal="center" vertical="center"/>
    </xf>
    <xf numFmtId="0" fontId="68" fillId="2" borderId="87" xfId="0" applyFont="1" applyFill="1" applyBorder="1" applyAlignment="1">
      <alignment horizontal="center" vertical="center"/>
    </xf>
    <xf numFmtId="0" fontId="74" fillId="0" borderId="66" xfId="0" applyFont="1" applyFill="1" applyBorder="1" applyAlignment="1">
      <alignment horizontal="center" vertical="center" wrapText="1"/>
    </xf>
    <xf numFmtId="0" fontId="74" fillId="0" borderId="67"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69" fillId="0" borderId="66" xfId="0" applyFont="1" applyFill="1" applyBorder="1" applyAlignment="1">
      <alignment horizontal="justify" vertical="center" wrapText="1"/>
    </xf>
    <xf numFmtId="0" fontId="69" fillId="0" borderId="67" xfId="0" applyFont="1" applyFill="1" applyBorder="1" applyAlignment="1">
      <alignment horizontal="justify" vertical="center" wrapText="1"/>
    </xf>
    <xf numFmtId="0" fontId="69" fillId="0" borderId="20" xfId="0" applyFont="1" applyFill="1" applyBorder="1" applyAlignment="1">
      <alignment horizontal="justify" vertical="center" wrapText="1"/>
    </xf>
    <xf numFmtId="0" fontId="68" fillId="0" borderId="66" xfId="0"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hidden="1"/>
    </xf>
    <xf numFmtId="0" fontId="68" fillId="0" borderId="20" xfId="0" applyFont="1" applyBorder="1" applyAlignment="1" applyProtection="1">
      <alignment horizontal="center" vertical="center" wrapText="1"/>
      <protection hidden="1"/>
    </xf>
    <xf numFmtId="0" fontId="74" fillId="0" borderId="19" xfId="4" applyFont="1" applyBorder="1" applyAlignment="1" applyProtection="1">
      <alignment horizontal="center" vertical="center" wrapText="1"/>
      <protection locked="0"/>
    </xf>
    <xf numFmtId="0" fontId="69" fillId="0" borderId="19" xfId="4" applyFont="1" applyFill="1" applyBorder="1" applyAlignment="1" applyProtection="1">
      <alignment horizontal="center" vertical="center" wrapText="1"/>
      <protection locked="0"/>
    </xf>
    <xf numFmtId="0" fontId="45" fillId="0" borderId="19" xfId="0" applyFont="1" applyBorder="1" applyAlignment="1" applyProtection="1">
      <alignment horizontal="center" vertical="center" wrapText="1"/>
      <protection hidden="1"/>
    </xf>
    <xf numFmtId="0" fontId="71" fillId="22" borderId="70" xfId="0" applyFont="1" applyFill="1" applyBorder="1" applyAlignment="1">
      <alignment horizontal="center" vertical="center" wrapText="1"/>
    </xf>
    <xf numFmtId="0" fontId="71" fillId="22" borderId="23" xfId="0" applyFont="1" applyFill="1" applyBorder="1" applyAlignment="1">
      <alignment horizontal="center" vertical="center" wrapText="1"/>
    </xf>
    <xf numFmtId="0" fontId="71" fillId="21" borderId="72" xfId="0" applyFont="1" applyFill="1" applyBorder="1" applyAlignment="1">
      <alignment horizontal="center" vertical="center" wrapText="1"/>
    </xf>
    <xf numFmtId="0" fontId="71" fillId="21" borderId="24" xfId="0" applyFont="1" applyFill="1" applyBorder="1" applyAlignment="1">
      <alignment horizontal="center" vertical="center" wrapText="1"/>
    </xf>
    <xf numFmtId="0" fontId="71" fillId="16" borderId="68" xfId="0" applyFont="1" applyFill="1" applyBorder="1" applyAlignment="1">
      <alignment horizontal="center" vertical="center" wrapText="1"/>
    </xf>
    <xf numFmtId="9" fontId="68" fillId="0" borderId="66" xfId="0" applyNumberFormat="1"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hidden="1"/>
    </xf>
    <xf numFmtId="9" fontId="68" fillId="0" borderId="20" xfId="0" applyNumberFormat="1" applyFont="1" applyBorder="1" applyAlignment="1" applyProtection="1">
      <alignment horizontal="center" vertical="center" wrapText="1"/>
      <protection hidden="1"/>
    </xf>
    <xf numFmtId="9" fontId="55" fillId="0" borderId="66" xfId="0" applyNumberFormat="1" applyFont="1" applyBorder="1" applyAlignment="1" applyProtection="1">
      <alignment horizontal="center" vertical="center" wrapText="1"/>
      <protection locked="0"/>
    </xf>
    <xf numFmtId="9" fontId="55" fillId="0" borderId="67" xfId="0" applyNumberFormat="1" applyFont="1" applyBorder="1" applyAlignment="1" applyProtection="1">
      <alignment horizontal="center" vertical="center" wrapText="1"/>
      <protection locked="0"/>
    </xf>
    <xf numFmtId="9" fontId="55" fillId="0" borderId="20" xfId="0" applyNumberFormat="1" applyFont="1" applyBorder="1" applyAlignment="1" applyProtection="1">
      <alignment horizontal="center" vertical="center" wrapText="1"/>
      <protection locked="0"/>
    </xf>
    <xf numFmtId="0" fontId="68" fillId="0" borderId="66" xfId="0" applyFont="1" applyBorder="1" applyAlignment="1" applyProtection="1">
      <alignment horizontal="center" vertical="center"/>
      <protection hidden="1"/>
    </xf>
    <xf numFmtId="0" fontId="68" fillId="0" borderId="67" xfId="0" applyFont="1" applyBorder="1" applyAlignment="1" applyProtection="1">
      <alignment horizontal="center" vertical="center"/>
      <protection hidden="1"/>
    </xf>
    <xf numFmtId="0" fontId="68" fillId="0" borderId="20" xfId="0" applyFont="1" applyBorder="1" applyAlignment="1" applyProtection="1">
      <alignment horizontal="center" vertical="center"/>
      <protection hidden="1"/>
    </xf>
    <xf numFmtId="0" fontId="74" fillId="0" borderId="19" xfId="0" applyFont="1" applyFill="1" applyBorder="1" applyAlignment="1">
      <alignment horizontal="center" vertical="center" wrapText="1"/>
    </xf>
    <xf numFmtId="0" fontId="68" fillId="3" borderId="19"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69" fillId="0" borderId="19" xfId="0" applyFont="1" applyFill="1" applyBorder="1" applyAlignment="1">
      <alignment horizontal="justify" vertical="center" wrapText="1"/>
    </xf>
    <xf numFmtId="0" fontId="55" fillId="3" borderId="66" xfId="0" applyFont="1" applyFill="1" applyBorder="1" applyAlignment="1" applyProtection="1">
      <alignment horizontal="center" vertical="center"/>
      <protection locked="0"/>
    </xf>
    <xf numFmtId="0" fontId="55" fillId="3" borderId="67" xfId="0"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68" fillId="3" borderId="66" xfId="0" applyFont="1" applyFill="1" applyBorder="1" applyAlignment="1" applyProtection="1">
      <alignment horizontal="center" vertical="center" wrapText="1"/>
      <protection locked="0"/>
    </xf>
    <xf numFmtId="0" fontId="68" fillId="3" borderId="67" xfId="0" applyFont="1" applyFill="1" applyBorder="1" applyAlignment="1" applyProtection="1">
      <alignment horizontal="center" vertical="center" wrapText="1"/>
      <protection locked="0"/>
    </xf>
    <xf numFmtId="0" fontId="68" fillId="3" borderId="20" xfId="0" applyFont="1" applyFill="1" applyBorder="1" applyAlignment="1" applyProtection="1">
      <alignment horizontal="center" vertical="center" wrapText="1"/>
      <protection locked="0"/>
    </xf>
    <xf numFmtId="9" fontId="3" fillId="4" borderId="19" xfId="0" applyNumberFormat="1" applyFont="1" applyFill="1" applyBorder="1" applyAlignment="1" applyProtection="1">
      <alignment horizontal="center" vertical="center" wrapText="1"/>
      <protection hidden="1"/>
    </xf>
    <xf numFmtId="9" fontId="68" fillId="0" borderId="19" xfId="0" applyNumberFormat="1" applyFont="1" applyBorder="1" applyAlignment="1">
      <alignment horizontal="center" vertical="center" wrapText="1"/>
    </xf>
    <xf numFmtId="9" fontId="55" fillId="0" borderId="19" xfId="0" applyNumberFormat="1"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hidden="1"/>
    </xf>
    <xf numFmtId="0" fontId="55" fillId="0" borderId="66" xfId="0" applyFont="1" applyBorder="1" applyAlignment="1" applyProtection="1">
      <alignment horizontal="center" vertical="center" wrapText="1"/>
      <protection locked="0"/>
    </xf>
    <xf numFmtId="0" fontId="55" fillId="0" borderId="67"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9" fontId="68" fillId="0" borderId="67" xfId="0" applyNumberFormat="1" applyFont="1" applyBorder="1" applyAlignment="1">
      <alignment horizontal="center" vertical="center" wrapText="1"/>
    </xf>
    <xf numFmtId="0" fontId="55" fillId="0" borderId="67" xfId="0" applyFont="1" applyBorder="1" applyAlignment="1" applyProtection="1">
      <alignment horizontal="center" vertical="center" wrapText="1"/>
      <protection hidden="1"/>
    </xf>
    <xf numFmtId="0" fontId="55" fillId="0" borderId="19" xfId="0" applyFont="1" applyBorder="1" applyAlignment="1" applyProtection="1">
      <alignment horizontal="center" vertical="center" wrapText="1"/>
      <protection locked="0"/>
    </xf>
    <xf numFmtId="9" fontId="74" fillId="0" borderId="19" xfId="0" applyNumberFormat="1" applyFont="1" applyBorder="1" applyAlignment="1">
      <alignment horizontal="center" vertical="center" wrapText="1"/>
    </xf>
    <xf numFmtId="0" fontId="69" fillId="0" borderId="66" xfId="0" applyFont="1" applyBorder="1" applyAlignment="1" applyProtection="1">
      <alignment horizontal="center" vertical="center" wrapText="1"/>
      <protection hidden="1"/>
    </xf>
    <xf numFmtId="0" fontId="69" fillId="0" borderId="67" xfId="0" applyFont="1" applyBorder="1" applyAlignment="1" applyProtection="1">
      <alignment horizontal="center" vertical="center" wrapText="1"/>
      <protection hidden="1"/>
    </xf>
    <xf numFmtId="0" fontId="69" fillId="0" borderId="20" xfId="0" applyFont="1" applyBorder="1" applyAlignment="1" applyProtection="1">
      <alignment horizontal="center" vertical="center" wrapText="1"/>
      <protection hidden="1"/>
    </xf>
    <xf numFmtId="9" fontId="74" fillId="0" borderId="66" xfId="0" applyNumberFormat="1" applyFont="1" applyBorder="1" applyAlignment="1">
      <alignment horizontal="center" vertical="center" wrapText="1"/>
    </xf>
    <xf numFmtId="9" fontId="74" fillId="0" borderId="67" xfId="0" applyNumberFormat="1" applyFont="1" applyBorder="1" applyAlignment="1">
      <alignment horizontal="center" vertical="center" wrapText="1"/>
    </xf>
    <xf numFmtId="9" fontId="74" fillId="0" borderId="20" xfId="0" applyNumberFormat="1" applyFont="1" applyBorder="1" applyAlignment="1">
      <alignment horizontal="center" vertical="center" wrapText="1"/>
    </xf>
    <xf numFmtId="0" fontId="69" fillId="0" borderId="19" xfId="0" applyFont="1" applyBorder="1" applyAlignment="1">
      <alignment horizontal="center" vertical="center" wrapText="1"/>
    </xf>
    <xf numFmtId="0" fontId="74" fillId="3" borderId="66" xfId="0" applyFont="1" applyFill="1" applyBorder="1" applyAlignment="1">
      <alignment horizontal="center" vertical="center" wrapText="1"/>
    </xf>
    <xf numFmtId="0" fontId="74" fillId="3" borderId="67" xfId="0" applyFont="1" applyFill="1" applyBorder="1" applyAlignment="1">
      <alignment horizontal="center" vertical="center" wrapText="1"/>
    </xf>
    <xf numFmtId="0" fontId="74" fillId="3" borderId="20" xfId="0" applyFont="1" applyFill="1" applyBorder="1" applyAlignment="1">
      <alignment horizontal="center" vertical="center" wrapText="1"/>
    </xf>
    <xf numFmtId="0" fontId="68" fillId="25" borderId="66" xfId="0" applyFont="1" applyFill="1" applyBorder="1" applyAlignment="1">
      <alignment horizontal="center" vertical="center" wrapText="1"/>
    </xf>
    <xf numFmtId="0" fontId="68" fillId="25" borderId="67" xfId="0" applyFont="1" applyFill="1" applyBorder="1" applyAlignment="1">
      <alignment horizontal="center" vertical="center" wrapText="1"/>
    </xf>
    <xf numFmtId="0" fontId="68" fillId="25" borderId="20" xfId="0" applyFont="1" applyFill="1" applyBorder="1" applyAlignment="1">
      <alignment horizontal="center" vertical="center" wrapText="1"/>
    </xf>
    <xf numFmtId="0" fontId="68" fillId="3" borderId="0" xfId="0" applyFont="1" applyFill="1" applyAlignment="1">
      <alignment horizontal="center"/>
    </xf>
    <xf numFmtId="0" fontId="68" fillId="3" borderId="55" xfId="0" applyFont="1" applyFill="1" applyBorder="1" applyAlignment="1">
      <alignment horizontal="center"/>
    </xf>
    <xf numFmtId="0" fontId="74" fillId="0" borderId="19" xfId="0" applyFont="1" applyFill="1" applyBorder="1" applyAlignment="1" applyProtection="1">
      <alignment horizontal="center" vertical="center"/>
      <protection locked="0"/>
    </xf>
    <xf numFmtId="0" fontId="85" fillId="3" borderId="19" xfId="4" applyFont="1" applyFill="1" applyBorder="1" applyAlignment="1" applyProtection="1">
      <alignment horizontal="center" vertical="center" wrapText="1"/>
      <protection locked="0"/>
    </xf>
    <xf numFmtId="0" fontId="55" fillId="0" borderId="81" xfId="0" applyFont="1" applyBorder="1" applyAlignment="1">
      <alignment horizontal="center" vertical="center"/>
    </xf>
    <xf numFmtId="0" fontId="55" fillId="0" borderId="82" xfId="0" applyFont="1" applyBorder="1" applyAlignment="1">
      <alignment horizontal="center" vertical="center"/>
    </xf>
    <xf numFmtId="0" fontId="55" fillId="0" borderId="83" xfId="0" applyFont="1" applyBorder="1" applyAlignment="1">
      <alignment horizontal="center" vertical="center"/>
    </xf>
    <xf numFmtId="0" fontId="57" fillId="0" borderId="31" xfId="6" applyFont="1" applyBorder="1" applyAlignment="1">
      <alignment horizontal="center" vertical="center" wrapText="1"/>
    </xf>
    <xf numFmtId="0" fontId="57" fillId="0" borderId="32" xfId="6" applyFont="1" applyBorder="1" applyAlignment="1">
      <alignment horizontal="center" vertical="center" wrapText="1"/>
    </xf>
    <xf numFmtId="0" fontId="67" fillId="26" borderId="30" xfId="6" applyFont="1" applyFill="1" applyBorder="1" applyAlignment="1">
      <alignment horizontal="center" vertical="center" wrapText="1"/>
    </xf>
    <xf numFmtId="0" fontId="67" fillId="26" borderId="31" xfId="6" applyFont="1" applyFill="1" applyBorder="1" applyAlignment="1">
      <alignment horizontal="center" vertical="center" wrapText="1"/>
    </xf>
    <xf numFmtId="0" fontId="67" fillId="26" borderId="32" xfId="6" applyFont="1" applyFill="1" applyBorder="1" applyAlignment="1">
      <alignment horizontal="center" vertical="center" wrapText="1"/>
    </xf>
    <xf numFmtId="0" fontId="57" fillId="0" borderId="71" xfId="6" applyFont="1" applyBorder="1" applyAlignment="1">
      <alignment horizontal="center" vertical="center" wrapText="1"/>
    </xf>
    <xf numFmtId="0" fontId="57" fillId="0" borderId="72" xfId="6" applyFont="1" applyBorder="1" applyAlignment="1">
      <alignment horizontal="center" vertical="center" wrapText="1"/>
    </xf>
    <xf numFmtId="0" fontId="4" fillId="3" borderId="69" xfId="6" applyFont="1" applyFill="1" applyBorder="1" applyAlignment="1">
      <alignment horizontal="left" vertical="center"/>
    </xf>
    <xf numFmtId="0" fontId="4" fillId="3" borderId="19" xfId="6" applyFont="1" applyFill="1" applyBorder="1" applyAlignment="1">
      <alignment horizontal="left" vertical="center"/>
    </xf>
    <xf numFmtId="0" fontId="4" fillId="3" borderId="75" xfId="6" applyFont="1" applyFill="1" applyBorder="1" applyAlignment="1">
      <alignment horizontal="left" vertical="center"/>
    </xf>
    <xf numFmtId="0" fontId="57" fillId="0" borderId="23" xfId="6" applyFont="1" applyBorder="1" applyAlignment="1">
      <alignment horizontal="center" vertical="center" textRotation="90" wrapText="1"/>
    </xf>
    <xf numFmtId="0" fontId="57" fillId="0" borderId="25" xfId="6" applyFont="1" applyBorder="1" applyAlignment="1">
      <alignment horizontal="center" vertical="center" textRotation="90" wrapText="1"/>
    </xf>
    <xf numFmtId="0" fontId="57" fillId="0" borderId="73" xfId="6" applyFont="1" applyBorder="1" applyAlignment="1">
      <alignment horizontal="center" vertical="center" textRotation="90" wrapText="1"/>
    </xf>
    <xf numFmtId="0" fontId="57" fillId="0" borderId="74" xfId="6" applyFont="1" applyBorder="1" applyAlignment="1">
      <alignment horizontal="center" vertical="center" textRotation="90" wrapText="1"/>
    </xf>
    <xf numFmtId="0" fontId="56" fillId="16" borderId="3" xfId="6" applyFont="1" applyFill="1" applyBorder="1" applyAlignment="1">
      <alignment horizontal="center" vertical="center" wrapText="1"/>
    </xf>
    <xf numFmtId="0" fontId="56" fillId="16" borderId="10" xfId="6" applyFont="1" applyFill="1" applyBorder="1" applyAlignment="1">
      <alignment horizontal="center" vertical="center" wrapText="1"/>
    </xf>
    <xf numFmtId="0" fontId="56" fillId="16" borderId="4" xfId="6" applyFont="1" applyFill="1" applyBorder="1" applyAlignment="1">
      <alignment horizontal="center" vertical="center" wrapText="1"/>
    </xf>
    <xf numFmtId="0" fontId="56" fillId="16" borderId="5" xfId="6" applyFont="1" applyFill="1" applyBorder="1" applyAlignment="1">
      <alignment horizontal="center" vertical="center" wrapText="1"/>
    </xf>
    <xf numFmtId="0" fontId="56" fillId="16" borderId="0" xfId="6" applyFont="1" applyFill="1" applyAlignment="1">
      <alignment horizontal="center" vertical="center" wrapText="1"/>
    </xf>
    <xf numFmtId="0" fontId="56" fillId="16" borderId="6" xfId="6" applyFont="1" applyFill="1" applyBorder="1" applyAlignment="1">
      <alignment horizontal="center" vertical="center" wrapText="1"/>
    </xf>
    <xf numFmtId="0" fontId="56" fillId="16" borderId="7" xfId="6" applyFont="1" applyFill="1" applyBorder="1" applyAlignment="1">
      <alignment horizontal="center" vertical="center" wrapText="1"/>
    </xf>
    <xf numFmtId="0" fontId="56" fillId="16" borderId="9" xfId="6" applyFont="1" applyFill="1" applyBorder="1" applyAlignment="1">
      <alignment horizontal="center" vertical="center" wrapText="1"/>
    </xf>
    <xf numFmtId="0" fontId="56" fillId="16" borderId="8" xfId="6" applyFont="1" applyFill="1" applyBorder="1" applyAlignment="1">
      <alignment horizontal="center" vertical="center" wrapText="1"/>
    </xf>
    <xf numFmtId="0" fontId="4" fillId="3" borderId="9" xfId="6" applyFont="1" applyFill="1" applyBorder="1" applyAlignment="1">
      <alignment horizontal="center" vertical="center"/>
    </xf>
    <xf numFmtId="0" fontId="4" fillId="3" borderId="8" xfId="6" applyFont="1" applyFill="1" applyBorder="1" applyAlignment="1">
      <alignment horizontal="center" vertical="center"/>
    </xf>
    <xf numFmtId="0" fontId="67" fillId="26" borderId="21" xfId="6" applyFont="1" applyFill="1" applyBorder="1" applyAlignment="1">
      <alignment horizontal="center" vertical="center"/>
    </xf>
    <xf numFmtId="0" fontId="67" fillId="26" borderId="22" xfId="6" applyFont="1" applyFill="1" applyBorder="1" applyAlignment="1">
      <alignment horizontal="center" vertical="center"/>
    </xf>
    <xf numFmtId="0" fontId="67" fillId="26" borderId="33" xfId="6" applyFont="1" applyFill="1" applyBorder="1" applyAlignment="1">
      <alignment horizontal="center" vertical="center"/>
    </xf>
    <xf numFmtId="0" fontId="4" fillId="3" borderId="35" xfId="6" applyFont="1" applyFill="1" applyBorder="1" applyAlignment="1">
      <alignment horizontal="left" vertical="center"/>
    </xf>
    <xf numFmtId="0" fontId="4" fillId="3" borderId="93" xfId="6" applyFont="1" applyFill="1" applyBorder="1" applyAlignment="1">
      <alignment horizontal="left" vertical="center"/>
    </xf>
    <xf numFmtId="0" fontId="62" fillId="10" borderId="0" xfId="0" applyFont="1" applyFill="1" applyAlignment="1">
      <alignment horizontal="center" vertical="center" wrapText="1" readingOrder="1"/>
    </xf>
    <xf numFmtId="0" fontId="62" fillId="10" borderId="0" xfId="0" applyFont="1" applyFill="1" applyAlignment="1">
      <alignment horizontal="center" vertical="center" textRotation="90" wrapText="1" readingOrder="1"/>
    </xf>
    <xf numFmtId="0" fontId="62" fillId="10" borderId="6" xfId="0" applyFont="1" applyFill="1" applyBorder="1" applyAlignment="1">
      <alignment horizontal="center" vertical="center" textRotation="90" wrapText="1" readingOrder="1"/>
    </xf>
    <xf numFmtId="0" fontId="19" fillId="0" borderId="0" xfId="0" applyFont="1" applyAlignment="1">
      <alignment horizontal="center" vertical="center" wrapText="1"/>
    </xf>
    <xf numFmtId="0" fontId="16" fillId="5" borderId="0" xfId="0" applyFont="1" applyFill="1" applyAlignment="1" applyProtection="1">
      <alignment horizontal="center" wrapText="1" readingOrder="1"/>
      <protection hidden="1"/>
    </xf>
    <xf numFmtId="0" fontId="16" fillId="5" borderId="9" xfId="0" applyFont="1" applyFill="1" applyBorder="1" applyAlignment="1" applyProtection="1">
      <alignment horizontal="center" wrapText="1" readingOrder="1"/>
      <protection hidden="1"/>
    </xf>
    <xf numFmtId="0" fontId="16" fillId="13" borderId="0" xfId="0" applyFont="1" applyFill="1" applyAlignment="1" applyProtection="1">
      <alignment horizontal="center" wrapText="1" readingOrder="1"/>
      <protection hidden="1"/>
    </xf>
    <xf numFmtId="0" fontId="16" fillId="13" borderId="6" xfId="0" applyFont="1" applyFill="1" applyBorder="1" applyAlignment="1" applyProtection="1">
      <alignment horizontal="center" wrapText="1" readingOrder="1"/>
      <protection hidden="1"/>
    </xf>
    <xf numFmtId="0" fontId="16" fillId="13" borderId="9" xfId="0" applyFont="1" applyFill="1" applyBorder="1" applyAlignment="1" applyProtection="1">
      <alignment horizontal="center" wrapText="1" readingOrder="1"/>
      <protection hidden="1"/>
    </xf>
    <xf numFmtId="0" fontId="16" fillId="13" borderId="0" xfId="0" applyFont="1" applyFill="1" applyAlignment="1" applyProtection="1">
      <alignment horizontal="center" vertical="center" wrapText="1" readingOrder="1"/>
      <protection hidden="1"/>
    </xf>
    <xf numFmtId="0" fontId="16" fillId="13" borderId="5" xfId="0" applyFont="1" applyFill="1" applyBorder="1" applyAlignment="1" applyProtection="1">
      <alignment horizontal="center" wrapText="1" readingOrder="1"/>
      <protection hidden="1"/>
    </xf>
    <xf numFmtId="0" fontId="16" fillId="13" borderId="7" xfId="0" applyFont="1" applyFill="1" applyBorder="1" applyAlignment="1" applyProtection="1">
      <alignment horizontal="center" wrapText="1" readingOrder="1"/>
      <protection hidden="1"/>
    </xf>
    <xf numFmtId="0" fontId="16" fillId="13" borderId="3"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wrapText="1" readingOrder="1"/>
      <protection hidden="1"/>
    </xf>
    <xf numFmtId="0" fontId="16" fillId="13" borderId="10" xfId="0" applyFont="1" applyFill="1" applyBorder="1" applyAlignment="1" applyProtection="1">
      <alignment horizontal="center" vertical="center" wrapText="1" readingOrder="1"/>
      <protection hidden="1"/>
    </xf>
    <xf numFmtId="0" fontId="16" fillId="18" borderId="5" xfId="0" applyFont="1" applyFill="1" applyBorder="1" applyAlignment="1" applyProtection="1">
      <alignment horizontal="center" vertical="center" wrapText="1" readingOrder="1"/>
      <protection hidden="1"/>
    </xf>
    <xf numFmtId="0" fontId="16" fillId="18" borderId="0" xfId="0" applyFont="1" applyFill="1" applyAlignment="1" applyProtection="1">
      <alignment horizontal="center" vertical="center" wrapText="1" readingOrder="1"/>
      <protection hidden="1"/>
    </xf>
    <xf numFmtId="0" fontId="16" fillId="13" borderId="8" xfId="0" applyFont="1" applyFill="1" applyBorder="1" applyAlignment="1" applyProtection="1">
      <alignment horizontal="center" wrapText="1" readingOrder="1"/>
      <protection hidden="1"/>
    </xf>
    <xf numFmtId="0" fontId="16" fillId="18" borderId="7" xfId="0" applyFont="1" applyFill="1" applyBorder="1" applyAlignment="1" applyProtection="1">
      <alignment horizontal="center" vertical="center" wrapText="1" readingOrder="1"/>
      <protection hidden="1"/>
    </xf>
    <xf numFmtId="0" fontId="16" fillId="18" borderId="9" xfId="0" applyFont="1" applyFill="1" applyBorder="1" applyAlignment="1" applyProtection="1">
      <alignment horizontal="center" vertical="center" wrapText="1" readingOrder="1"/>
      <protection hidden="1"/>
    </xf>
    <xf numFmtId="0" fontId="16" fillId="17" borderId="5" xfId="0" applyFont="1" applyFill="1" applyBorder="1" applyAlignment="1" applyProtection="1">
      <alignment horizontal="center" vertical="center" wrapText="1" readingOrder="1"/>
      <protection hidden="1"/>
    </xf>
    <xf numFmtId="0" fontId="16" fillId="17" borderId="0" xfId="0" applyFont="1" applyFill="1" applyAlignment="1" applyProtection="1">
      <alignment horizontal="center" vertical="center" wrapText="1" readingOrder="1"/>
      <protection hidden="1"/>
    </xf>
    <xf numFmtId="0" fontId="16" fillId="17" borderId="6" xfId="0" applyFont="1" applyFill="1" applyBorder="1" applyAlignment="1" applyProtection="1">
      <alignment horizontal="center" vertical="center" wrapText="1" readingOrder="1"/>
      <protection hidden="1"/>
    </xf>
    <xf numFmtId="0" fontId="16" fillId="18" borderId="6" xfId="0" applyFont="1" applyFill="1" applyBorder="1" applyAlignment="1" applyProtection="1">
      <alignment horizontal="center" vertical="center" wrapText="1" readingOrder="1"/>
      <protection hidden="1"/>
    </xf>
    <xf numFmtId="0" fontId="16" fillId="18" borderId="8" xfId="0" applyFont="1" applyFill="1" applyBorder="1" applyAlignment="1" applyProtection="1">
      <alignment horizontal="center" vertical="center" wrapText="1" readingOrder="1"/>
      <protection hidden="1"/>
    </xf>
    <xf numFmtId="0" fontId="16" fillId="18" borderId="10" xfId="0" applyFont="1" applyFill="1" applyBorder="1" applyAlignment="1" applyProtection="1">
      <alignment horizontal="center" vertical="center" wrapText="1" readingOrder="1"/>
      <protection hidden="1"/>
    </xf>
    <xf numFmtId="0" fontId="16" fillId="18" borderId="4" xfId="0" applyFont="1" applyFill="1" applyBorder="1" applyAlignment="1" applyProtection="1">
      <alignment horizontal="center" vertical="center" wrapText="1" readingOrder="1"/>
      <protection hidden="1"/>
    </xf>
    <xf numFmtId="0" fontId="16" fillId="18" borderId="3" xfId="0" applyFont="1" applyFill="1" applyBorder="1" applyAlignment="1" applyProtection="1">
      <alignment horizontal="center" vertical="center" wrapText="1" readingOrder="1"/>
      <protection hidden="1"/>
    </xf>
    <xf numFmtId="0" fontId="16" fillId="17" borderId="9" xfId="0" applyFont="1" applyFill="1" applyBorder="1" applyAlignment="1" applyProtection="1">
      <alignment horizontal="center" vertical="center" wrapText="1" readingOrder="1"/>
      <protection hidden="1"/>
    </xf>
    <xf numFmtId="0" fontId="16" fillId="17" borderId="7" xfId="0" applyFont="1" applyFill="1" applyBorder="1" applyAlignment="1" applyProtection="1">
      <alignment horizontal="center" vertical="center" wrapText="1" readingOrder="1"/>
      <protection hidden="1"/>
    </xf>
    <xf numFmtId="0" fontId="16" fillId="17" borderId="8" xfId="0" applyFont="1" applyFill="1" applyBorder="1" applyAlignment="1" applyProtection="1">
      <alignment horizontal="center" vertical="center" wrapText="1" readingOrder="1"/>
      <protection hidden="1"/>
    </xf>
    <xf numFmtId="0" fontId="16" fillId="17" borderId="10" xfId="0" applyFont="1" applyFill="1" applyBorder="1" applyAlignment="1" applyProtection="1">
      <alignment horizontal="center" vertical="center" wrapText="1" readingOrder="1"/>
      <protection hidden="1"/>
    </xf>
    <xf numFmtId="0" fontId="16" fillId="17" borderId="4" xfId="0" applyFont="1" applyFill="1" applyBorder="1" applyAlignment="1" applyProtection="1">
      <alignment horizontal="center" vertical="center" wrapText="1" readingOrder="1"/>
      <protection hidden="1"/>
    </xf>
    <xf numFmtId="0" fontId="16" fillId="5" borderId="5" xfId="0" applyFont="1" applyFill="1" applyBorder="1" applyAlignment="1" applyProtection="1">
      <alignment horizontal="center" wrapText="1" readingOrder="1"/>
      <protection hidden="1"/>
    </xf>
    <xf numFmtId="0" fontId="16" fillId="5" borderId="10" xfId="0" applyFont="1" applyFill="1" applyBorder="1" applyAlignment="1" applyProtection="1">
      <alignment horizontal="center" wrapText="1" readingOrder="1"/>
      <protection hidden="1"/>
    </xf>
    <xf numFmtId="0" fontId="16" fillId="5" borderId="7" xfId="0" applyFont="1" applyFill="1" applyBorder="1" applyAlignment="1" applyProtection="1">
      <alignment horizontal="center" wrapText="1" readingOrder="1"/>
      <protection hidden="1"/>
    </xf>
    <xf numFmtId="0" fontId="16" fillId="17" borderId="3" xfId="0" applyFont="1" applyFill="1" applyBorder="1" applyAlignment="1" applyProtection="1">
      <alignment horizontal="center" vertical="center" wrapText="1" readingOrder="1"/>
      <protection hidden="1"/>
    </xf>
    <xf numFmtId="0" fontId="61" fillId="0" borderId="3" xfId="0" applyFont="1" applyBorder="1" applyAlignment="1">
      <alignment horizontal="center" vertical="center" wrapText="1"/>
    </xf>
    <xf numFmtId="0" fontId="61" fillId="0" borderId="10"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0" xfId="0" applyFont="1" applyAlignment="1">
      <alignment horizontal="center" vertical="center" wrapText="1"/>
    </xf>
    <xf numFmtId="0" fontId="61" fillId="0" borderId="7"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6" xfId="0" applyFont="1" applyBorder="1" applyAlignment="1">
      <alignment horizontal="center" vertical="center" wrapText="1"/>
    </xf>
    <xf numFmtId="0" fontId="61" fillId="0" borderId="8" xfId="0" applyFont="1" applyBorder="1" applyAlignment="1">
      <alignment horizontal="center" vertical="center" wrapText="1"/>
    </xf>
    <xf numFmtId="0" fontId="62" fillId="18" borderId="11" xfId="0" applyFont="1" applyFill="1" applyBorder="1" applyAlignment="1">
      <alignment horizontal="center" vertical="center" wrapText="1" readingOrder="1"/>
    </xf>
    <xf numFmtId="0" fontId="62" fillId="18" borderId="12" xfId="0" applyFont="1" applyFill="1" applyBorder="1" applyAlignment="1">
      <alignment horizontal="center" vertical="center" wrapText="1" readingOrder="1"/>
    </xf>
    <xf numFmtId="0" fontId="62" fillId="18" borderId="13" xfId="0" applyFont="1" applyFill="1" applyBorder="1" applyAlignment="1">
      <alignment horizontal="center" vertical="center" wrapText="1" readingOrder="1"/>
    </xf>
    <xf numFmtId="0" fontId="62" fillId="18" borderId="14" xfId="0" applyFont="1" applyFill="1" applyBorder="1" applyAlignment="1">
      <alignment horizontal="center" vertical="center" wrapText="1" readingOrder="1"/>
    </xf>
    <xf numFmtId="0" fontId="62" fillId="18" borderId="0" xfId="0" applyFont="1" applyFill="1" applyAlignment="1">
      <alignment horizontal="center" vertical="center" wrapText="1" readingOrder="1"/>
    </xf>
    <xf numFmtId="0" fontId="62" fillId="18" borderId="15" xfId="0" applyFont="1" applyFill="1" applyBorder="1" applyAlignment="1">
      <alignment horizontal="center" vertical="center" wrapText="1" readingOrder="1"/>
    </xf>
    <xf numFmtId="0" fontId="62" fillId="18" borderId="16" xfId="0" applyFont="1" applyFill="1" applyBorder="1" applyAlignment="1">
      <alignment horizontal="center" vertical="center" wrapText="1" readingOrder="1"/>
    </xf>
    <xf numFmtId="0" fontId="62" fillId="18" borderId="17" xfId="0" applyFont="1" applyFill="1" applyBorder="1" applyAlignment="1">
      <alignment horizontal="center" vertical="center" wrapText="1" readingOrder="1"/>
    </xf>
    <xf numFmtId="0" fontId="62" fillId="18" borderId="18" xfId="0" applyFont="1" applyFill="1" applyBorder="1" applyAlignment="1">
      <alignment horizontal="center" vertical="center" wrapText="1" readingOrder="1"/>
    </xf>
    <xf numFmtId="0" fontId="16" fillId="5" borderId="3" xfId="0" applyFont="1" applyFill="1" applyBorder="1" applyAlignment="1" applyProtection="1">
      <alignment horizontal="center" wrapText="1" readingOrder="1"/>
      <protection hidden="1"/>
    </xf>
    <xf numFmtId="0" fontId="62" fillId="17" borderId="11" xfId="0" applyFont="1" applyFill="1" applyBorder="1" applyAlignment="1">
      <alignment horizontal="center" vertical="center" wrapText="1" readingOrder="1"/>
    </xf>
    <xf numFmtId="0" fontId="62" fillId="17" borderId="12" xfId="0" applyFont="1" applyFill="1" applyBorder="1" applyAlignment="1">
      <alignment horizontal="center" vertical="center" wrapText="1" readingOrder="1"/>
    </xf>
    <xf numFmtId="0" fontId="62" fillId="17" borderId="13" xfId="0" applyFont="1" applyFill="1" applyBorder="1" applyAlignment="1">
      <alignment horizontal="center" vertical="center" wrapText="1" readingOrder="1"/>
    </xf>
    <xf numFmtId="0" fontId="62" fillId="17" borderId="14" xfId="0" applyFont="1" applyFill="1" applyBorder="1" applyAlignment="1">
      <alignment horizontal="center" vertical="center" wrapText="1" readingOrder="1"/>
    </xf>
    <xf numFmtId="0" fontId="62" fillId="17" borderId="0" xfId="0" applyFont="1" applyFill="1" applyAlignment="1">
      <alignment horizontal="center" vertical="center" wrapText="1" readingOrder="1"/>
    </xf>
    <xf numFmtId="0" fontId="62" fillId="17" borderId="15" xfId="0" applyFont="1" applyFill="1" applyBorder="1" applyAlignment="1">
      <alignment horizontal="center" vertical="center" wrapText="1" readingOrder="1"/>
    </xf>
    <xf numFmtId="0" fontId="62" fillId="17" borderId="16" xfId="0" applyFont="1" applyFill="1" applyBorder="1" applyAlignment="1">
      <alignment horizontal="center" vertical="center" wrapText="1" readingOrder="1"/>
    </xf>
    <xf numFmtId="0" fontId="62" fillId="17" borderId="17" xfId="0" applyFont="1" applyFill="1" applyBorder="1" applyAlignment="1">
      <alignment horizontal="center" vertical="center" wrapText="1" readingOrder="1"/>
    </xf>
    <xf numFmtId="0" fontId="62" fillId="17" borderId="18" xfId="0" applyFont="1" applyFill="1" applyBorder="1" applyAlignment="1">
      <alignment horizontal="center" vertical="center" wrapText="1" readingOrder="1"/>
    </xf>
    <xf numFmtId="0" fontId="62" fillId="13" borderId="11" xfId="0" applyFont="1" applyFill="1" applyBorder="1" applyAlignment="1">
      <alignment horizontal="center" vertical="center" wrapText="1" readingOrder="1"/>
    </xf>
    <xf numFmtId="0" fontId="62" fillId="13" borderId="12" xfId="0" applyFont="1" applyFill="1" applyBorder="1" applyAlignment="1">
      <alignment horizontal="center" vertical="center" wrapText="1" readingOrder="1"/>
    </xf>
    <xf numFmtId="0" fontId="62" fillId="13" borderId="13" xfId="0" applyFont="1" applyFill="1" applyBorder="1" applyAlignment="1">
      <alignment horizontal="center" vertical="center" wrapText="1" readingOrder="1"/>
    </xf>
    <xf numFmtId="0" fontId="62" fillId="13" borderId="14" xfId="0" applyFont="1" applyFill="1" applyBorder="1" applyAlignment="1">
      <alignment horizontal="center" vertical="center" wrapText="1" readingOrder="1"/>
    </xf>
    <xf numFmtId="0" fontId="62" fillId="13" borderId="0" xfId="0" applyFont="1" applyFill="1" applyAlignment="1">
      <alignment horizontal="center" vertical="center" wrapText="1" readingOrder="1"/>
    </xf>
    <xf numFmtId="0" fontId="62" fillId="13" borderId="15" xfId="0" applyFont="1" applyFill="1" applyBorder="1" applyAlignment="1">
      <alignment horizontal="center" vertical="center" wrapText="1" readingOrder="1"/>
    </xf>
    <xf numFmtId="0" fontId="62" fillId="13" borderId="16" xfId="0" applyFont="1" applyFill="1" applyBorder="1" applyAlignment="1">
      <alignment horizontal="center" vertical="center" wrapText="1" readingOrder="1"/>
    </xf>
    <xf numFmtId="0" fontId="62" fillId="13" borderId="17" xfId="0" applyFont="1" applyFill="1" applyBorder="1" applyAlignment="1">
      <alignment horizontal="center" vertical="center" wrapText="1" readingOrder="1"/>
    </xf>
    <xf numFmtId="0" fontId="62" fillId="13" borderId="18" xfId="0" applyFont="1" applyFill="1" applyBorder="1" applyAlignment="1">
      <alignment horizontal="center" vertical="center" wrapText="1" readingOrder="1"/>
    </xf>
    <xf numFmtId="0" fontId="62" fillId="5" borderId="11" xfId="0" applyFont="1" applyFill="1" applyBorder="1" applyAlignment="1">
      <alignment horizontal="center" vertical="center" wrapText="1" readingOrder="1"/>
    </xf>
    <xf numFmtId="0" fontId="62" fillId="5" borderId="12" xfId="0" applyFont="1" applyFill="1" applyBorder="1" applyAlignment="1">
      <alignment horizontal="center" vertical="center" wrapText="1" readingOrder="1"/>
    </xf>
    <xf numFmtId="0" fontId="62" fillId="5" borderId="13" xfId="0" applyFont="1" applyFill="1" applyBorder="1" applyAlignment="1">
      <alignment horizontal="center" vertical="center" wrapText="1" readingOrder="1"/>
    </xf>
    <xf numFmtId="0" fontId="62" fillId="5" borderId="14" xfId="0" applyFont="1" applyFill="1" applyBorder="1" applyAlignment="1">
      <alignment horizontal="center" vertical="center" wrapText="1" readingOrder="1"/>
    </xf>
    <xf numFmtId="0" fontId="62" fillId="5" borderId="0" xfId="0" applyFont="1" applyFill="1" applyAlignment="1">
      <alignment horizontal="center" vertical="center" wrapText="1" readingOrder="1"/>
    </xf>
    <xf numFmtId="0" fontId="62" fillId="5" borderId="15" xfId="0" applyFont="1" applyFill="1" applyBorder="1" applyAlignment="1">
      <alignment horizontal="center" vertical="center" wrapText="1" readingOrder="1"/>
    </xf>
    <xf numFmtId="0" fontId="62" fillId="5" borderId="16" xfId="0" applyFont="1" applyFill="1" applyBorder="1" applyAlignment="1">
      <alignment horizontal="center" vertical="center" wrapText="1" readingOrder="1"/>
    </xf>
    <xf numFmtId="0" fontId="62" fillId="5" borderId="17" xfId="0" applyFont="1" applyFill="1" applyBorder="1" applyAlignment="1">
      <alignment horizontal="center" vertical="center" wrapText="1" readingOrder="1"/>
    </xf>
    <xf numFmtId="0" fontId="62" fillId="5" borderId="18" xfId="0" applyFont="1" applyFill="1" applyBorder="1" applyAlignment="1">
      <alignment horizontal="center" vertical="center" wrapText="1" readingOrder="1"/>
    </xf>
    <xf numFmtId="0" fontId="61" fillId="0" borderId="4"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0" xfId="0" applyFont="1" applyBorder="1" applyAlignment="1">
      <alignment horizontal="center" vertical="center"/>
    </xf>
    <xf numFmtId="0" fontId="36" fillId="0" borderId="5" xfId="0" applyFont="1" applyBorder="1" applyAlignment="1">
      <alignment horizontal="center" vertical="center"/>
    </xf>
    <xf numFmtId="0" fontId="36" fillId="0" borderId="0" xfId="0" applyFont="1" applyAlignment="1">
      <alignment horizontal="center" vertical="center"/>
    </xf>
    <xf numFmtId="0" fontId="36" fillId="0" borderId="7" xfId="0" applyFont="1" applyBorder="1" applyAlignment="1">
      <alignment horizontal="center" vertical="center"/>
    </xf>
    <xf numFmtId="0" fontId="36" fillId="0" borderId="9" xfId="0" applyFont="1" applyBorder="1" applyAlignment="1">
      <alignment horizontal="center" vertical="center"/>
    </xf>
    <xf numFmtId="0" fontId="36" fillId="0" borderId="4" xfId="0" applyFont="1" applyBorder="1" applyAlignment="1">
      <alignment horizontal="center" vertical="center"/>
    </xf>
    <xf numFmtId="0" fontId="36" fillId="0" borderId="6" xfId="0" applyFont="1" applyBorder="1" applyAlignment="1">
      <alignment horizontal="center" vertical="center"/>
    </xf>
    <xf numFmtId="0" fontId="36" fillId="0" borderId="8" xfId="0" applyFont="1" applyBorder="1" applyAlignment="1">
      <alignment horizontal="center" vertical="center"/>
    </xf>
    <xf numFmtId="0" fontId="35" fillId="11" borderId="11" xfId="0" applyFont="1" applyFill="1" applyBorder="1" applyAlignment="1">
      <alignment horizontal="center" vertical="center" wrapText="1" readingOrder="1"/>
    </xf>
    <xf numFmtId="0" fontId="35" fillId="11" borderId="12" xfId="0" applyFont="1" applyFill="1" applyBorder="1" applyAlignment="1">
      <alignment horizontal="center" vertical="center" wrapText="1" readingOrder="1"/>
    </xf>
    <xf numFmtId="0" fontId="35" fillId="11" borderId="13" xfId="0" applyFont="1" applyFill="1" applyBorder="1" applyAlignment="1">
      <alignment horizontal="center" vertical="center" wrapText="1" readingOrder="1"/>
    </xf>
    <xf numFmtId="0" fontId="35" fillId="11" borderId="14" xfId="0" applyFont="1" applyFill="1" applyBorder="1" applyAlignment="1">
      <alignment horizontal="center" vertical="center" wrapText="1" readingOrder="1"/>
    </xf>
    <xf numFmtId="0" fontId="35" fillId="11" borderId="0" xfId="0" applyFont="1" applyFill="1" applyAlignment="1">
      <alignment horizontal="center" vertical="center" wrapText="1" readingOrder="1"/>
    </xf>
    <xf numFmtId="0" fontId="35" fillId="11" borderId="15" xfId="0" applyFont="1" applyFill="1" applyBorder="1" applyAlignment="1">
      <alignment horizontal="center" vertical="center" wrapText="1" readingOrder="1"/>
    </xf>
    <xf numFmtId="0" fontId="35" fillId="11" borderId="16" xfId="0" applyFont="1" applyFill="1" applyBorder="1" applyAlignment="1">
      <alignment horizontal="center" vertical="center" wrapText="1" readingOrder="1"/>
    </xf>
    <xf numFmtId="0" fontId="35" fillId="11" borderId="17" xfId="0" applyFont="1" applyFill="1" applyBorder="1" applyAlignment="1">
      <alignment horizontal="center" vertical="center" wrapText="1" readingOrder="1"/>
    </xf>
    <xf numFmtId="0" fontId="35" fillId="11" borderId="18" xfId="0" applyFont="1" applyFill="1" applyBorder="1" applyAlignment="1">
      <alignment horizontal="center" vertical="center" wrapText="1" readingOrder="1"/>
    </xf>
    <xf numFmtId="0" fontId="36" fillId="0" borderId="5" xfId="0" applyFont="1" applyBorder="1" applyAlignment="1">
      <alignment horizontal="center" vertical="center" wrapText="1"/>
    </xf>
    <xf numFmtId="0" fontId="35" fillId="12" borderId="11" xfId="0" applyFont="1" applyFill="1" applyBorder="1" applyAlignment="1">
      <alignment horizontal="center" vertical="center" wrapText="1" readingOrder="1"/>
    </xf>
    <xf numFmtId="0" fontId="35" fillId="12" borderId="12" xfId="0" applyFont="1" applyFill="1" applyBorder="1" applyAlignment="1">
      <alignment horizontal="center" vertical="center" wrapText="1" readingOrder="1"/>
    </xf>
    <xf numFmtId="0" fontId="35" fillId="12" borderId="13" xfId="0" applyFont="1" applyFill="1" applyBorder="1" applyAlignment="1">
      <alignment horizontal="center" vertical="center" wrapText="1" readingOrder="1"/>
    </xf>
    <xf numFmtId="0" fontId="35" fillId="12" borderId="14" xfId="0" applyFont="1" applyFill="1" applyBorder="1" applyAlignment="1">
      <alignment horizontal="center" vertical="center" wrapText="1" readingOrder="1"/>
    </xf>
    <xf numFmtId="0" fontId="35" fillId="12" borderId="0" xfId="0" applyFont="1" applyFill="1" applyAlignment="1">
      <alignment horizontal="center" vertical="center" wrapText="1" readingOrder="1"/>
    </xf>
    <xf numFmtId="0" fontId="35" fillId="12" borderId="15" xfId="0" applyFont="1" applyFill="1" applyBorder="1" applyAlignment="1">
      <alignment horizontal="center" vertical="center" wrapText="1" readingOrder="1"/>
    </xf>
    <xf numFmtId="0" fontId="35" fillId="12" borderId="16" xfId="0" applyFont="1" applyFill="1" applyBorder="1" applyAlignment="1">
      <alignment horizontal="center" vertical="center" wrapText="1" readingOrder="1"/>
    </xf>
    <xf numFmtId="0" fontId="35" fillId="12" borderId="17" xfId="0" applyFont="1" applyFill="1" applyBorder="1" applyAlignment="1">
      <alignment horizontal="center" vertical="center" wrapText="1" readingOrder="1"/>
    </xf>
    <xf numFmtId="0" fontId="35" fillId="12" borderId="18" xfId="0" applyFont="1" applyFill="1" applyBorder="1" applyAlignment="1">
      <alignment horizontal="center" vertical="center" wrapText="1" readingOrder="1"/>
    </xf>
    <xf numFmtId="0" fontId="34" fillId="0" borderId="0" xfId="0" applyFont="1" applyAlignment="1">
      <alignment horizontal="center" vertical="center" wrapText="1"/>
    </xf>
    <xf numFmtId="0" fontId="17" fillId="0" borderId="0" xfId="0" applyFont="1" applyAlignment="1">
      <alignment horizontal="center" vertical="center" wrapText="1"/>
    </xf>
    <xf numFmtId="0" fontId="15" fillId="10" borderId="0" xfId="0" applyFont="1" applyFill="1" applyAlignment="1">
      <alignment horizontal="center" vertical="center" wrapText="1" readingOrder="1"/>
    </xf>
    <xf numFmtId="0" fontId="15" fillId="10" borderId="0" xfId="0" applyFont="1" applyFill="1" applyAlignment="1">
      <alignment horizontal="center" vertical="center" textRotation="90" wrapText="1" readingOrder="1"/>
    </xf>
    <xf numFmtId="0" fontId="15" fillId="10" borderId="6" xfId="0" applyFont="1" applyFill="1" applyBorder="1" applyAlignment="1">
      <alignment horizontal="center" vertical="center" textRotation="90" wrapText="1" readingOrder="1"/>
    </xf>
    <xf numFmtId="0" fontId="35" fillId="5" borderId="11" xfId="0" applyFont="1" applyFill="1" applyBorder="1" applyAlignment="1">
      <alignment horizontal="center" vertical="center" wrapText="1" readingOrder="1"/>
    </xf>
    <xf numFmtId="0" fontId="35" fillId="5" borderId="12" xfId="0" applyFont="1" applyFill="1" applyBorder="1" applyAlignment="1">
      <alignment horizontal="center" vertical="center" wrapText="1" readingOrder="1"/>
    </xf>
    <xf numFmtId="0" fontId="35" fillId="5" borderId="13" xfId="0" applyFont="1" applyFill="1" applyBorder="1" applyAlignment="1">
      <alignment horizontal="center" vertical="center" wrapText="1" readingOrder="1"/>
    </xf>
    <xf numFmtId="0" fontId="35" fillId="5" borderId="14" xfId="0" applyFont="1" applyFill="1" applyBorder="1" applyAlignment="1">
      <alignment horizontal="center" vertical="center" wrapText="1" readingOrder="1"/>
    </xf>
    <xf numFmtId="0" fontId="35" fillId="5" borderId="0" xfId="0" applyFont="1" applyFill="1" applyAlignment="1">
      <alignment horizontal="center" vertical="center" wrapText="1" readingOrder="1"/>
    </xf>
    <xf numFmtId="0" fontId="35" fillId="5" borderId="15" xfId="0" applyFont="1" applyFill="1" applyBorder="1" applyAlignment="1">
      <alignment horizontal="center" vertical="center" wrapText="1" readingOrder="1"/>
    </xf>
    <xf numFmtId="0" fontId="35" fillId="5" borderId="16" xfId="0" applyFont="1" applyFill="1" applyBorder="1" applyAlignment="1">
      <alignment horizontal="center" vertical="center" wrapText="1" readingOrder="1"/>
    </xf>
    <xf numFmtId="0" fontId="35" fillId="5" borderId="17" xfId="0" applyFont="1" applyFill="1" applyBorder="1" applyAlignment="1">
      <alignment horizontal="center" vertical="center" wrapText="1" readingOrder="1"/>
    </xf>
    <xf numFmtId="0" fontId="35" fillId="5" borderId="18" xfId="0" applyFont="1" applyFill="1" applyBorder="1" applyAlignment="1">
      <alignment horizontal="center" vertical="center" wrapText="1" readingOrder="1"/>
    </xf>
    <xf numFmtId="0" fontId="35" fillId="13" borderId="11" xfId="0" applyFont="1" applyFill="1" applyBorder="1" applyAlignment="1">
      <alignment horizontal="center" vertical="center" wrapText="1" readingOrder="1"/>
    </xf>
    <xf numFmtId="0" fontId="35" fillId="13" borderId="12" xfId="0" applyFont="1" applyFill="1" applyBorder="1" applyAlignment="1">
      <alignment horizontal="center" vertical="center" wrapText="1" readingOrder="1"/>
    </xf>
    <xf numFmtId="0" fontId="35" fillId="13" borderId="13" xfId="0" applyFont="1" applyFill="1" applyBorder="1" applyAlignment="1">
      <alignment horizontal="center" vertical="center" wrapText="1" readingOrder="1"/>
    </xf>
    <xf numFmtId="0" fontId="35" fillId="13" borderId="14" xfId="0" applyFont="1" applyFill="1" applyBorder="1" applyAlignment="1">
      <alignment horizontal="center" vertical="center" wrapText="1" readingOrder="1"/>
    </xf>
    <xf numFmtId="0" fontId="35" fillId="13" borderId="0" xfId="0" applyFont="1" applyFill="1" applyAlignment="1">
      <alignment horizontal="center" vertical="center" wrapText="1" readingOrder="1"/>
    </xf>
    <xf numFmtId="0" fontId="35" fillId="13" borderId="15" xfId="0" applyFont="1" applyFill="1" applyBorder="1" applyAlignment="1">
      <alignment horizontal="center" vertical="center" wrapText="1" readingOrder="1"/>
    </xf>
    <xf numFmtId="0" fontId="35" fillId="13" borderId="16" xfId="0" applyFont="1" applyFill="1" applyBorder="1" applyAlignment="1">
      <alignment horizontal="center" vertical="center" wrapText="1" readingOrder="1"/>
    </xf>
    <xf numFmtId="0" fontId="35" fillId="13" borderId="17" xfId="0" applyFont="1" applyFill="1" applyBorder="1" applyAlignment="1">
      <alignment horizontal="center" vertical="center" wrapText="1" readingOrder="1"/>
    </xf>
    <xf numFmtId="0" fontId="35" fillId="13" borderId="18" xfId="0" applyFont="1" applyFill="1" applyBorder="1" applyAlignment="1">
      <alignment horizontal="center" vertical="center" wrapText="1" readingOrder="1"/>
    </xf>
    <xf numFmtId="0" fontId="67" fillId="26" borderId="21" xfId="6" applyFont="1" applyFill="1" applyBorder="1" applyAlignment="1">
      <alignment horizontal="center"/>
    </xf>
    <xf numFmtId="0" fontId="67" fillId="26" borderId="22" xfId="6" applyFont="1" applyFill="1" applyBorder="1" applyAlignment="1">
      <alignment horizontal="center"/>
    </xf>
    <xf numFmtId="0" fontId="67" fillId="26" borderId="33" xfId="6" applyFont="1" applyFill="1" applyBorder="1" applyAlignment="1">
      <alignment horizontal="center"/>
    </xf>
    <xf numFmtId="0" fontId="54" fillId="26" borderId="21" xfId="0" applyFont="1" applyFill="1" applyBorder="1" applyAlignment="1">
      <alignment horizontal="center"/>
    </xf>
    <xf numFmtId="0" fontId="54" fillId="26" borderId="22" xfId="0" applyFont="1" applyFill="1" applyBorder="1" applyAlignment="1">
      <alignment horizontal="center"/>
    </xf>
    <xf numFmtId="0" fontId="54" fillId="26" borderId="33" xfId="0" applyFont="1" applyFill="1" applyBorder="1" applyAlignment="1">
      <alignment horizontal="center"/>
    </xf>
    <xf numFmtId="0" fontId="57" fillId="0" borderId="68" xfId="6" applyFont="1" applyBorder="1" applyAlignment="1">
      <alignment horizontal="center" vertical="center" textRotation="90" wrapText="1"/>
    </xf>
    <xf numFmtId="0" fontId="59" fillId="13" borderId="0" xfId="0" applyFont="1" applyFill="1" applyAlignment="1">
      <alignment horizontal="center"/>
    </xf>
    <xf numFmtId="0" fontId="18" fillId="0" borderId="0" xfId="0" applyFont="1" applyAlignment="1">
      <alignment horizontal="center" vertical="center"/>
    </xf>
    <xf numFmtId="0" fontId="38" fillId="0" borderId="0" xfId="0" applyFont="1" applyAlignment="1">
      <alignment horizontal="center" vertical="center"/>
    </xf>
    <xf numFmtId="0" fontId="33" fillId="15" borderId="21" xfId="0" applyFont="1" applyFill="1" applyBorder="1" applyAlignment="1">
      <alignment horizontal="center" vertical="center" wrapText="1" readingOrder="1"/>
    </xf>
    <xf numFmtId="0" fontId="33" fillId="15" borderId="22" xfId="0" applyFont="1" applyFill="1" applyBorder="1" applyAlignment="1">
      <alignment horizontal="center" vertical="center" wrapText="1" readingOrder="1"/>
    </xf>
    <xf numFmtId="0" fontId="33" fillId="15" borderId="33" xfId="0" applyFont="1" applyFill="1" applyBorder="1" applyAlignment="1">
      <alignment horizontal="center" vertical="center" wrapText="1" readingOrder="1"/>
    </xf>
    <xf numFmtId="0" fontId="28" fillId="3" borderId="0" xfId="0" applyFont="1" applyFill="1" applyAlignment="1">
      <alignment horizontal="justify" vertical="center" wrapText="1"/>
    </xf>
    <xf numFmtId="0" fontId="30" fillId="15" borderId="30" xfId="0" applyFont="1" applyFill="1" applyBorder="1" applyAlignment="1">
      <alignment horizontal="center" vertical="center" wrapText="1" readingOrder="1"/>
    </xf>
    <xf numFmtId="0" fontId="30" fillId="15" borderId="31" xfId="0" applyFont="1" applyFill="1" applyBorder="1" applyAlignment="1">
      <alignment horizontal="center" vertical="center" wrapText="1" readingOrder="1"/>
    </xf>
    <xf numFmtId="0" fontId="30" fillId="3" borderId="28" xfId="0" applyFont="1" applyFill="1" applyBorder="1" applyAlignment="1">
      <alignment horizontal="center" vertical="center" wrapText="1" readingOrder="1"/>
    </xf>
    <xf numFmtId="0" fontId="30" fillId="3" borderId="23" xfId="0" applyFont="1" applyFill="1" applyBorder="1" applyAlignment="1">
      <alignment horizontal="center" vertical="center" wrapText="1" readingOrder="1"/>
    </xf>
    <xf numFmtId="0" fontId="30" fillId="3" borderId="20" xfId="0" applyFont="1" applyFill="1" applyBorder="1" applyAlignment="1">
      <alignment horizontal="center" vertical="center" wrapText="1" readingOrder="1"/>
    </xf>
    <xf numFmtId="0" fontId="30" fillId="3" borderId="19" xfId="0" applyFont="1" applyFill="1" applyBorder="1" applyAlignment="1">
      <alignment horizontal="center" vertical="center" wrapText="1" readingOrder="1"/>
    </xf>
    <xf numFmtId="0" fontId="30" fillId="3" borderId="25" xfId="0" applyFont="1" applyFill="1" applyBorder="1" applyAlignment="1">
      <alignment horizontal="center" vertical="center" wrapText="1" readingOrder="1"/>
    </xf>
    <xf numFmtId="0" fontId="30" fillId="3" borderId="26" xfId="0" applyFont="1" applyFill="1" applyBorder="1" applyAlignment="1">
      <alignment horizontal="center" vertical="center" wrapText="1" readingOrder="1"/>
    </xf>
  </cellXfs>
  <cellStyles count="7">
    <cellStyle name="Hipervínculo" xfId="5" builtinId="8"/>
    <cellStyle name="Normal" xfId="0" builtinId="0"/>
    <cellStyle name="Normal - Style1 2" xfId="2"/>
    <cellStyle name="Normal 2" xfId="4"/>
    <cellStyle name="Normal 2 2" xfId="3"/>
    <cellStyle name="Normal 2 3" xfId="6"/>
    <cellStyle name="Porcentaje" xfId="1" builtinId="5"/>
  </cellStyles>
  <dxfs count="3451">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0000"/>
        </patternFill>
      </fill>
    </dxf>
    <dxf>
      <fill>
        <patternFill>
          <bgColor theme="9" tint="0.39994506668294322"/>
        </patternFill>
      </fill>
    </dxf>
    <dxf>
      <fill>
        <patternFill>
          <bgColor rgb="FF00B050"/>
        </patternFill>
      </fill>
    </dxf>
    <dxf>
      <fill>
        <patternFill>
          <bgColor theme="9" tint="0.39994506668294322"/>
        </patternFill>
      </fill>
    </dxf>
    <dxf>
      <fill>
        <patternFill>
          <bgColor theme="7" tint="0.39994506668294322"/>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9" tint="-0.24994659260841701"/>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rgb="FF92D05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59996337778862885"/>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9" tint="0.39994506668294322"/>
        </patternFill>
      </fill>
    </dxf>
    <dxf>
      <fill>
        <patternFill>
          <bgColor theme="9" tint="0.39994506668294322"/>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s>
  <tableStyles count="0" defaultTableStyle="TableStyleMedium2" defaultPivotStyle="PivotStyleLight16"/>
  <colors>
    <mruColors>
      <color rgb="FFFFFF66"/>
      <color rgb="FFFFCC00"/>
      <color rgb="FFFF9900"/>
      <color rgb="FF00A84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28"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 Id="rId27"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604838</xdr:colOff>
      <xdr:row>0</xdr:row>
      <xdr:rowOff>48196</xdr:rowOff>
    </xdr:from>
    <xdr:to>
      <xdr:col>1</xdr:col>
      <xdr:colOff>685800</xdr:colOff>
      <xdr:row>5</xdr:row>
      <xdr:rowOff>157956</xdr:rowOff>
    </xdr:to>
    <xdr:pic>
      <xdr:nvPicPr>
        <xdr:cNvPr id="3" name="Imagen 2">
          <a:extLst>
            <a:ext uri="{FF2B5EF4-FFF2-40B4-BE49-F238E27FC236}">
              <a16:creationId xmlns:a16="http://schemas.microsoft.com/office/drawing/2014/main" id="{83DA0D53-1683-4C45-8312-4F227FD82835}"/>
            </a:ext>
          </a:extLst>
        </xdr:cNvPr>
        <xdr:cNvPicPr>
          <a:picLocks noChangeAspect="1"/>
        </xdr:cNvPicPr>
      </xdr:nvPicPr>
      <xdr:blipFill>
        <a:blip xmlns:r="http://schemas.openxmlformats.org/officeDocument/2006/relationships" r:embed="rId1"/>
        <a:stretch>
          <a:fillRect/>
        </a:stretch>
      </xdr:blipFill>
      <xdr:spPr>
        <a:xfrm>
          <a:off x="604838" y="48196"/>
          <a:ext cx="804862" cy="986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76199</xdr:colOff>
      <xdr:row>1</xdr:row>
      <xdr:rowOff>89416</xdr:rowOff>
    </xdr:from>
    <xdr:ext cx="947498" cy="1031663"/>
    <xdr:pic>
      <xdr:nvPicPr>
        <xdr:cNvPr id="2" name="Imagen 2">
          <a:extLst>
            <a:ext uri="{FF2B5EF4-FFF2-40B4-BE49-F238E27FC236}">
              <a16:creationId xmlns:a16="http://schemas.microsoft.com/office/drawing/2014/main" id="{AE85A6FB-B945-415B-8593-FD71D8697399}"/>
            </a:ext>
          </a:extLst>
        </xdr:cNvPr>
        <xdr:cNvPicPr>
          <a:picLocks noChangeAspect="1"/>
        </xdr:cNvPicPr>
      </xdr:nvPicPr>
      <xdr:blipFill>
        <a:blip xmlns:r="http://schemas.openxmlformats.org/officeDocument/2006/relationships" r:embed="rId1"/>
        <a:stretch>
          <a:fillRect/>
        </a:stretch>
      </xdr:blipFill>
      <xdr:spPr>
        <a:xfrm>
          <a:off x="76199" y="279916"/>
          <a:ext cx="947498" cy="103166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6504</xdr:colOff>
      <xdr:row>1</xdr:row>
      <xdr:rowOff>77800</xdr:rowOff>
    </xdr:from>
    <xdr:to>
      <xdr:col>0</xdr:col>
      <xdr:colOff>736321</xdr:colOff>
      <xdr:row>4</xdr:row>
      <xdr:rowOff>243932</xdr:rowOff>
    </xdr:to>
    <xdr:pic>
      <xdr:nvPicPr>
        <xdr:cNvPr id="2" name="Imagen 2">
          <a:extLst>
            <a:ext uri="{FF2B5EF4-FFF2-40B4-BE49-F238E27FC236}">
              <a16:creationId xmlns:a16="http://schemas.microsoft.com/office/drawing/2014/main" id="{35E10841-35AE-4484-A4A8-3CA5CAB9F206}"/>
            </a:ext>
          </a:extLst>
        </xdr:cNvPr>
        <xdr:cNvPicPr>
          <a:picLocks noChangeAspect="1"/>
        </xdr:cNvPicPr>
      </xdr:nvPicPr>
      <xdr:blipFill>
        <a:blip xmlns:r="http://schemas.openxmlformats.org/officeDocument/2006/relationships" r:embed="rId1"/>
        <a:stretch>
          <a:fillRect/>
        </a:stretch>
      </xdr:blipFill>
      <xdr:spPr>
        <a:xfrm>
          <a:off x="6504" y="439750"/>
          <a:ext cx="729817" cy="8424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158750</xdr:rowOff>
    </xdr:from>
    <xdr:to>
      <xdr:col>8</xdr:col>
      <xdr:colOff>283368</xdr:colOff>
      <xdr:row>55</xdr:row>
      <xdr:rowOff>168184</xdr:rowOff>
    </xdr:to>
    <xdr:pic>
      <xdr:nvPicPr>
        <xdr:cNvPr id="2" name="Imagen 1">
          <a:extLst>
            <a:ext uri="{FF2B5EF4-FFF2-40B4-BE49-F238E27FC236}">
              <a16:creationId xmlns:a16="http://schemas.microsoft.com/office/drawing/2014/main" id="{C54557E2-A125-4339-800B-5D1D9590C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9900"/>
          <a:ext cx="6823868" cy="9953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52387</xdr:rowOff>
    </xdr:from>
    <xdr:to>
      <xdr:col>10</xdr:col>
      <xdr:colOff>71437</xdr:colOff>
      <xdr:row>39</xdr:row>
      <xdr:rowOff>95249</xdr:rowOff>
    </xdr:to>
    <xdr:pic>
      <xdr:nvPicPr>
        <xdr:cNvPr id="2" name="Imagen 1">
          <a:extLst>
            <a:ext uri="{FF2B5EF4-FFF2-40B4-BE49-F238E27FC236}">
              <a16:creationId xmlns:a16="http://schemas.microsoft.com/office/drawing/2014/main" id="{D1781EB0-269B-48AD-A741-0C340E3959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7700"/>
          <a:ext cx="7929562" cy="7091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Grupo%20GC%20Consultores\Downloads\Riesgos%20IGAC%20%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DAVID\Downloads\Borrador%20Plan%20de%20Acci&#243;n%20Anual%20(PAA)%202020%20-%20IGA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atos\Downloads\Mapa_riesgos_2022_Para%20realizar%20ajustes_30_mayo%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Grupo%20GC%20Consultores\Downloads\HERRAMIENTA%20DE%20RIESGOS%20IGAC%202022%20Fina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 val="Hoja3"/>
    </sheetNames>
    <sheetDataSet>
      <sheetData sheetId="0" refreshError="1"/>
      <sheetData sheetId="1" refreshError="1"/>
      <sheetData sheetId="2" refreshError="1">
        <row r="9">
          <cell r="Z9" t="str">
            <v>Menor a 10 SMLMV</v>
          </cell>
          <cell r="AA9" t="str">
            <v>El riesgo afecta la imagen de algún área de la organización.</v>
          </cell>
        </row>
        <row r="10">
          <cell r="Z10" t="str">
            <v>Entre 10 y 50 SMLMV</v>
          </cell>
          <cell r="AA10" t="str">
            <v>El riesgo afecta la imagen de la entidad internamente, de conocimiento general nivel interno, de junta directiva y accionistas y/o de proveedores.</v>
          </cell>
        </row>
        <row r="11">
          <cell r="Z11" t="str">
            <v>Entre 50 y 100 SMLMV</v>
          </cell>
          <cell r="AA11" t="str">
            <v>El riesgo afecta la imagen de la entidad con algunos usuarios de relevancia frente al logro de los objetivos.</v>
          </cell>
        </row>
        <row r="12">
          <cell r="Z12" t="str">
            <v>Entre 100 y 500 SMLMV</v>
          </cell>
          <cell r="AA12" t="str">
            <v>El riesgo afecta la imagen de la entidad con efecto publicitario sostenido a nivel de sector administrativo, nivel departamental o municipal.</v>
          </cell>
        </row>
        <row r="13">
          <cell r="Z13" t="str">
            <v>Mayor a 500 SMLMV</v>
          </cell>
          <cell r="AA13" t="str">
            <v>El riesgo afecta la imagen de la entidad a nivel nacional, con efecto publicitario sostenido a nivel país</v>
          </cell>
        </row>
        <row r="14">
          <cell r="Z14" t="str">
            <v>N/A</v>
          </cell>
          <cell r="AA14"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sheetName val="PA_SERVCIUDA"/>
      <sheetName val="Listas"/>
    </sheetNames>
    <sheetDataSet>
      <sheetData sheetId="0">
        <row r="5">
          <cell r="C5" t="str">
            <v>SERVICIO_AL_CIUDADANO_Y_PARTICIPACION</v>
          </cell>
        </row>
      </sheetData>
      <sheetData sheetId="1">
        <row r="2">
          <cell r="F2" t="str">
            <v>SERVICIO_AL_CIUDADANO_Y_PARTICIPACION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tructivo"/>
      <sheetName val="Procesos y Sub"/>
      <sheetName val="Mapa final"/>
      <sheetName val="MAPA DE CALOR INHERENTE "/>
      <sheetName val="Matriz Calor Inherente"/>
      <sheetName val="Matriz Calor Residual"/>
      <sheetName val="MAPA DE CALOR RESIDUAL"/>
      <sheetName val="Factor de Riesgo"/>
      <sheetName val="Clasif.Riesgo"/>
      <sheetName val="Tabla probabilidad"/>
      <sheetName val="Tabla Impacto"/>
      <sheetName val="Tabla Valoración controles"/>
      <sheetName val="Opciones Tratamient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F4" t="str">
            <v>Leve</v>
          </cell>
          <cell r="G4">
            <v>0.2</v>
          </cell>
        </row>
        <row r="5">
          <cell r="F5" t="str">
            <v>Menor</v>
          </cell>
          <cell r="G5">
            <v>0.4</v>
          </cell>
        </row>
        <row r="6">
          <cell r="F6" t="str">
            <v>Moderado</v>
          </cell>
          <cell r="G6">
            <v>0.6</v>
          </cell>
        </row>
        <row r="7">
          <cell r="F7" t="str">
            <v>Mayor</v>
          </cell>
          <cell r="G7">
            <v>0.8</v>
          </cell>
        </row>
        <row r="8">
          <cell r="F8" t="str">
            <v>Catastrófico</v>
          </cell>
          <cell r="G8">
            <v>1</v>
          </cell>
        </row>
        <row r="11">
          <cell r="C11" t="str">
            <v xml:space="preserve">     Afectación menor a 10 SMLMV .</v>
          </cell>
          <cell r="D11" t="str">
            <v xml:space="preserve">     El riesgo afecta la imagen de alguna dependencia de la entidad</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CIONES"/>
      <sheetName val="INICIO"/>
      <sheetName val="CONTEXTO E IDENTIFICACIÓN"/>
      <sheetName val="PROB E IMPACTO INHERENTE"/>
      <sheetName val="MAPA DE CALOR INHERENTE"/>
      <sheetName val="VALORACIÓN DEL CONTROL"/>
      <sheetName val="MAPA DE CALOR RESIDUAL"/>
      <sheetName val="Mapa de calor"/>
      <sheetName val="OBJ_PRO"/>
      <sheetName val="MAPAS INHERENTE Y RESIDUAL"/>
      <sheetName val="FÓRMULAS"/>
    </sheetNames>
    <sheetDataSet>
      <sheetData sheetId="0"/>
      <sheetData sheetId="1"/>
      <sheetData sheetId="2"/>
      <sheetData sheetId="3">
        <row r="2">
          <cell r="D2">
            <v>0</v>
          </cell>
        </row>
        <row r="3">
          <cell r="D3">
            <v>0</v>
          </cell>
        </row>
        <row r="55">
          <cell r="A55" t="str">
            <v>R1</v>
          </cell>
          <cell r="D55" t="str">
            <v>Direccionamiento Estratégico y Planeación</v>
          </cell>
          <cell r="F55" t="str">
            <v>Gestión Estratégica</v>
          </cell>
          <cell r="G55" t="str">
            <v>Estratégico</v>
          </cell>
          <cell r="N55" t="str">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ell>
        </row>
        <row r="56">
          <cell r="A56" t="str">
            <v>R2</v>
          </cell>
          <cell r="D56" t="str">
            <v>Direccionamiento Estratégico y Planeación</v>
          </cell>
          <cell r="F56" t="str">
            <v>Gestión Estratégica</v>
          </cell>
          <cell r="G56" t="str">
            <v>Estratégico</v>
          </cell>
          <cell r="N56" t="str">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ell>
        </row>
        <row r="57">
          <cell r="A57" t="str">
            <v>R3</v>
          </cell>
          <cell r="D57" t="str">
            <v>Direccionamiento Estratégico y Planeación</v>
          </cell>
          <cell r="F57" t="str">
            <v>Gestión Estratégica</v>
          </cell>
          <cell r="G57" t="str">
            <v>Operativo</v>
          </cell>
          <cell r="N57" t="str">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ell>
        </row>
        <row r="58">
          <cell r="A58" t="str">
            <v>R4</v>
          </cell>
          <cell r="D58" t="str">
            <v>Direccionamiento Estratégico y Planeación</v>
          </cell>
          <cell r="F58" t="str">
            <v>Gestión del SGI</v>
          </cell>
          <cell r="G58" t="str">
            <v>Estratégico</v>
          </cell>
          <cell r="N58" t="str">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ell>
        </row>
        <row r="59">
          <cell r="A59" t="str">
            <v>R5</v>
          </cell>
          <cell r="D59" t="str">
            <v>Direccionamiento Estratégico y Planeación</v>
          </cell>
          <cell r="F59" t="str">
            <v>Gestión del SGI</v>
          </cell>
          <cell r="G59" t="str">
            <v>Ambiental</v>
          </cell>
          <cell r="N59" t="str">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ell>
        </row>
        <row r="60">
          <cell r="A60" t="str">
            <v>R6</v>
          </cell>
          <cell r="D60" t="str">
            <v>Gestión de Comunicaciones</v>
          </cell>
          <cell r="F60" t="str">
            <v>Gestión de Comunicaciones Externas
Gestión de Comunicaciones Internas</v>
          </cell>
          <cell r="G60" t="str">
            <v>Operativo</v>
          </cell>
          <cell r="N60" t="str">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61">
          <cell r="A61" t="str">
            <v>R7</v>
          </cell>
          <cell r="D61" t="str">
            <v>Gestión Comercial</v>
          </cell>
          <cell r="F61" t="str">
            <v>Gestión Comercial</v>
          </cell>
          <cell r="G61" t="str">
            <v>De Corrupción</v>
          </cell>
          <cell r="N61" t="str">
            <v>Posibilidad de pérdida Reputacional por manipulación y/o sustracción de la información misional que maneja el proceso, para beneficio propio y/o de un particular debido a istemas de información susceptibles de manipulación o adulteración por falta de seguridad</v>
          </cell>
        </row>
        <row r="62">
          <cell r="A62" t="str">
            <v>R8</v>
          </cell>
          <cell r="D62" t="str">
            <v>Gestión de Servicio Al Ciudadano</v>
          </cell>
          <cell r="F62" t="str">
            <v>Gestión de Atención al Ciudadano</v>
          </cell>
          <cell r="G62" t="str">
            <v>De Cumplimiento</v>
          </cell>
          <cell r="N62" t="str">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ell>
        </row>
        <row r="63">
          <cell r="A63" t="str">
            <v>R9</v>
          </cell>
          <cell r="D63" t="str">
            <v>Gestión de Servicio Al Ciudadano</v>
          </cell>
          <cell r="F63" t="str">
            <v>Gestión de Atención al Ciudadano</v>
          </cell>
          <cell r="G63" t="str">
            <v>De Corrupción</v>
          </cell>
          <cell r="N63" t="str">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ell>
        </row>
        <row r="64">
          <cell r="A64" t="str">
            <v>R10</v>
          </cell>
          <cell r="D64" t="str">
            <v>Gestión de Regulación y Habilitación</v>
          </cell>
          <cell r="F64" t="str">
            <v>Regulación</v>
          </cell>
          <cell r="G64" t="str">
            <v>De Cumplimiento</v>
          </cell>
          <cell r="N64" t="str">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ell>
        </row>
        <row r="65">
          <cell r="A65" t="str">
            <v>R11</v>
          </cell>
          <cell r="D65" t="str">
            <v>Gestión de Regulación y Habilitación</v>
          </cell>
          <cell r="F65" t="str">
            <v>Regulación</v>
          </cell>
          <cell r="G65" t="str">
            <v>De Cumplimiento</v>
          </cell>
          <cell r="N65" t="str">
            <v>Posibilidad de pérdida Reputacional por declaratoria de inaplicación de la regulación expedida por la entidad debido a que se identifica la ilegalidad del acto por parte de un ente judicial.</v>
          </cell>
        </row>
        <row r="66">
          <cell r="A66" t="str">
            <v>R12</v>
          </cell>
          <cell r="D66" t="str">
            <v>Gestión de Información Geográfica</v>
          </cell>
          <cell r="F66" t="str">
            <v>Gestión Geográfica</v>
          </cell>
          <cell r="G66">
            <v>0</v>
          </cell>
          <cell r="N66" t="str">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ell>
        </row>
        <row r="67">
          <cell r="A67" t="str">
            <v>R13</v>
          </cell>
          <cell r="D67" t="str">
            <v>Gestión de Información Geográfica</v>
          </cell>
          <cell r="F67" t="str">
            <v>Gestión Geográfica</v>
          </cell>
          <cell r="G67" t="str">
            <v>De Corrupción</v>
          </cell>
          <cell r="N67" t="str">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ell>
        </row>
        <row r="68">
          <cell r="A68" t="str">
            <v>R14</v>
          </cell>
          <cell r="D68" t="str">
            <v>Gestión de Información Geográfica</v>
          </cell>
          <cell r="F68" t="str">
            <v>Gestión Geográfica</v>
          </cell>
          <cell r="G68" t="str">
            <v>De Cumplimiento</v>
          </cell>
          <cell r="N68" t="str">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ell>
        </row>
        <row r="69">
          <cell r="A69" t="str">
            <v>R15</v>
          </cell>
          <cell r="D69" t="str">
            <v>Gestión de Información Geográfica</v>
          </cell>
          <cell r="F69" t="str">
            <v>Gestión Geográfica</v>
          </cell>
          <cell r="G69" t="str">
            <v>De Cumplimiento</v>
          </cell>
          <cell r="N69" t="str">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ell>
        </row>
        <row r="70">
          <cell r="A70" t="str">
            <v>R16</v>
          </cell>
          <cell r="D70" t="str">
            <v>Gestión de Información Geográfica</v>
          </cell>
          <cell r="F70" t="str">
            <v>Gestión Geodésica</v>
          </cell>
          <cell r="G70" t="str">
            <v>De Cumplimiento</v>
          </cell>
          <cell r="N70" t="str">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ell>
        </row>
        <row r="71">
          <cell r="A71" t="str">
            <v>R17</v>
          </cell>
          <cell r="D71" t="str">
            <v>Gestión de Información Geográfica</v>
          </cell>
          <cell r="F71" t="str">
            <v>Gestión Geodésica</v>
          </cell>
          <cell r="G71" t="str">
            <v>Operativo</v>
          </cell>
          <cell r="N71" t="str">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ell>
        </row>
        <row r="72">
          <cell r="A72" t="str">
            <v>R18</v>
          </cell>
          <cell r="D72" t="str">
            <v>Gestión de Información Geográfica</v>
          </cell>
          <cell r="F72" t="str">
            <v>Gestión Geodésica</v>
          </cell>
          <cell r="G72" t="str">
            <v>De Cumplimiento</v>
          </cell>
          <cell r="N72" t="str">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ell>
        </row>
        <row r="73">
          <cell r="A73" t="str">
            <v>R19</v>
          </cell>
          <cell r="D73" t="str">
            <v>Gestión de Información Geográfica</v>
          </cell>
          <cell r="F73" t="str">
            <v>Gestión Cartográfica</v>
          </cell>
          <cell r="G73" t="str">
            <v>De Corrupción</v>
          </cell>
          <cell r="N73" t="str">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ell>
        </row>
        <row r="74">
          <cell r="A74" t="str">
            <v>R20</v>
          </cell>
          <cell r="D74" t="str">
            <v>Gestión de Información Geográfica</v>
          </cell>
          <cell r="F74" t="str">
            <v>Gestión Cartográfica</v>
          </cell>
          <cell r="G74" t="str">
            <v>De Cumplimiento</v>
          </cell>
          <cell r="N74" t="str">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ell>
        </row>
        <row r="75">
          <cell r="A75" t="str">
            <v>R21</v>
          </cell>
          <cell r="D75" t="str">
            <v>Gestión de Información Geográfica</v>
          </cell>
          <cell r="F75" t="str">
            <v>Gestión Cartográfica</v>
          </cell>
          <cell r="G75" t="str">
            <v>De Cumplimiento</v>
          </cell>
          <cell r="N75" t="str">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ell>
        </row>
        <row r="76">
          <cell r="A76" t="str">
            <v>R22</v>
          </cell>
          <cell r="D76" t="str">
            <v>Gestión de Información Geográfica</v>
          </cell>
          <cell r="F76" t="str">
            <v>Gestión Agrológica</v>
          </cell>
          <cell r="G76" t="str">
            <v>De Corrupción</v>
          </cell>
          <cell r="N76" t="str">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ell>
        </row>
        <row r="77">
          <cell r="A77" t="str">
            <v>R23</v>
          </cell>
          <cell r="D77" t="str">
            <v>Gestión de Información Geográfica</v>
          </cell>
          <cell r="F77" t="str">
            <v>Gestión Agrológica</v>
          </cell>
          <cell r="G77" t="str">
            <v>Operativo</v>
          </cell>
          <cell r="N77" t="str">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ell>
        </row>
        <row r="78">
          <cell r="A78" t="str">
            <v>R24</v>
          </cell>
          <cell r="D78" t="str">
            <v>Gestión de Información Geográfica</v>
          </cell>
          <cell r="F78" t="str">
            <v>Gestión Agrológica</v>
          </cell>
          <cell r="G78" t="str">
            <v>Operativo</v>
          </cell>
          <cell r="N78" t="str">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ell>
        </row>
        <row r="79">
          <cell r="A79" t="str">
            <v>R25</v>
          </cell>
          <cell r="D79" t="str">
            <v>Gestión de Información Geográfica</v>
          </cell>
          <cell r="F79" t="str">
            <v>Gestión Agrológica</v>
          </cell>
          <cell r="G79" t="str">
            <v>Operativo</v>
          </cell>
          <cell r="N79" t="str">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ell>
        </row>
        <row r="80">
          <cell r="A80" t="str">
            <v>R26</v>
          </cell>
          <cell r="D80" t="str">
            <v>Gestión catastral</v>
          </cell>
          <cell r="F80" t="str">
            <v>Prestación del Servicio Catastral por Excepción</v>
          </cell>
          <cell r="G80" t="str">
            <v>De Corrupción</v>
          </cell>
          <cell r="N80" t="str">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ell>
        </row>
        <row r="81">
          <cell r="A81" t="str">
            <v>R27</v>
          </cell>
          <cell r="D81" t="str">
            <v>Gestión catastral</v>
          </cell>
          <cell r="F81" t="str">
            <v>Prestación del Servicio Catastral por Excepción</v>
          </cell>
          <cell r="G81" t="str">
            <v>De Cumplimiento</v>
          </cell>
          <cell r="N81" t="str">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ell>
        </row>
        <row r="82">
          <cell r="A82" t="str">
            <v>R28</v>
          </cell>
          <cell r="D82" t="str">
            <v>Gestión catastral</v>
          </cell>
          <cell r="F82" t="str">
            <v>Formación, Actualización y Conservación Catastral</v>
          </cell>
          <cell r="G82" t="str">
            <v>De Corrupción</v>
          </cell>
          <cell r="N82" t="str">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ell>
        </row>
        <row r="83">
          <cell r="A83" t="str">
            <v>R29</v>
          </cell>
          <cell r="D83" t="str">
            <v>Gestión catastral</v>
          </cell>
          <cell r="F83" t="str">
            <v>Avalúos Comerciales</v>
          </cell>
          <cell r="G83" t="str">
            <v>Operativo</v>
          </cell>
          <cell r="N83" t="str">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ell>
        </row>
        <row r="84">
          <cell r="A84" t="str">
            <v>R30</v>
          </cell>
          <cell r="D84" t="str">
            <v>Innovación y Gestión del Conocimiento Aplicado</v>
          </cell>
          <cell r="F84" t="str">
            <v>Prospectiva</v>
          </cell>
          <cell r="G84" t="str">
            <v>Operativo</v>
          </cell>
          <cell r="N84" t="str">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ell>
        </row>
        <row r="85">
          <cell r="A85" t="str">
            <v>R31</v>
          </cell>
          <cell r="D85" t="str">
            <v>Innovación y Gestión del Conocimiento Aplicado</v>
          </cell>
          <cell r="F85" t="str">
            <v>Prospectiva</v>
          </cell>
          <cell r="G85" t="str">
            <v>Operativos</v>
          </cell>
          <cell r="N85" t="str">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ell>
        </row>
        <row r="86">
          <cell r="A86" t="str">
            <v>R32</v>
          </cell>
          <cell r="D86" t="str">
            <v>Innovación y Gestión del Conocimiento Aplicado</v>
          </cell>
          <cell r="F86" t="str">
            <v>Prospectiva</v>
          </cell>
          <cell r="G86" t="str">
            <v>De Corrupción</v>
          </cell>
          <cell r="N86" t="str">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ell>
        </row>
        <row r="87">
          <cell r="A87" t="str">
            <v>R33</v>
          </cell>
          <cell r="D87" t="str">
            <v>Gestión de Talento Humano</v>
          </cell>
          <cell r="F87" t="str">
            <v>Bienestar y Sistema de Gestión de Seguridad y Salud en el Trabajo</v>
          </cell>
          <cell r="G87" t="str">
            <v>De Cumplimiento</v>
          </cell>
          <cell r="N87" t="str">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ell>
        </row>
        <row r="88">
          <cell r="A88" t="str">
            <v>R34</v>
          </cell>
          <cell r="D88" t="str">
            <v>Gestión de Talento Humano</v>
          </cell>
          <cell r="F88" t="str">
            <v>Provisión de Empleo y Compensación</v>
          </cell>
          <cell r="G88" t="str">
            <v>Operativo</v>
          </cell>
          <cell r="N88" t="str">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ell>
        </row>
        <row r="89">
          <cell r="A89" t="str">
            <v>R35</v>
          </cell>
          <cell r="D89" t="str">
            <v>Gestión de Talento Humano</v>
          </cell>
          <cell r="F89" t="str">
            <v>Formación y Gestión del Desempeño</v>
          </cell>
          <cell r="G89" t="str">
            <v>Operativo</v>
          </cell>
          <cell r="N89" t="str">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ell>
        </row>
        <row r="90">
          <cell r="A90" t="str">
            <v>R36</v>
          </cell>
          <cell r="D90" t="str">
            <v>Gestión Financiera</v>
          </cell>
          <cell r="F90" t="str">
            <v>Gestión Presupuestal</v>
          </cell>
          <cell r="G90" t="str">
            <v>Operativo</v>
          </cell>
          <cell r="N90" t="str">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ell>
        </row>
        <row r="91">
          <cell r="A91" t="str">
            <v>R37</v>
          </cell>
          <cell r="D91" t="str">
            <v>Gestión Financiera</v>
          </cell>
          <cell r="F91" t="str">
            <v>Gestión Contable</v>
          </cell>
          <cell r="G91" t="str">
            <v>De Cumplimiento</v>
          </cell>
          <cell r="N91" t="str">
            <v>Posibilidad de pérdida Económica y Reputacional por registros presupuestales, contables y de tesorería que no coincidan con la realidad debido a utilización inadecuada de conceptos parametrizados por la entidad para el registro de hechos económicos en el SIIF Nación</v>
          </cell>
        </row>
        <row r="92">
          <cell r="A92" t="str">
            <v>R38</v>
          </cell>
          <cell r="D92" t="str">
            <v>Gestión Financiera</v>
          </cell>
          <cell r="F92" t="str">
            <v>Gestión Contable</v>
          </cell>
          <cell r="G92" t="str">
            <v>De Cumplimiento</v>
          </cell>
          <cell r="N92" t="str">
            <v>Posibilidad de pérdida Económica por manejo indebido de recursos financieros por parte de quienes los administran en la entidad, para beneficio propio o de terceros debido a manipulación de la información financiera.</v>
          </cell>
        </row>
        <row r="93">
          <cell r="A93" t="str">
            <v>R39</v>
          </cell>
          <cell r="D93" t="str">
            <v>Gestión Jurídica</v>
          </cell>
          <cell r="F93" t="str">
            <v>Judicial</v>
          </cell>
          <cell r="G93" t="str">
            <v>De Corrupción</v>
          </cell>
          <cell r="N93" t="str">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ell>
        </row>
        <row r="94">
          <cell r="A94" t="str">
            <v>R40</v>
          </cell>
          <cell r="D94" t="str">
            <v>Gestión Jurídica</v>
          </cell>
          <cell r="F94" t="str">
            <v>Judicial</v>
          </cell>
          <cell r="G94" t="str">
            <v>De Cumplimiento</v>
          </cell>
          <cell r="N94" t="str">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ell>
        </row>
        <row r="95">
          <cell r="A95" t="str">
            <v>R41</v>
          </cell>
          <cell r="D95" t="str">
            <v>Gestión Contractual</v>
          </cell>
          <cell r="F95" t="str">
            <v>Gestión Contractual</v>
          </cell>
          <cell r="G95" t="str">
            <v>De Corrupción</v>
          </cell>
          <cell r="N95" t="str">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ell>
        </row>
        <row r="96">
          <cell r="A96" t="str">
            <v>R42</v>
          </cell>
          <cell r="D96" t="str">
            <v>Gestión Contractual</v>
          </cell>
          <cell r="F96" t="str">
            <v>Gestión Contractual</v>
          </cell>
          <cell r="G96" t="str">
            <v>Operativos</v>
          </cell>
          <cell r="N96" t="str">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ell>
        </row>
        <row r="97">
          <cell r="A97" t="str">
            <v>R43</v>
          </cell>
          <cell r="D97" t="str">
            <v>Gestión Documental</v>
          </cell>
          <cell r="F97" t="str">
            <v>Gestión de Archivos</v>
          </cell>
          <cell r="G97" t="str">
            <v>De Corrupción</v>
          </cell>
          <cell r="N97" t="str">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ell>
        </row>
        <row r="98">
          <cell r="A98" t="str">
            <v>R44</v>
          </cell>
          <cell r="D98" t="str">
            <v>Gestión Documental</v>
          </cell>
          <cell r="F98" t="str">
            <v>Gestión de Archivos</v>
          </cell>
          <cell r="G98" t="str">
            <v>De Cumplimiento</v>
          </cell>
          <cell r="N98" t="str">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ell>
        </row>
        <row r="99">
          <cell r="A99" t="str">
            <v>R45</v>
          </cell>
          <cell r="D99" t="str">
            <v>Gestión Documental</v>
          </cell>
          <cell r="F99" t="str">
            <v>Gestión de Archivos</v>
          </cell>
          <cell r="G99" t="str">
            <v>Operativo</v>
          </cell>
          <cell r="N99" t="str">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ell>
        </row>
        <row r="100">
          <cell r="A100" t="str">
            <v>R46</v>
          </cell>
          <cell r="D100" t="str">
            <v>Gestión Administrativa</v>
          </cell>
          <cell r="F100" t="str">
            <v>Gestión de Inventarios</v>
          </cell>
          <cell r="G100" t="str">
            <v>De Corrupción</v>
          </cell>
          <cell r="N100" t="str">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ell>
        </row>
        <row r="101">
          <cell r="A101" t="str">
            <v>R47</v>
          </cell>
          <cell r="D101" t="str">
            <v>Gestión Administrativa</v>
          </cell>
          <cell r="F101" t="str">
            <v>Gestión de Servicios</v>
          </cell>
          <cell r="G101" t="str">
            <v>Operativos</v>
          </cell>
          <cell r="N101" t="str">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ell>
        </row>
        <row r="102">
          <cell r="A102" t="str">
            <v>R48</v>
          </cell>
          <cell r="D102" t="str">
            <v>Gestión Administrativa</v>
          </cell>
          <cell r="F102" t="str">
            <v>Gestión de Servicios</v>
          </cell>
          <cell r="G102" t="str">
            <v>Operativo</v>
          </cell>
          <cell r="N102" t="str">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ell>
        </row>
        <row r="103">
          <cell r="A103" t="str">
            <v>R49</v>
          </cell>
          <cell r="D103" t="str">
            <v>Gestión de Sistemas de Información e Infraestructura</v>
          </cell>
          <cell r="F103" t="str">
            <v>Gestión de la Infraestructura</v>
          </cell>
          <cell r="G103" t="str">
            <v>De Corrupción</v>
          </cell>
          <cell r="N103" t="str">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ell>
        </row>
        <row r="104">
          <cell r="A104" t="str">
            <v>R50</v>
          </cell>
          <cell r="D104" t="str">
            <v>Gestión de Sistemas de Información e Infraestructura</v>
          </cell>
          <cell r="F104" t="str">
            <v>Gestión de la Infraestructura</v>
          </cell>
          <cell r="G104" t="str">
            <v>Operativo</v>
          </cell>
          <cell r="N104" t="str">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ell>
        </row>
        <row r="105">
          <cell r="A105" t="str">
            <v>R51</v>
          </cell>
          <cell r="D105" t="str">
            <v>Gestión de Sistemas de Información e Infraestructura</v>
          </cell>
          <cell r="F105" t="str">
            <v>Gestión de la Infraestructura</v>
          </cell>
          <cell r="G105" t="str">
            <v>De Corrupción</v>
          </cell>
          <cell r="N105" t="str">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ell>
        </row>
        <row r="106">
          <cell r="A106" t="str">
            <v>R52</v>
          </cell>
          <cell r="D106" t="str">
            <v>Gestión de Sistemas de Información e Infraestructura</v>
          </cell>
          <cell r="F106" t="str">
            <v>Gestión de la Infraestructura</v>
          </cell>
          <cell r="G106" t="str">
            <v>Operativo</v>
          </cell>
          <cell r="N106" t="str">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ell>
        </row>
        <row r="107">
          <cell r="A107" t="str">
            <v>R53</v>
          </cell>
          <cell r="D107" t="str">
            <v>Gestión de Sistemas de Información e Infraestructura</v>
          </cell>
          <cell r="F107" t="str">
            <v>Gestión de la Infraestructura</v>
          </cell>
          <cell r="G107" t="str">
            <v>Tecnológico</v>
          </cell>
          <cell r="N107" t="str">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ell>
        </row>
        <row r="108">
          <cell r="A108" t="str">
            <v>R54</v>
          </cell>
          <cell r="D108" t="str">
            <v>Gestión de Sistemas de Información e Infraestructura</v>
          </cell>
          <cell r="F108" t="str">
            <v>Diseño y Desarrollo de Sistemas de Información</v>
          </cell>
          <cell r="G108" t="str">
            <v>De Corrupción</v>
          </cell>
          <cell r="N108" t="str">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ell>
        </row>
        <row r="109">
          <cell r="A109" t="str">
            <v>R55</v>
          </cell>
          <cell r="D109" t="str">
            <v xml:space="preserve">Gestión Disciplinaria </v>
          </cell>
          <cell r="F109" t="str">
            <v xml:space="preserve">Gestión Disciplinaria </v>
          </cell>
          <cell r="G109" t="str">
            <v>Estratégico</v>
          </cell>
          <cell r="N109"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0">
          <cell r="A110" t="str">
            <v>R56</v>
          </cell>
          <cell r="D110" t="str">
            <v xml:space="preserve">Gestión Disciplinaria </v>
          </cell>
          <cell r="F110" t="str">
            <v xml:space="preserve">Gestión Disciplinaria </v>
          </cell>
          <cell r="G110" t="str">
            <v>Operativo</v>
          </cell>
          <cell r="N110" t="str">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ell>
        </row>
        <row r="111">
          <cell r="A111" t="str">
            <v>R57</v>
          </cell>
          <cell r="D111" t="str">
            <v>Seguimiento y Evaluación</v>
          </cell>
          <cell r="F111" t="str">
            <v>Seguimiento y Evaluación</v>
          </cell>
          <cell r="G111" t="str">
            <v>De Corrupción</v>
          </cell>
          <cell r="N111" t="str">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ell>
        </row>
        <row r="112">
          <cell r="A112" t="str">
            <v>R58</v>
          </cell>
          <cell r="D112" t="str">
            <v>Seguimiento y Evaluación</v>
          </cell>
          <cell r="F112" t="str">
            <v>Seguimiento y Evaluación</v>
          </cell>
          <cell r="G112" t="str">
            <v>Operativo</v>
          </cell>
          <cell r="N112" t="str">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ell>
        </row>
        <row r="113">
          <cell r="A113" t="str">
            <v>R59</v>
          </cell>
          <cell r="D113" t="str">
            <v>Seguimiento y Evaluación</v>
          </cell>
          <cell r="F113" t="str">
            <v>Seguimiento y Evaluación</v>
          </cell>
          <cell r="G113" t="str">
            <v>De Cumplimiento</v>
          </cell>
          <cell r="N113" t="str">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ell>
        </row>
        <row r="114">
          <cell r="A114" t="str">
            <v>R60</v>
          </cell>
          <cell r="D114" t="str">
            <v>Seguimiento y Evaluación</v>
          </cell>
          <cell r="F114" t="str">
            <v>Seguimiento y Evaluación</v>
          </cell>
          <cell r="G114" t="str">
            <v>Operativo</v>
          </cell>
          <cell r="N114" t="str">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ell>
        </row>
        <row r="115">
          <cell r="A115" t="str">
            <v>R61</v>
          </cell>
          <cell r="D115" t="str">
            <v>Gestión de Sistemas de Información e Infraestructura</v>
          </cell>
          <cell r="F115" t="str">
            <v>ICDE</v>
          </cell>
          <cell r="G115">
            <v>0</v>
          </cell>
          <cell r="N115" t="str">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ell>
        </row>
        <row r="116">
          <cell r="A116" t="str">
            <v>R62</v>
          </cell>
          <cell r="D116" t="str">
            <v>Gestión de Regulación y Habilitación</v>
          </cell>
          <cell r="F116">
            <v>0</v>
          </cell>
          <cell r="G116">
            <v>0</v>
          </cell>
          <cell r="N116" t="str">
            <v xml:space="preserve">  </v>
          </cell>
        </row>
        <row r="117">
          <cell r="A117" t="str">
            <v>R63</v>
          </cell>
          <cell r="D117">
            <v>0</v>
          </cell>
          <cell r="F117" t="str">
            <v>Gestión de Comunicaciones Externas</v>
          </cell>
          <cell r="G117" t="str">
            <v>Operativo</v>
          </cell>
          <cell r="N117" t="str">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ell>
        </row>
        <row r="118">
          <cell r="A118" t="str">
            <v>R64</v>
          </cell>
          <cell r="D118" t="str">
            <v>Innovación y Gestión del Conocimiento Aplicado</v>
          </cell>
          <cell r="F118">
            <v>0</v>
          </cell>
          <cell r="G118">
            <v>0</v>
          </cell>
          <cell r="N118" t="str">
            <v xml:space="preserve">  </v>
          </cell>
        </row>
        <row r="119">
          <cell r="A119" t="str">
            <v>R65</v>
          </cell>
          <cell r="D119">
            <v>0</v>
          </cell>
          <cell r="F119">
            <v>0</v>
          </cell>
          <cell r="G119">
            <v>0</v>
          </cell>
          <cell r="N119" t="str">
            <v xml:space="preserve">  </v>
          </cell>
        </row>
      </sheetData>
      <sheetData sheetId="4">
        <row r="9">
          <cell r="I9" t="str">
            <v>Baja</v>
          </cell>
          <cell r="Q9" t="str">
            <v>Catastrófico</v>
          </cell>
        </row>
        <row r="10">
          <cell r="I10" t="str">
            <v>Muy Baja</v>
          </cell>
          <cell r="Q10" t="str">
            <v>Moderado</v>
          </cell>
        </row>
        <row r="11">
          <cell r="I11" t="str">
            <v>Baja</v>
          </cell>
          <cell r="Q11" t="str">
            <v>Mayor</v>
          </cell>
        </row>
        <row r="12">
          <cell r="I12" t="str">
            <v>Media</v>
          </cell>
          <cell r="Q12" t="str">
            <v>Moderado</v>
          </cell>
        </row>
        <row r="13">
          <cell r="I13" t="str">
            <v>Baja</v>
          </cell>
          <cell r="Q13" t="str">
            <v>Moderado</v>
          </cell>
        </row>
        <row r="14">
          <cell r="I14" t="str">
            <v>Alta</v>
          </cell>
          <cell r="Q14" t="str">
            <v>Mayor</v>
          </cell>
        </row>
        <row r="15">
          <cell r="I15" t="str">
            <v>Media</v>
          </cell>
          <cell r="Q15" t="str">
            <v>Catastrófico</v>
          </cell>
        </row>
        <row r="16">
          <cell r="I16" t="str">
            <v>Muy Alta</v>
          </cell>
          <cell r="Q16" t="str">
            <v>Mayor</v>
          </cell>
        </row>
        <row r="17">
          <cell r="I17" t="str">
            <v>Muy Alta</v>
          </cell>
          <cell r="Q17" t="str">
            <v>Catastrófico</v>
          </cell>
        </row>
        <row r="18">
          <cell r="I18" t="str">
            <v>Media</v>
          </cell>
          <cell r="Q18" t="str">
            <v>Mayor</v>
          </cell>
        </row>
        <row r="19">
          <cell r="I19" t="str">
            <v>Baja</v>
          </cell>
          <cell r="Q19" t="str">
            <v>Mayor</v>
          </cell>
        </row>
        <row r="20">
          <cell r="I20" t="str">
            <v>Muy Baja</v>
          </cell>
          <cell r="Q20" t="str">
            <v>Catastrófico</v>
          </cell>
        </row>
        <row r="21">
          <cell r="I21" t="str">
            <v>Media</v>
          </cell>
          <cell r="Q21" t="str">
            <v>Catastrófico</v>
          </cell>
        </row>
        <row r="22">
          <cell r="I22" t="str">
            <v>Media</v>
          </cell>
          <cell r="Q22" t="str">
            <v>Catastrófico</v>
          </cell>
        </row>
        <row r="23">
          <cell r="I23" t="str">
            <v>Baja</v>
          </cell>
          <cell r="Q23" t="str">
            <v>Mayor</v>
          </cell>
        </row>
        <row r="24">
          <cell r="I24" t="str">
            <v>Baja</v>
          </cell>
          <cell r="Q24" t="str">
            <v>Mayor</v>
          </cell>
        </row>
        <row r="25">
          <cell r="I25" t="str">
            <v>Baja</v>
          </cell>
          <cell r="Q25" t="str">
            <v>Mayor</v>
          </cell>
        </row>
        <row r="26">
          <cell r="I26" t="str">
            <v>Muy Baja</v>
          </cell>
          <cell r="Q26" t="str">
            <v>Catastrófico</v>
          </cell>
        </row>
        <row r="27">
          <cell r="I27" t="str">
            <v>Media</v>
          </cell>
          <cell r="Q27" t="str">
            <v>Moderado</v>
          </cell>
        </row>
        <row r="28">
          <cell r="I28" t="str">
            <v>Alta</v>
          </cell>
          <cell r="Q28" t="str">
            <v>Mayor</v>
          </cell>
        </row>
        <row r="29">
          <cell r="I29" t="str">
            <v>Baja</v>
          </cell>
          <cell r="Q29" t="str">
            <v>Catastrófico</v>
          </cell>
        </row>
        <row r="30">
          <cell r="I30" t="str">
            <v>Baja</v>
          </cell>
          <cell r="Q30" t="str">
            <v>Mayor</v>
          </cell>
        </row>
        <row r="31">
          <cell r="I31" t="str">
            <v>Baja</v>
          </cell>
          <cell r="Q31" t="str">
            <v>Mayor</v>
          </cell>
        </row>
        <row r="32">
          <cell r="I32" t="str">
            <v>Baja</v>
          </cell>
          <cell r="Q32" t="str">
            <v>Mayor</v>
          </cell>
        </row>
        <row r="33">
          <cell r="I33" t="str">
            <v>Muy Baja</v>
          </cell>
          <cell r="Q33" t="str">
            <v>Moderado</v>
          </cell>
        </row>
        <row r="34">
          <cell r="I34" t="str">
            <v>Muy Alta</v>
          </cell>
          <cell r="Q34" t="str">
            <v>Moderado</v>
          </cell>
        </row>
        <row r="35">
          <cell r="I35" t="str">
            <v>Baja</v>
          </cell>
          <cell r="Q35" t="str">
            <v>Moderado</v>
          </cell>
        </row>
        <row r="36">
          <cell r="I36" t="str">
            <v>Alta</v>
          </cell>
          <cell r="Q36" t="str">
            <v>Moderado</v>
          </cell>
        </row>
        <row r="37">
          <cell r="I37" t="str">
            <v>Muy Alta</v>
          </cell>
          <cell r="Q37" t="str">
            <v>Mayor</v>
          </cell>
        </row>
        <row r="38">
          <cell r="I38" t="str">
            <v>Baja</v>
          </cell>
          <cell r="Q38" t="str">
            <v>Mayor</v>
          </cell>
        </row>
        <row r="39">
          <cell r="I39" t="str">
            <v>Muy Baja</v>
          </cell>
          <cell r="Q39" t="str">
            <v>Catastrófico</v>
          </cell>
        </row>
        <row r="40">
          <cell r="I40" t="str">
            <v>Baja</v>
          </cell>
          <cell r="Q40" t="str">
            <v>Mayor</v>
          </cell>
        </row>
        <row r="41">
          <cell r="I41" t="str">
            <v>Alta</v>
          </cell>
          <cell r="Q41" t="str">
            <v>Moderado</v>
          </cell>
        </row>
        <row r="42">
          <cell r="I42" t="str">
            <v>Media</v>
          </cell>
          <cell r="Q42" t="str">
            <v>Moderado</v>
          </cell>
        </row>
        <row r="43">
          <cell r="I43" t="str">
            <v>Baja</v>
          </cell>
          <cell r="Q43" t="str">
            <v>Moderado</v>
          </cell>
        </row>
        <row r="44">
          <cell r="I44" t="str">
            <v>Alta</v>
          </cell>
          <cell r="Q44" t="str">
            <v>Leve</v>
          </cell>
        </row>
        <row r="45">
          <cell r="I45" t="str">
            <v>Alta</v>
          </cell>
          <cell r="Q45" t="str">
            <v>Moderado</v>
          </cell>
        </row>
        <row r="46">
          <cell r="I46" t="str">
            <v>Alta</v>
          </cell>
          <cell r="Q46" t="str">
            <v>Mayor</v>
          </cell>
        </row>
        <row r="47">
          <cell r="I47" t="str">
            <v>Media</v>
          </cell>
          <cell r="Q47" t="str">
            <v>Mayor</v>
          </cell>
        </row>
        <row r="48">
          <cell r="I48" t="str">
            <v>Media</v>
          </cell>
          <cell r="Q48" t="str">
            <v>Catastrófico</v>
          </cell>
        </row>
        <row r="49">
          <cell r="I49" t="str">
            <v>Muy Alta</v>
          </cell>
          <cell r="Q49" t="str">
            <v>Moderado</v>
          </cell>
        </row>
        <row r="50">
          <cell r="I50" t="str">
            <v>Baja</v>
          </cell>
          <cell r="Q50" t="str">
            <v>Catastrófico</v>
          </cell>
        </row>
        <row r="51">
          <cell r="I51" t="str">
            <v>Media</v>
          </cell>
          <cell r="Q51" t="str">
            <v>Mayor</v>
          </cell>
        </row>
        <row r="52">
          <cell r="I52" t="str">
            <v>Media</v>
          </cell>
          <cell r="Q52" t="str">
            <v>Mayor</v>
          </cell>
        </row>
        <row r="53">
          <cell r="I53" t="str">
            <v>Media</v>
          </cell>
          <cell r="Q53" t="str">
            <v>Moderado</v>
          </cell>
        </row>
        <row r="54">
          <cell r="I54" t="str">
            <v>Baja</v>
          </cell>
          <cell r="Q54" t="str">
            <v>Moderado</v>
          </cell>
        </row>
        <row r="55">
          <cell r="I55" t="str">
            <v>Media</v>
          </cell>
          <cell r="Q55" t="str">
            <v>Mayor</v>
          </cell>
        </row>
        <row r="56">
          <cell r="I56" t="str">
            <v>Muy Baja</v>
          </cell>
          <cell r="Q56" t="str">
            <v>Moderado</v>
          </cell>
        </row>
        <row r="57">
          <cell r="I57" t="str">
            <v>Muy Alta</v>
          </cell>
          <cell r="Q57" t="str">
            <v>Moderado</v>
          </cell>
        </row>
        <row r="58">
          <cell r="I58" t="str">
            <v>Muy Baja</v>
          </cell>
          <cell r="Q58" t="str">
            <v>Mayor</v>
          </cell>
        </row>
        <row r="59">
          <cell r="I59" t="str">
            <v>Muy Baja</v>
          </cell>
          <cell r="Q59" t="str">
            <v>Mayor</v>
          </cell>
        </row>
        <row r="60">
          <cell r="I60" t="str">
            <v>Alta</v>
          </cell>
          <cell r="Q60" t="str">
            <v>Catastrófico</v>
          </cell>
        </row>
        <row r="61">
          <cell r="I61" t="str">
            <v>Muy Baja</v>
          </cell>
          <cell r="Q61" t="str">
            <v>Mayor</v>
          </cell>
        </row>
        <row r="62">
          <cell r="I62" t="str">
            <v>Media</v>
          </cell>
          <cell r="Q62" t="str">
            <v>Moderado</v>
          </cell>
        </row>
        <row r="63">
          <cell r="I63" t="str">
            <v>Media</v>
          </cell>
          <cell r="Q63" t="str">
            <v>Mayor</v>
          </cell>
        </row>
        <row r="64">
          <cell r="I64" t="str">
            <v>Alta</v>
          </cell>
          <cell r="Q64" t="str">
            <v>Mayor</v>
          </cell>
        </row>
        <row r="65">
          <cell r="I65" t="str">
            <v>Media</v>
          </cell>
          <cell r="Q65" t="str">
            <v>Mayor</v>
          </cell>
        </row>
        <row r="66">
          <cell r="I66" t="str">
            <v>Muy Baja</v>
          </cell>
          <cell r="Q66" t="str">
            <v>Moderado</v>
          </cell>
        </row>
        <row r="67">
          <cell r="I67" t="str">
            <v>Muy Alta</v>
          </cell>
          <cell r="Q67" t="str">
            <v>Mayor</v>
          </cell>
        </row>
        <row r="68">
          <cell r="I68" t="str">
            <v>Muy Baja</v>
          </cell>
          <cell r="Q68" t="str">
            <v>Catastrófico</v>
          </cell>
        </row>
        <row r="69">
          <cell r="I69" t="str">
            <v>Media</v>
          </cell>
          <cell r="Q69" t="str">
            <v>Mayor</v>
          </cell>
        </row>
        <row r="70">
          <cell r="I70" t="str">
            <v/>
          </cell>
          <cell r="Q70" t="str">
            <v/>
          </cell>
        </row>
        <row r="71">
          <cell r="I71" t="str">
            <v/>
          </cell>
          <cell r="Q71" t="str">
            <v/>
          </cell>
        </row>
        <row r="72">
          <cell r="I72" t="str">
            <v/>
          </cell>
          <cell r="Q72" t="str">
            <v/>
          </cell>
        </row>
        <row r="73">
          <cell r="I73" t="str">
            <v/>
          </cell>
          <cell r="Q73" t="str">
            <v/>
          </cell>
        </row>
      </sheetData>
      <sheetData sheetId="5"/>
      <sheetData sheetId="6">
        <row r="58">
          <cell r="Y58">
            <v>0.1008</v>
          </cell>
          <cell r="Z58">
            <v>1</v>
          </cell>
        </row>
        <row r="62">
          <cell r="Y62">
            <v>4.3199999999999995E-2</v>
          </cell>
          <cell r="Z62">
            <v>0.6</v>
          </cell>
        </row>
        <row r="66">
          <cell r="Y66">
            <v>8.6399999999999991E-2</v>
          </cell>
          <cell r="Z66">
            <v>0.8</v>
          </cell>
        </row>
        <row r="70">
          <cell r="Y70">
            <v>7.7759999999999996E-2</v>
          </cell>
          <cell r="Z70">
            <v>0.6</v>
          </cell>
        </row>
        <row r="74">
          <cell r="Y74">
            <v>8.6399999999999991E-2</v>
          </cell>
          <cell r="Z74">
            <v>0.6</v>
          </cell>
        </row>
        <row r="78">
          <cell r="Y78">
            <v>0.48</v>
          </cell>
          <cell r="Z78">
            <v>0.8</v>
          </cell>
        </row>
        <row r="82">
          <cell r="Y82">
            <v>0.36</v>
          </cell>
          <cell r="Z82">
            <v>1</v>
          </cell>
        </row>
        <row r="86">
          <cell r="Y86">
            <v>0.6</v>
          </cell>
          <cell r="Z86">
            <v>0.8</v>
          </cell>
        </row>
        <row r="90">
          <cell r="Y90">
            <v>0.36</v>
          </cell>
          <cell r="Z90">
            <v>1</v>
          </cell>
        </row>
        <row r="94">
          <cell r="Y94">
            <v>0.12959999999999999</v>
          </cell>
          <cell r="Z94">
            <v>0.8</v>
          </cell>
        </row>
        <row r="98">
          <cell r="Y98">
            <v>0.14399999999999999</v>
          </cell>
          <cell r="Z98">
            <v>0.8</v>
          </cell>
        </row>
        <row r="102">
          <cell r="Y102">
            <v>0.32</v>
          </cell>
          <cell r="Z102">
            <v>1</v>
          </cell>
        </row>
        <row r="106">
          <cell r="Y106">
            <v>0.216</v>
          </cell>
          <cell r="Z106">
            <v>1</v>
          </cell>
        </row>
        <row r="110">
          <cell r="Y110">
            <v>0.216</v>
          </cell>
          <cell r="Z110">
            <v>1</v>
          </cell>
        </row>
        <row r="114">
          <cell r="Y114">
            <v>0.14399999999999999</v>
          </cell>
          <cell r="Z114">
            <v>0.8</v>
          </cell>
        </row>
        <row r="118">
          <cell r="Y118">
            <v>8.6399999999999991E-2</v>
          </cell>
          <cell r="Z118">
            <v>0.8</v>
          </cell>
        </row>
        <row r="122">
          <cell r="Y122">
            <v>8.6399999999999991E-2</v>
          </cell>
          <cell r="Z122">
            <v>0.8</v>
          </cell>
        </row>
        <row r="126">
          <cell r="Y126">
            <v>0.12</v>
          </cell>
          <cell r="Z126">
            <v>1</v>
          </cell>
        </row>
        <row r="130">
          <cell r="Y130">
            <v>0.12959999999999999</v>
          </cell>
          <cell r="Z130">
            <v>0.6</v>
          </cell>
        </row>
        <row r="134">
          <cell r="Y134">
            <v>0.28799999999999998</v>
          </cell>
          <cell r="Z134">
            <v>0.8</v>
          </cell>
        </row>
        <row r="138">
          <cell r="Y138">
            <v>0.14399999999999999</v>
          </cell>
          <cell r="Z138">
            <v>1</v>
          </cell>
        </row>
        <row r="142">
          <cell r="Y142">
            <v>0.24</v>
          </cell>
          <cell r="Z142">
            <v>0.8</v>
          </cell>
        </row>
        <row r="146">
          <cell r="Y146">
            <v>0.14399999999999999</v>
          </cell>
          <cell r="Z146">
            <v>0.8</v>
          </cell>
        </row>
        <row r="150">
          <cell r="Y150">
            <v>0.14399999999999999</v>
          </cell>
          <cell r="Z150">
            <v>0.8</v>
          </cell>
        </row>
        <row r="154">
          <cell r="Y154">
            <v>2.5919999999999995E-2</v>
          </cell>
          <cell r="Z154">
            <v>0.6</v>
          </cell>
        </row>
        <row r="158">
          <cell r="Y158">
            <v>0.6</v>
          </cell>
          <cell r="Z158">
            <v>0.6</v>
          </cell>
        </row>
        <row r="162">
          <cell r="Y162">
            <v>0.24</v>
          </cell>
          <cell r="Z162">
            <v>0.6</v>
          </cell>
        </row>
        <row r="166">
          <cell r="Y166">
            <v>0.48</v>
          </cell>
          <cell r="Z166">
            <v>0.6</v>
          </cell>
        </row>
        <row r="170">
          <cell r="Y170">
            <v>0.6</v>
          </cell>
          <cell r="Z170">
            <v>0.8</v>
          </cell>
        </row>
        <row r="174">
          <cell r="Y174">
            <v>0.14399999999999999</v>
          </cell>
          <cell r="Z174">
            <v>0.8</v>
          </cell>
        </row>
        <row r="178">
          <cell r="Y178">
            <v>7.1999999999999995E-2</v>
          </cell>
          <cell r="Z178">
            <v>1</v>
          </cell>
        </row>
        <row r="182">
          <cell r="Y182">
            <v>5.183999999999999E-2</v>
          </cell>
          <cell r="Z182">
            <v>0.8</v>
          </cell>
        </row>
        <row r="186">
          <cell r="Y186">
            <v>0.48</v>
          </cell>
          <cell r="Z186">
            <v>0.6</v>
          </cell>
        </row>
        <row r="190">
          <cell r="Y190">
            <v>0.36</v>
          </cell>
          <cell r="Z190">
            <v>0.6</v>
          </cell>
        </row>
        <row r="194">
          <cell r="Y194">
            <v>0.24</v>
          </cell>
          <cell r="Z194">
            <v>0.6</v>
          </cell>
        </row>
        <row r="198">
          <cell r="Y198">
            <v>0.28799999999999998</v>
          </cell>
          <cell r="Z198">
            <v>0.2</v>
          </cell>
        </row>
        <row r="202">
          <cell r="Y202">
            <v>0.48</v>
          </cell>
          <cell r="Z202">
            <v>0.6</v>
          </cell>
        </row>
        <row r="206">
          <cell r="Y206">
            <v>0.17279999999999998</v>
          </cell>
          <cell r="Z206">
            <v>0.8</v>
          </cell>
        </row>
        <row r="210">
          <cell r="Y210">
            <v>0.6</v>
          </cell>
          <cell r="Z210">
            <v>0.8</v>
          </cell>
        </row>
        <row r="214">
          <cell r="Y214">
            <v>9.0719999999999995E-2</v>
          </cell>
          <cell r="Z214">
            <v>1</v>
          </cell>
        </row>
        <row r="218">
          <cell r="Y218">
            <v>0.36</v>
          </cell>
          <cell r="Z218">
            <v>0.6</v>
          </cell>
        </row>
        <row r="222">
          <cell r="Y222">
            <v>0.14399999999999999</v>
          </cell>
          <cell r="Z222">
            <v>1</v>
          </cell>
        </row>
        <row r="226">
          <cell r="Y226">
            <v>0.216</v>
          </cell>
          <cell r="Z226">
            <v>0.8</v>
          </cell>
        </row>
        <row r="230">
          <cell r="Y230">
            <v>0.12959999999999999</v>
          </cell>
          <cell r="Z230">
            <v>0.8</v>
          </cell>
        </row>
        <row r="234">
          <cell r="Y234">
            <v>0.12959999999999999</v>
          </cell>
          <cell r="Z234">
            <v>0.6</v>
          </cell>
        </row>
        <row r="238">
          <cell r="Y238">
            <v>8.6399999999999991E-2</v>
          </cell>
          <cell r="Z238">
            <v>0.6</v>
          </cell>
        </row>
        <row r="242">
          <cell r="Y242">
            <v>0.12959999999999999</v>
          </cell>
          <cell r="Z242">
            <v>0.8</v>
          </cell>
        </row>
        <row r="246">
          <cell r="Y246">
            <v>7.1999999999999995E-2</v>
          </cell>
          <cell r="Z246">
            <v>0.6</v>
          </cell>
        </row>
        <row r="250">
          <cell r="Y250">
            <v>0.6</v>
          </cell>
          <cell r="Z250">
            <v>0.6</v>
          </cell>
        </row>
        <row r="254">
          <cell r="Y254">
            <v>7.1999999999999995E-2</v>
          </cell>
          <cell r="Z254">
            <v>0.8</v>
          </cell>
        </row>
        <row r="258">
          <cell r="Y258">
            <v>0.2</v>
          </cell>
          <cell r="Z258">
            <v>0.8</v>
          </cell>
        </row>
        <row r="262">
          <cell r="Y262">
            <v>0.48</v>
          </cell>
          <cell r="Z262">
            <v>1</v>
          </cell>
        </row>
        <row r="266">
          <cell r="Y266">
            <v>7.1999999999999995E-2</v>
          </cell>
          <cell r="Z266">
            <v>0.8</v>
          </cell>
        </row>
        <row r="270">
          <cell r="Y270">
            <v>0.36</v>
          </cell>
          <cell r="Z270">
            <v>0.6</v>
          </cell>
        </row>
        <row r="274">
          <cell r="Y274">
            <v>0.36</v>
          </cell>
          <cell r="Z274">
            <v>0.8</v>
          </cell>
        </row>
        <row r="278">
          <cell r="Y278">
            <v>0.48</v>
          </cell>
          <cell r="Z278">
            <v>0.8</v>
          </cell>
        </row>
        <row r="282">
          <cell r="Y282">
            <v>0.216</v>
          </cell>
          <cell r="Z282">
            <v>0.8</v>
          </cell>
        </row>
        <row r="286">
          <cell r="Y286">
            <v>4.3199999999999995E-2</v>
          </cell>
          <cell r="Z286">
            <v>0.6</v>
          </cell>
        </row>
        <row r="290">
          <cell r="Y290">
            <v>0.6</v>
          </cell>
          <cell r="Z290">
            <v>0.8</v>
          </cell>
        </row>
        <row r="294">
          <cell r="Y294">
            <v>0.12</v>
          </cell>
          <cell r="Z294">
            <v>1</v>
          </cell>
        </row>
        <row r="298">
          <cell r="Y298">
            <v>0.252</v>
          </cell>
          <cell r="Z298">
            <v>1</v>
          </cell>
        </row>
        <row r="302">
          <cell r="Y302">
            <v>0</v>
          </cell>
          <cell r="Z302">
            <v>0</v>
          </cell>
        </row>
        <row r="306">
          <cell r="Y306">
            <v>0</v>
          </cell>
          <cell r="Z306">
            <v>0</v>
          </cell>
        </row>
        <row r="310">
          <cell r="Y310">
            <v>0</v>
          </cell>
          <cell r="Z310">
            <v>0</v>
          </cell>
        </row>
        <row r="314">
          <cell r="Y314">
            <v>0</v>
          </cell>
          <cell r="Z314">
            <v>0</v>
          </cell>
        </row>
      </sheetData>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Marin" refreshedDate="44186.276661689815" createdVersion="6" refreshedVersion="6" minRefreshableVersion="3" recordCount="1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n="El riesgo afecta la imagen de alguna dependencia de la entidad" x="5"/>
        <item x="6"/>
        <item x="7"/>
        <item n="El riesgo afecta la imagen de la entidad con efecto publicitario sostenido a nivel de sector administrativo, nivel departamental o municipal"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id="1" name="Tabla1" displayName="Tabla1" ref="B209:C219" totalsRowShown="0" headerRowDxfId="3" dataDxfId="2">
  <autoFilter ref="B209:C219"/>
  <tableColumns count="2">
    <tableColumn id="1" name="Criterios" dataDxfId="1"/>
    <tableColumn id="2"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45"/>
  <sheetViews>
    <sheetView zoomScale="110" zoomScaleNormal="110" workbookViewId="0"/>
  </sheetViews>
  <sheetFormatPr baseColWidth="10" defaultColWidth="11.453125" defaultRowHeight="14.5" x14ac:dyDescent="0.35"/>
  <cols>
    <col min="1" max="1" width="11.453125" style="22" customWidth="1"/>
    <col min="2" max="3" width="24.6328125" style="22" customWidth="1"/>
    <col min="4" max="4" width="16" style="22" customWidth="1"/>
    <col min="5" max="5" width="24.6328125" style="22" customWidth="1"/>
    <col min="6" max="6" width="27.6328125" style="22" customWidth="1"/>
    <col min="7" max="8" width="24.6328125" style="22" customWidth="1"/>
    <col min="9" max="16384" width="11.453125" style="22"/>
  </cols>
  <sheetData>
    <row r="1" spans="1:8" ht="16" thickBot="1" x14ac:dyDescent="0.4">
      <c r="A1" s="245" t="s">
        <v>0</v>
      </c>
    </row>
    <row r="2" spans="1:8" ht="18" x14ac:dyDescent="0.35">
      <c r="B2" s="439" t="s">
        <v>1</v>
      </c>
      <c r="C2" s="440"/>
      <c r="D2" s="440"/>
      <c r="E2" s="440"/>
      <c r="F2" s="440"/>
      <c r="G2" s="440"/>
      <c r="H2" s="441"/>
    </row>
    <row r="3" spans="1:8" x14ac:dyDescent="0.35">
      <c r="B3" s="23"/>
      <c r="C3" s="24"/>
      <c r="D3" s="24"/>
      <c r="E3" s="24"/>
      <c r="F3" s="24"/>
      <c r="G3" s="24"/>
      <c r="H3" s="25"/>
    </row>
    <row r="4" spans="1:8" ht="63" customHeight="1" x14ac:dyDescent="0.35">
      <c r="B4" s="442" t="s">
        <v>2</v>
      </c>
      <c r="C4" s="443"/>
      <c r="D4" s="443"/>
      <c r="E4" s="443"/>
      <c r="F4" s="443"/>
      <c r="G4" s="443"/>
      <c r="H4" s="444"/>
    </row>
    <row r="5" spans="1:8" ht="63" customHeight="1" x14ac:dyDescent="0.35">
      <c r="B5" s="445"/>
      <c r="C5" s="446"/>
      <c r="D5" s="446"/>
      <c r="E5" s="446"/>
      <c r="F5" s="446"/>
      <c r="G5" s="446"/>
      <c r="H5" s="447"/>
    </row>
    <row r="6" spans="1:8" x14ac:dyDescent="0.35">
      <c r="B6" s="448" t="s">
        <v>3</v>
      </c>
      <c r="C6" s="449"/>
      <c r="D6" s="449"/>
      <c r="E6" s="449"/>
      <c r="F6" s="449"/>
      <c r="G6" s="449"/>
      <c r="H6" s="450"/>
    </row>
    <row r="7" spans="1:8" ht="95.25" customHeight="1" x14ac:dyDescent="0.35">
      <c r="B7" s="458" t="s">
        <v>4</v>
      </c>
      <c r="C7" s="459"/>
      <c r="D7" s="459"/>
      <c r="E7" s="459"/>
      <c r="F7" s="459"/>
      <c r="G7" s="459"/>
      <c r="H7" s="460"/>
    </row>
    <row r="8" spans="1:8" x14ac:dyDescent="0.35">
      <c r="B8" s="58"/>
      <c r="C8" s="59"/>
      <c r="D8" s="59"/>
      <c r="E8" s="59"/>
      <c r="F8" s="59"/>
      <c r="G8" s="59"/>
      <c r="H8" s="60"/>
    </row>
    <row r="9" spans="1:8" ht="16.5" customHeight="1" x14ac:dyDescent="0.35">
      <c r="B9" s="451" t="s">
        <v>5</v>
      </c>
      <c r="C9" s="452"/>
      <c r="D9" s="452"/>
      <c r="E9" s="452"/>
      <c r="F9" s="452"/>
      <c r="G9" s="452"/>
      <c r="H9" s="453"/>
    </row>
    <row r="10" spans="1:8" ht="44.25" customHeight="1" x14ac:dyDescent="0.35">
      <c r="B10" s="451"/>
      <c r="C10" s="452"/>
      <c r="D10" s="452"/>
      <c r="E10" s="452"/>
      <c r="F10" s="452"/>
      <c r="G10" s="452"/>
      <c r="H10" s="453"/>
    </row>
    <row r="11" spans="1:8" ht="15" thickBot="1" x14ac:dyDescent="0.4">
      <c r="B11" s="47"/>
      <c r="C11" s="50"/>
      <c r="D11" s="55"/>
      <c r="E11" s="56"/>
      <c r="F11" s="56"/>
      <c r="G11" s="57"/>
      <c r="H11" s="51"/>
    </row>
    <row r="12" spans="1:8" ht="15" thickTop="1" x14ac:dyDescent="0.35">
      <c r="B12" s="47"/>
      <c r="C12" s="454" t="s">
        <v>6</v>
      </c>
      <c r="D12" s="455"/>
      <c r="E12" s="456" t="s">
        <v>7</v>
      </c>
      <c r="F12" s="457"/>
      <c r="G12" s="50"/>
      <c r="H12" s="51"/>
    </row>
    <row r="13" spans="1:8" ht="35.25" customHeight="1" x14ac:dyDescent="0.35">
      <c r="B13" s="47"/>
      <c r="C13" s="461" t="s">
        <v>8</v>
      </c>
      <c r="D13" s="462"/>
      <c r="E13" s="463" t="s">
        <v>9</v>
      </c>
      <c r="F13" s="464"/>
      <c r="G13" s="50"/>
      <c r="H13" s="51"/>
    </row>
    <row r="14" spans="1:8" ht="17.25" customHeight="1" x14ac:dyDescent="0.35">
      <c r="B14" s="47"/>
      <c r="C14" s="461" t="s">
        <v>10</v>
      </c>
      <c r="D14" s="462"/>
      <c r="E14" s="463" t="s">
        <v>11</v>
      </c>
      <c r="F14" s="464"/>
      <c r="G14" s="50"/>
      <c r="H14" s="51"/>
    </row>
    <row r="15" spans="1:8" ht="19.5" customHeight="1" x14ac:dyDescent="0.35">
      <c r="B15" s="47"/>
      <c r="C15" s="461" t="s">
        <v>12</v>
      </c>
      <c r="D15" s="462"/>
      <c r="E15" s="463" t="s">
        <v>13</v>
      </c>
      <c r="F15" s="464"/>
      <c r="G15" s="50"/>
      <c r="H15" s="51"/>
    </row>
    <row r="16" spans="1:8" ht="69.75" customHeight="1" x14ac:dyDescent="0.35">
      <c r="B16" s="47"/>
      <c r="C16" s="461" t="s">
        <v>14</v>
      </c>
      <c r="D16" s="462"/>
      <c r="E16" s="463" t="s">
        <v>15</v>
      </c>
      <c r="F16" s="464"/>
      <c r="G16" s="50"/>
      <c r="H16" s="51"/>
    </row>
    <row r="17" spans="2:8" ht="34.5" customHeight="1" x14ac:dyDescent="0.35">
      <c r="B17" s="47"/>
      <c r="C17" s="465" t="s">
        <v>16</v>
      </c>
      <c r="D17" s="466"/>
      <c r="E17" s="467" t="s">
        <v>17</v>
      </c>
      <c r="F17" s="468"/>
      <c r="G17" s="50"/>
      <c r="H17" s="51"/>
    </row>
    <row r="18" spans="2:8" ht="27.75" customHeight="1" x14ac:dyDescent="0.35">
      <c r="B18" s="47"/>
      <c r="C18" s="465" t="s">
        <v>18</v>
      </c>
      <c r="D18" s="466"/>
      <c r="E18" s="467" t="s">
        <v>19</v>
      </c>
      <c r="F18" s="468"/>
      <c r="G18" s="50"/>
      <c r="H18" s="51"/>
    </row>
    <row r="19" spans="2:8" ht="28.5" customHeight="1" x14ac:dyDescent="0.35">
      <c r="B19" s="47"/>
      <c r="C19" s="465" t="s">
        <v>20</v>
      </c>
      <c r="D19" s="466"/>
      <c r="E19" s="467" t="s">
        <v>21</v>
      </c>
      <c r="F19" s="468"/>
      <c r="G19" s="50"/>
      <c r="H19" s="51"/>
    </row>
    <row r="20" spans="2:8" ht="72.75" customHeight="1" x14ac:dyDescent="0.35">
      <c r="B20" s="47"/>
      <c r="C20" s="465" t="s">
        <v>22</v>
      </c>
      <c r="D20" s="466"/>
      <c r="E20" s="467" t="s">
        <v>23</v>
      </c>
      <c r="F20" s="468"/>
      <c r="G20" s="50"/>
      <c r="H20" s="51"/>
    </row>
    <row r="21" spans="2:8" ht="64.5" customHeight="1" x14ac:dyDescent="0.35">
      <c r="B21" s="47"/>
      <c r="C21" s="465" t="s">
        <v>24</v>
      </c>
      <c r="D21" s="466"/>
      <c r="E21" s="467" t="s">
        <v>25</v>
      </c>
      <c r="F21" s="468"/>
      <c r="G21" s="50"/>
      <c r="H21" s="51"/>
    </row>
    <row r="22" spans="2:8" ht="71.25" customHeight="1" x14ac:dyDescent="0.35">
      <c r="B22" s="47"/>
      <c r="C22" s="465" t="s">
        <v>26</v>
      </c>
      <c r="D22" s="466"/>
      <c r="E22" s="467" t="s">
        <v>27</v>
      </c>
      <c r="F22" s="468"/>
      <c r="G22" s="50"/>
      <c r="H22" s="51"/>
    </row>
    <row r="23" spans="2:8" ht="55.5" customHeight="1" x14ac:dyDescent="0.35">
      <c r="B23" s="47"/>
      <c r="C23" s="472" t="s">
        <v>28</v>
      </c>
      <c r="D23" s="473"/>
      <c r="E23" s="467" t="s">
        <v>29</v>
      </c>
      <c r="F23" s="468"/>
      <c r="G23" s="50"/>
      <c r="H23" s="51"/>
    </row>
    <row r="24" spans="2:8" ht="42" customHeight="1" x14ac:dyDescent="0.35">
      <c r="B24" s="47"/>
      <c r="C24" s="472" t="s">
        <v>30</v>
      </c>
      <c r="D24" s="473"/>
      <c r="E24" s="467" t="s">
        <v>31</v>
      </c>
      <c r="F24" s="468"/>
      <c r="G24" s="50"/>
      <c r="H24" s="51"/>
    </row>
    <row r="25" spans="2:8" ht="59.25" customHeight="1" x14ac:dyDescent="0.35">
      <c r="B25" s="47"/>
      <c r="C25" s="472" t="s">
        <v>32</v>
      </c>
      <c r="D25" s="473"/>
      <c r="E25" s="467" t="s">
        <v>33</v>
      </c>
      <c r="F25" s="468"/>
      <c r="G25" s="50"/>
      <c r="H25" s="51"/>
    </row>
    <row r="26" spans="2:8" ht="23.25" customHeight="1" x14ac:dyDescent="0.35">
      <c r="B26" s="47"/>
      <c r="C26" s="472" t="s">
        <v>34</v>
      </c>
      <c r="D26" s="473"/>
      <c r="E26" s="467" t="s">
        <v>35</v>
      </c>
      <c r="F26" s="468"/>
      <c r="G26" s="50"/>
      <c r="H26" s="51"/>
    </row>
    <row r="27" spans="2:8" ht="30.75" customHeight="1" x14ac:dyDescent="0.35">
      <c r="B27" s="47"/>
      <c r="C27" s="472" t="s">
        <v>36</v>
      </c>
      <c r="D27" s="473"/>
      <c r="E27" s="467" t="s">
        <v>37</v>
      </c>
      <c r="F27" s="468"/>
      <c r="G27" s="50"/>
      <c r="H27" s="51"/>
    </row>
    <row r="28" spans="2:8" ht="35.25" customHeight="1" x14ac:dyDescent="0.35">
      <c r="B28" s="47"/>
      <c r="C28" s="472" t="s">
        <v>38</v>
      </c>
      <c r="D28" s="473"/>
      <c r="E28" s="467" t="s">
        <v>39</v>
      </c>
      <c r="F28" s="468"/>
      <c r="G28" s="50"/>
      <c r="H28" s="51"/>
    </row>
    <row r="29" spans="2:8" ht="33" customHeight="1" x14ac:dyDescent="0.35">
      <c r="B29" s="47"/>
      <c r="C29" s="472" t="s">
        <v>38</v>
      </c>
      <c r="D29" s="473"/>
      <c r="E29" s="467" t="s">
        <v>39</v>
      </c>
      <c r="F29" s="468"/>
      <c r="G29" s="50"/>
      <c r="H29" s="51"/>
    </row>
    <row r="30" spans="2:8" ht="30" customHeight="1" x14ac:dyDescent="0.35">
      <c r="B30" s="47"/>
      <c r="C30" s="472" t="s">
        <v>40</v>
      </c>
      <c r="D30" s="473"/>
      <c r="E30" s="467" t="s">
        <v>41</v>
      </c>
      <c r="F30" s="468"/>
      <c r="G30" s="50"/>
      <c r="H30" s="51"/>
    </row>
    <row r="31" spans="2:8" ht="35.25" customHeight="1" x14ac:dyDescent="0.35">
      <c r="B31" s="47"/>
      <c r="C31" s="472" t="s">
        <v>42</v>
      </c>
      <c r="D31" s="473"/>
      <c r="E31" s="467" t="s">
        <v>43</v>
      </c>
      <c r="F31" s="468"/>
      <c r="G31" s="50"/>
      <c r="H31" s="51"/>
    </row>
    <row r="32" spans="2:8" ht="31.5" customHeight="1" x14ac:dyDescent="0.35">
      <c r="B32" s="47"/>
      <c r="C32" s="472" t="s">
        <v>44</v>
      </c>
      <c r="D32" s="473"/>
      <c r="E32" s="467" t="s">
        <v>45</v>
      </c>
      <c r="F32" s="468"/>
      <c r="G32" s="50"/>
      <c r="H32" s="51"/>
    </row>
    <row r="33" spans="2:8" ht="35.25" customHeight="1" x14ac:dyDescent="0.35">
      <c r="B33" s="47"/>
      <c r="C33" s="472" t="s">
        <v>46</v>
      </c>
      <c r="D33" s="473"/>
      <c r="E33" s="467" t="s">
        <v>47</v>
      </c>
      <c r="F33" s="468"/>
      <c r="G33" s="50"/>
      <c r="H33" s="51"/>
    </row>
    <row r="34" spans="2:8" ht="59.25" customHeight="1" x14ac:dyDescent="0.35">
      <c r="B34" s="47"/>
      <c r="C34" s="472" t="s">
        <v>48</v>
      </c>
      <c r="D34" s="473"/>
      <c r="E34" s="467" t="s">
        <v>49</v>
      </c>
      <c r="F34" s="468"/>
      <c r="G34" s="50"/>
      <c r="H34" s="51"/>
    </row>
    <row r="35" spans="2:8" ht="29.25" customHeight="1" x14ac:dyDescent="0.35">
      <c r="B35" s="47"/>
      <c r="C35" s="472" t="s">
        <v>50</v>
      </c>
      <c r="D35" s="473"/>
      <c r="E35" s="467" t="s">
        <v>51</v>
      </c>
      <c r="F35" s="468"/>
      <c r="G35" s="50"/>
      <c r="H35" s="51"/>
    </row>
    <row r="36" spans="2:8" ht="82.5" customHeight="1" x14ac:dyDescent="0.35">
      <c r="B36" s="47"/>
      <c r="C36" s="472" t="s">
        <v>52</v>
      </c>
      <c r="D36" s="473"/>
      <c r="E36" s="467" t="s">
        <v>53</v>
      </c>
      <c r="F36" s="468"/>
      <c r="G36" s="50"/>
      <c r="H36" s="51"/>
    </row>
    <row r="37" spans="2:8" ht="46.5" customHeight="1" x14ac:dyDescent="0.35">
      <c r="B37" s="47"/>
      <c r="C37" s="472" t="s">
        <v>54</v>
      </c>
      <c r="D37" s="473"/>
      <c r="E37" s="467" t="s">
        <v>55</v>
      </c>
      <c r="F37" s="468"/>
      <c r="G37" s="50"/>
      <c r="H37" s="51"/>
    </row>
    <row r="38" spans="2:8" ht="6.75" customHeight="1" thickBot="1" x14ac:dyDescent="0.4">
      <c r="B38" s="47"/>
      <c r="C38" s="474"/>
      <c r="D38" s="475"/>
      <c r="E38" s="476"/>
      <c r="F38" s="477"/>
      <c r="G38" s="50"/>
      <c r="H38" s="51"/>
    </row>
    <row r="39" spans="2:8" ht="15" thickTop="1" x14ac:dyDescent="0.35">
      <c r="B39" s="47"/>
      <c r="C39" s="48"/>
      <c r="D39" s="48"/>
      <c r="E39" s="49"/>
      <c r="F39" s="49"/>
      <c r="G39" s="50"/>
      <c r="H39" s="51"/>
    </row>
    <row r="40" spans="2:8" ht="21" customHeight="1" x14ac:dyDescent="0.35">
      <c r="B40" s="469" t="s">
        <v>56</v>
      </c>
      <c r="C40" s="470"/>
      <c r="D40" s="470"/>
      <c r="E40" s="470"/>
      <c r="F40" s="470"/>
      <c r="G40" s="470"/>
      <c r="H40" s="471"/>
    </row>
    <row r="41" spans="2:8" ht="20.25" customHeight="1" x14ac:dyDescent="0.35">
      <c r="B41" s="469" t="s">
        <v>57</v>
      </c>
      <c r="C41" s="470"/>
      <c r="D41" s="470"/>
      <c r="E41" s="470"/>
      <c r="F41" s="470"/>
      <c r="G41" s="470"/>
      <c r="H41" s="471"/>
    </row>
    <row r="42" spans="2:8" ht="20.25" customHeight="1" x14ac:dyDescent="0.35">
      <c r="B42" s="469" t="s">
        <v>58</v>
      </c>
      <c r="C42" s="470"/>
      <c r="D42" s="470"/>
      <c r="E42" s="470"/>
      <c r="F42" s="470"/>
      <c r="G42" s="470"/>
      <c r="H42" s="471"/>
    </row>
    <row r="43" spans="2:8" ht="20.25" customHeight="1" x14ac:dyDescent="0.35">
      <c r="B43" s="469" t="s">
        <v>59</v>
      </c>
      <c r="C43" s="470"/>
      <c r="D43" s="470"/>
      <c r="E43" s="470"/>
      <c r="F43" s="470"/>
      <c r="G43" s="470"/>
      <c r="H43" s="471"/>
    </row>
    <row r="44" spans="2:8" x14ac:dyDescent="0.35">
      <c r="B44" s="469" t="s">
        <v>60</v>
      </c>
      <c r="C44" s="470"/>
      <c r="D44" s="470"/>
      <c r="E44" s="470"/>
      <c r="F44" s="470"/>
      <c r="G44" s="470"/>
      <c r="H44" s="471"/>
    </row>
    <row r="45" spans="2:8" ht="15" thickBot="1" x14ac:dyDescent="0.4">
      <c r="B45" s="52"/>
      <c r="C45" s="53"/>
      <c r="D45" s="53"/>
      <c r="E45" s="53"/>
      <c r="F45" s="53"/>
      <c r="G45" s="53"/>
      <c r="H45" s="54"/>
    </row>
  </sheetData>
  <mergeCells count="64">
    <mergeCell ref="E28:F28"/>
    <mergeCell ref="C28:D28"/>
    <mergeCell ref="C16:D16"/>
    <mergeCell ref="E16:F16"/>
    <mergeCell ref="C14:D14"/>
    <mergeCell ref="E14:F14"/>
    <mergeCell ref="C15:D15"/>
    <mergeCell ref="E15:F15"/>
    <mergeCell ref="E22:F22"/>
    <mergeCell ref="C22:D22"/>
    <mergeCell ref="C25:D25"/>
    <mergeCell ref="E25:F25"/>
    <mergeCell ref="B41:H41"/>
    <mergeCell ref="C38:D38"/>
    <mergeCell ref="E38:F38"/>
    <mergeCell ref="C37:D37"/>
    <mergeCell ref="E37:F37"/>
    <mergeCell ref="C33:D33"/>
    <mergeCell ref="B40:H40"/>
    <mergeCell ref="C29:D29"/>
    <mergeCell ref="E29:F29"/>
    <mergeCell ref="C30:D30"/>
    <mergeCell ref="E30:F30"/>
    <mergeCell ref="E33:F33"/>
    <mergeCell ref="C34:D34"/>
    <mergeCell ref="C35:D35"/>
    <mergeCell ref="E35:F35"/>
    <mergeCell ref="C36:D36"/>
    <mergeCell ref="E36:F36"/>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13:D13"/>
    <mergeCell ref="E13:F13"/>
    <mergeCell ref="C17:D17"/>
    <mergeCell ref="E17:F17"/>
    <mergeCell ref="C21:D21"/>
    <mergeCell ref="C18:D18"/>
    <mergeCell ref="C19:D19"/>
    <mergeCell ref="C20:D20"/>
    <mergeCell ref="E18:F18"/>
    <mergeCell ref="E19:F19"/>
    <mergeCell ref="E20:F20"/>
    <mergeCell ref="E21:F21"/>
    <mergeCell ref="B2:H2"/>
    <mergeCell ref="B4:H5"/>
    <mergeCell ref="B6:H6"/>
    <mergeCell ref="B9:H10"/>
    <mergeCell ref="C12:D12"/>
    <mergeCell ref="E12:F12"/>
    <mergeCell ref="B7:H7"/>
  </mergeCells>
  <hyperlinks>
    <hyperlink ref="A1" location="OPCIONES!A1" display="OPCIONE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F0"/>
  </sheetPr>
  <dimension ref="A1:AK55"/>
  <sheetViews>
    <sheetView zoomScale="90" zoomScaleNormal="90" workbookViewId="0">
      <selection activeCell="C4" sqref="C4"/>
    </sheetView>
  </sheetViews>
  <sheetFormatPr baseColWidth="10" defaultColWidth="11.453125" defaultRowHeight="14.5" x14ac:dyDescent="0.35"/>
  <cols>
    <col min="2" max="2" width="24.08984375" customWidth="1"/>
    <col min="3" max="3" width="70.08984375" customWidth="1"/>
    <col min="4" max="4" width="29.90625" customWidth="1"/>
  </cols>
  <sheetData>
    <row r="1" spans="1:37" ht="22.5" x14ac:dyDescent="0.35">
      <c r="A1" s="22"/>
      <c r="B1" s="850" t="s">
        <v>631</v>
      </c>
      <c r="C1" s="850"/>
      <c r="D1" s="850"/>
      <c r="E1" s="22"/>
      <c r="F1" s="22"/>
      <c r="G1" s="22"/>
      <c r="H1" s="22"/>
      <c r="I1" s="22"/>
      <c r="J1" s="22"/>
      <c r="K1" s="22"/>
      <c r="L1" s="22"/>
      <c r="M1" s="22"/>
      <c r="N1" s="22"/>
      <c r="O1" s="22"/>
      <c r="P1" s="22"/>
      <c r="Q1" s="22"/>
      <c r="R1" s="22"/>
      <c r="S1" s="22"/>
      <c r="T1" s="22"/>
      <c r="U1" s="22"/>
      <c r="V1" s="22"/>
      <c r="W1" s="22"/>
      <c r="X1" s="22"/>
      <c r="Y1" s="22"/>
      <c r="Z1" s="22"/>
      <c r="AA1" s="22"/>
      <c r="AB1" s="22"/>
      <c r="AC1" s="22"/>
      <c r="AD1" s="22"/>
      <c r="AE1" s="22"/>
    </row>
    <row r="2" spans="1:37" x14ac:dyDescent="0.35">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row>
    <row r="3" spans="1:37" ht="25" x14ac:dyDescent="0.35">
      <c r="A3" s="22"/>
      <c r="B3" s="3"/>
      <c r="C3" s="4" t="s">
        <v>632</v>
      </c>
      <c r="D3" s="4" t="s">
        <v>601</v>
      </c>
      <c r="E3" s="22"/>
      <c r="F3" s="22"/>
      <c r="G3" s="22"/>
      <c r="H3" s="22"/>
      <c r="I3" s="22"/>
      <c r="J3" s="22"/>
      <c r="K3" s="22"/>
      <c r="L3" s="22"/>
      <c r="M3" s="22"/>
      <c r="N3" s="22"/>
      <c r="O3" s="22"/>
      <c r="P3" s="22"/>
      <c r="Q3" s="22"/>
      <c r="R3" s="22"/>
      <c r="S3" s="22"/>
      <c r="T3" s="22"/>
      <c r="U3" s="22"/>
      <c r="V3" s="22"/>
      <c r="W3" s="22"/>
      <c r="X3" s="22"/>
      <c r="Y3" s="22"/>
      <c r="Z3" s="22"/>
      <c r="AA3" s="22"/>
      <c r="AB3" s="22"/>
      <c r="AC3" s="22"/>
      <c r="AD3" s="22"/>
      <c r="AE3" s="22"/>
    </row>
    <row r="4" spans="1:37" ht="50" x14ac:dyDescent="0.35">
      <c r="A4" s="22"/>
      <c r="B4" s="5" t="s">
        <v>609</v>
      </c>
      <c r="C4" s="6" t="s">
        <v>633</v>
      </c>
      <c r="D4" s="7">
        <v>0.2</v>
      </c>
      <c r="E4" s="22"/>
      <c r="F4" s="22"/>
      <c r="G4" s="22"/>
      <c r="H4" s="22"/>
      <c r="I4" s="22"/>
      <c r="J4" s="22"/>
      <c r="K4" s="22"/>
      <c r="L4" s="22"/>
      <c r="M4" s="22"/>
      <c r="N4" s="22"/>
      <c r="O4" s="22"/>
      <c r="P4" s="22"/>
      <c r="Q4" s="22"/>
      <c r="R4" s="22"/>
      <c r="S4" s="22"/>
      <c r="T4" s="22"/>
      <c r="U4" s="22"/>
      <c r="V4" s="22"/>
      <c r="W4" s="22"/>
      <c r="X4" s="22"/>
      <c r="Y4" s="22"/>
      <c r="Z4" s="22"/>
      <c r="AA4" s="22"/>
      <c r="AB4" s="22"/>
      <c r="AC4" s="22"/>
      <c r="AD4" s="22"/>
      <c r="AE4" s="22"/>
    </row>
    <row r="5" spans="1:37" ht="50" x14ac:dyDescent="0.35">
      <c r="A5" s="22"/>
      <c r="B5" s="8" t="s">
        <v>607</v>
      </c>
      <c r="C5" s="9" t="s">
        <v>634</v>
      </c>
      <c r="D5" s="10">
        <v>0.4</v>
      </c>
      <c r="E5" s="22"/>
      <c r="F5" s="22"/>
      <c r="G5" s="22"/>
      <c r="H5" s="22"/>
      <c r="I5" s="22"/>
      <c r="J5" s="22"/>
      <c r="K5" s="22"/>
      <c r="L5" s="22"/>
      <c r="M5" s="22"/>
      <c r="N5" s="22"/>
      <c r="O5" s="22"/>
      <c r="P5" s="22"/>
      <c r="Q5" s="22"/>
      <c r="R5" s="22"/>
      <c r="S5" s="22"/>
      <c r="T5" s="22"/>
      <c r="U5" s="22"/>
      <c r="V5" s="22"/>
      <c r="W5" s="22"/>
      <c r="X5" s="22"/>
      <c r="Y5" s="22"/>
      <c r="Z5" s="22"/>
      <c r="AA5" s="22"/>
      <c r="AB5" s="22"/>
      <c r="AC5" s="22"/>
      <c r="AD5" s="22"/>
      <c r="AE5" s="22"/>
    </row>
    <row r="6" spans="1:37" ht="50" x14ac:dyDescent="0.35">
      <c r="A6" s="22"/>
      <c r="B6" s="11" t="s">
        <v>606</v>
      </c>
      <c r="C6" s="9" t="s">
        <v>635</v>
      </c>
      <c r="D6" s="10">
        <v>0.6</v>
      </c>
      <c r="E6" s="22"/>
      <c r="F6" s="22"/>
      <c r="G6" s="22"/>
      <c r="H6" s="22"/>
      <c r="I6" s="22"/>
      <c r="J6" s="22"/>
      <c r="K6" s="22"/>
      <c r="L6" s="22"/>
      <c r="M6" s="22"/>
      <c r="N6" s="22"/>
      <c r="O6" s="22"/>
      <c r="P6" s="22"/>
      <c r="Q6" s="22"/>
      <c r="R6" s="22"/>
      <c r="S6" s="22"/>
      <c r="T6" s="22"/>
      <c r="U6" s="22"/>
      <c r="V6" s="22"/>
      <c r="W6" s="22"/>
      <c r="X6" s="22"/>
      <c r="Y6" s="22"/>
      <c r="Z6" s="22"/>
      <c r="AA6" s="22"/>
      <c r="AB6" s="22"/>
      <c r="AC6" s="22"/>
      <c r="AD6" s="22"/>
      <c r="AE6" s="22"/>
    </row>
    <row r="7" spans="1:37" ht="75" x14ac:dyDescent="0.35">
      <c r="A7" s="22"/>
      <c r="B7" s="12" t="s">
        <v>605</v>
      </c>
      <c r="C7" s="9" t="s">
        <v>636</v>
      </c>
      <c r="D7" s="10">
        <v>0.8</v>
      </c>
      <c r="E7" s="22"/>
      <c r="F7" s="22"/>
      <c r="G7" s="22"/>
      <c r="H7" s="22"/>
      <c r="I7" s="22"/>
      <c r="J7" s="22"/>
      <c r="K7" s="22"/>
      <c r="L7" s="22"/>
      <c r="M7" s="22"/>
      <c r="N7" s="22"/>
      <c r="O7" s="22"/>
      <c r="P7" s="22"/>
      <c r="Q7" s="22"/>
      <c r="R7" s="22"/>
      <c r="S7" s="22"/>
      <c r="T7" s="22"/>
      <c r="U7" s="22"/>
      <c r="V7" s="22"/>
      <c r="W7" s="22"/>
      <c r="X7" s="22"/>
      <c r="Y7" s="22"/>
      <c r="Z7" s="22"/>
      <c r="AA7" s="22"/>
      <c r="AB7" s="22"/>
      <c r="AC7" s="22"/>
      <c r="AD7" s="22"/>
      <c r="AE7" s="22"/>
    </row>
    <row r="8" spans="1:37" ht="50" x14ac:dyDescent="0.35">
      <c r="A8" s="22"/>
      <c r="B8" s="13" t="s">
        <v>602</v>
      </c>
      <c r="C8" s="9" t="s">
        <v>637</v>
      </c>
      <c r="D8" s="10">
        <v>1</v>
      </c>
      <c r="E8" s="22"/>
      <c r="F8" s="22"/>
      <c r="G8" s="22"/>
      <c r="H8" s="22"/>
      <c r="I8" s="22"/>
      <c r="J8" s="22"/>
      <c r="K8" s="22"/>
      <c r="L8" s="22"/>
      <c r="M8" s="22"/>
      <c r="N8" s="22"/>
      <c r="O8" s="22"/>
      <c r="P8" s="22"/>
      <c r="Q8" s="22"/>
      <c r="R8" s="22"/>
      <c r="S8" s="22"/>
      <c r="T8" s="22"/>
      <c r="U8" s="22"/>
      <c r="V8" s="22"/>
      <c r="W8" s="22"/>
      <c r="X8" s="22"/>
      <c r="Y8" s="22"/>
      <c r="Z8" s="22"/>
      <c r="AA8" s="22"/>
      <c r="AB8" s="22"/>
      <c r="AC8" s="22"/>
      <c r="AD8" s="22"/>
      <c r="AE8" s="22"/>
    </row>
    <row r="9" spans="1:37" x14ac:dyDescent="0.35">
      <c r="A9" s="22"/>
      <c r="B9" s="45"/>
      <c r="C9" s="45"/>
      <c r="D9" s="45"/>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row>
    <row r="10" spans="1:37" x14ac:dyDescent="0.35">
      <c r="A10" s="22"/>
      <c r="B10" s="46"/>
      <c r="C10" s="45"/>
      <c r="D10" s="45"/>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row>
    <row r="11" spans="1:37" x14ac:dyDescent="0.35">
      <c r="A11" s="22"/>
      <c r="B11" s="45"/>
      <c r="C11" s="45"/>
      <c r="D11" s="45"/>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row>
    <row r="12" spans="1:37" x14ac:dyDescent="0.35">
      <c r="A12" s="22"/>
      <c r="B12" s="45"/>
      <c r="C12" s="45"/>
      <c r="D12" s="45"/>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row>
    <row r="13" spans="1:37" x14ac:dyDescent="0.35">
      <c r="A13" s="22"/>
      <c r="B13" s="45"/>
      <c r="C13" s="45"/>
      <c r="D13" s="45"/>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row>
    <row r="14" spans="1:37" x14ac:dyDescent="0.35">
      <c r="A14" s="22"/>
      <c r="B14" s="45"/>
      <c r="C14" s="45"/>
      <c r="D14" s="45"/>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row>
    <row r="15" spans="1:37" x14ac:dyDescent="0.35">
      <c r="A15" s="22"/>
      <c r="B15" s="45"/>
      <c r="C15" s="45"/>
      <c r="D15" s="45"/>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row>
    <row r="16" spans="1:37" x14ac:dyDescent="0.35">
      <c r="A16" s="22"/>
      <c r="B16" s="45"/>
      <c r="C16" s="45"/>
      <c r="D16" s="45"/>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row>
    <row r="17" spans="1:37" x14ac:dyDescent="0.35">
      <c r="A17" s="22"/>
      <c r="B17" s="45"/>
      <c r="C17" s="45"/>
      <c r="D17" s="45"/>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row>
    <row r="18" spans="1:37" x14ac:dyDescent="0.35">
      <c r="A18" s="22"/>
      <c r="B18" s="45"/>
      <c r="C18" s="45"/>
      <c r="D18" s="45"/>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row>
    <row r="19" spans="1:37" x14ac:dyDescent="0.35">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row>
    <row r="20" spans="1:37" x14ac:dyDescent="0.35">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row>
    <row r="21" spans="1:37" x14ac:dyDescent="0.35">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row>
    <row r="22" spans="1:37" x14ac:dyDescent="0.3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row>
    <row r="23" spans="1:37" x14ac:dyDescent="0.35">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row>
    <row r="24" spans="1:37" x14ac:dyDescent="0.35">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row>
    <row r="25" spans="1:37" x14ac:dyDescent="0.35">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row>
    <row r="26" spans="1:37" x14ac:dyDescent="0.35">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row>
    <row r="27" spans="1:37" x14ac:dyDescent="0.35">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row>
    <row r="28" spans="1:37" x14ac:dyDescent="0.35">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row>
    <row r="29" spans="1:37" x14ac:dyDescent="0.35">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row>
    <row r="30" spans="1:37" x14ac:dyDescent="0.3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row>
    <row r="31" spans="1:37" x14ac:dyDescent="0.35">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row>
    <row r="32" spans="1:37" x14ac:dyDescent="0.35">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row>
    <row r="33" spans="1:31" x14ac:dyDescent="0.35">
      <c r="A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x14ac:dyDescent="0.35">
      <c r="A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x14ac:dyDescent="0.35">
      <c r="A35" s="22"/>
    </row>
    <row r="36" spans="1:31" x14ac:dyDescent="0.35">
      <c r="A36" s="22"/>
    </row>
    <row r="37" spans="1:31" x14ac:dyDescent="0.35">
      <c r="A37" s="22"/>
    </row>
    <row r="38" spans="1:31" x14ac:dyDescent="0.35">
      <c r="A38" s="22"/>
    </row>
    <row r="39" spans="1:31" x14ac:dyDescent="0.35">
      <c r="A39" s="22"/>
    </row>
    <row r="40" spans="1:31" x14ac:dyDescent="0.35">
      <c r="A40" s="22"/>
    </row>
    <row r="41" spans="1:31" x14ac:dyDescent="0.35">
      <c r="A41" s="22"/>
    </row>
    <row r="42" spans="1:31" x14ac:dyDescent="0.35">
      <c r="A42" s="22"/>
    </row>
    <row r="43" spans="1:31" x14ac:dyDescent="0.35">
      <c r="A43" s="22"/>
    </row>
    <row r="44" spans="1:31" x14ac:dyDescent="0.35">
      <c r="A44" s="22"/>
    </row>
    <row r="45" spans="1:31" x14ac:dyDescent="0.35">
      <c r="A45" s="22"/>
    </row>
    <row r="46" spans="1:31" x14ac:dyDescent="0.35">
      <c r="A46" s="22"/>
    </row>
    <row r="47" spans="1:31" x14ac:dyDescent="0.35">
      <c r="A47" s="22"/>
    </row>
    <row r="48" spans="1:31" x14ac:dyDescent="0.35">
      <c r="A48" s="22"/>
    </row>
    <row r="49" spans="1:1" x14ac:dyDescent="0.35">
      <c r="A49" s="22"/>
    </row>
    <row r="50" spans="1:1" x14ac:dyDescent="0.35">
      <c r="A50" s="22"/>
    </row>
    <row r="51" spans="1:1" x14ac:dyDescent="0.35">
      <c r="A51" s="22"/>
    </row>
    <row r="52" spans="1:1" x14ac:dyDescent="0.35">
      <c r="A52" s="22"/>
    </row>
    <row r="53" spans="1:1" x14ac:dyDescent="0.35">
      <c r="A53" s="22"/>
    </row>
    <row r="54" spans="1:1" x14ac:dyDescent="0.35">
      <c r="A54" s="22"/>
    </row>
    <row r="55" spans="1:1" x14ac:dyDescent="0.35">
      <c r="A55" s="22"/>
    </row>
  </sheetData>
  <mergeCells count="1">
    <mergeCell ref="B1:D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6" tint="-0.249977111117893"/>
  </sheetPr>
  <dimension ref="A1:U232"/>
  <sheetViews>
    <sheetView zoomScale="60" zoomScaleNormal="60" workbookViewId="0">
      <selection activeCell="D7" sqref="D7"/>
    </sheetView>
  </sheetViews>
  <sheetFormatPr baseColWidth="10" defaultColWidth="11.453125" defaultRowHeight="14.5" x14ac:dyDescent="0.35"/>
  <cols>
    <col min="2" max="2" width="40.453125" customWidth="1"/>
    <col min="3" max="3" width="74.90625" customWidth="1"/>
    <col min="4" max="4" width="135" bestFit="1" customWidth="1"/>
    <col min="5" max="5" width="39" customWidth="1"/>
    <col min="6" max="6" width="29.90625" customWidth="1"/>
  </cols>
  <sheetData>
    <row r="1" spans="1:21" ht="32.5" x14ac:dyDescent="0.35">
      <c r="A1" s="22"/>
      <c r="B1" s="851" t="s">
        <v>638</v>
      </c>
      <c r="C1" s="851"/>
      <c r="D1" s="851"/>
      <c r="E1" s="22"/>
      <c r="F1" s="22"/>
      <c r="G1" s="22"/>
      <c r="H1" s="22"/>
      <c r="I1" s="22"/>
      <c r="J1" s="22"/>
      <c r="K1" s="22"/>
      <c r="L1" s="22"/>
      <c r="M1" s="22"/>
      <c r="N1" s="22"/>
      <c r="O1" s="22"/>
      <c r="P1" s="22"/>
      <c r="Q1" s="22"/>
      <c r="R1" s="22"/>
      <c r="S1" s="22"/>
      <c r="T1" s="22"/>
      <c r="U1" s="22"/>
    </row>
    <row r="2" spans="1:21" ht="15" thickBot="1" x14ac:dyDescent="0.4">
      <c r="A2" s="22"/>
      <c r="B2" s="22"/>
      <c r="C2" s="22"/>
      <c r="D2" s="22"/>
      <c r="E2" s="22"/>
      <c r="F2" s="22"/>
      <c r="G2" s="22"/>
      <c r="H2" s="22"/>
      <c r="I2" s="22"/>
      <c r="J2" s="22"/>
      <c r="K2" s="22"/>
      <c r="L2" s="22"/>
      <c r="M2" s="22"/>
      <c r="N2" s="22"/>
      <c r="O2" s="22"/>
      <c r="P2" s="22"/>
      <c r="Q2" s="22"/>
      <c r="R2" s="22"/>
      <c r="S2" s="22"/>
      <c r="T2" s="22"/>
      <c r="U2" s="22"/>
    </row>
    <row r="3" spans="1:21" ht="31.5" thickBot="1" x14ac:dyDescent="0.4">
      <c r="A3" s="22"/>
      <c r="B3" s="43"/>
      <c r="C3" s="110" t="s">
        <v>216</v>
      </c>
      <c r="D3" s="110" t="s">
        <v>217</v>
      </c>
      <c r="E3" s="22"/>
      <c r="F3" s="129" t="s">
        <v>260</v>
      </c>
      <c r="G3" s="130" t="s">
        <v>261</v>
      </c>
      <c r="H3" s="22"/>
      <c r="I3" s="22"/>
      <c r="J3" s="22"/>
      <c r="K3" s="22"/>
      <c r="L3" s="22"/>
      <c r="M3" s="22"/>
      <c r="N3" s="22"/>
      <c r="O3" s="22"/>
      <c r="P3" s="22"/>
      <c r="Q3" s="22"/>
      <c r="R3" s="22"/>
      <c r="S3" s="22"/>
      <c r="T3" s="22"/>
      <c r="U3" s="22"/>
    </row>
    <row r="4" spans="1:21" ht="32.5" x14ac:dyDescent="0.35">
      <c r="A4" s="42" t="s">
        <v>639</v>
      </c>
      <c r="B4" s="111" t="s">
        <v>640</v>
      </c>
      <c r="C4" s="104" t="s">
        <v>641</v>
      </c>
      <c r="D4" s="107" t="s">
        <v>642</v>
      </c>
      <c r="E4" s="22"/>
      <c r="F4" s="116" t="s">
        <v>596</v>
      </c>
      <c r="G4" s="117">
        <v>0.2</v>
      </c>
      <c r="H4" s="22"/>
      <c r="I4" s="22"/>
      <c r="J4" s="22"/>
      <c r="K4" s="22"/>
      <c r="L4" s="22"/>
      <c r="M4" s="22"/>
      <c r="N4" s="22"/>
      <c r="O4" s="22"/>
      <c r="P4" s="22"/>
      <c r="Q4" s="22"/>
      <c r="R4" s="22"/>
      <c r="S4" s="22"/>
      <c r="T4" s="22"/>
      <c r="U4" s="22"/>
    </row>
    <row r="5" spans="1:21" ht="65" x14ac:dyDescent="0.35">
      <c r="A5" s="42" t="s">
        <v>597</v>
      </c>
      <c r="B5" s="112" t="s">
        <v>643</v>
      </c>
      <c r="C5" s="105" t="s">
        <v>644</v>
      </c>
      <c r="D5" s="108" t="s">
        <v>645</v>
      </c>
      <c r="E5" s="22"/>
      <c r="F5" s="118" t="s">
        <v>597</v>
      </c>
      <c r="G5" s="117">
        <v>0.4</v>
      </c>
      <c r="H5" s="22"/>
      <c r="I5" s="22"/>
      <c r="J5" s="22"/>
      <c r="K5" s="22"/>
      <c r="L5" s="22"/>
      <c r="M5" s="22"/>
      <c r="N5" s="22"/>
      <c r="O5" s="22"/>
      <c r="P5" s="22"/>
      <c r="Q5" s="22"/>
      <c r="R5" s="22"/>
      <c r="S5" s="22"/>
      <c r="T5" s="22"/>
      <c r="U5" s="22"/>
    </row>
    <row r="6" spans="1:21" ht="65" x14ac:dyDescent="0.35">
      <c r="A6" s="42" t="s">
        <v>598</v>
      </c>
      <c r="B6" s="113" t="s">
        <v>646</v>
      </c>
      <c r="C6" s="105" t="s">
        <v>647</v>
      </c>
      <c r="D6" s="108" t="s">
        <v>648</v>
      </c>
      <c r="E6" s="22"/>
      <c r="F6" s="119" t="s">
        <v>598</v>
      </c>
      <c r="G6" s="117">
        <v>0.6</v>
      </c>
      <c r="H6" s="22"/>
      <c r="I6" s="22"/>
      <c r="J6" s="22"/>
      <c r="K6" s="22"/>
      <c r="L6" s="22"/>
      <c r="M6" s="22"/>
      <c r="N6" s="22"/>
      <c r="O6" s="22"/>
      <c r="P6" s="22"/>
      <c r="Q6" s="22"/>
      <c r="R6" s="22"/>
      <c r="S6" s="22"/>
      <c r="T6" s="22"/>
      <c r="U6" s="22"/>
    </row>
    <row r="7" spans="1:21" ht="65" x14ac:dyDescent="0.35">
      <c r="A7" s="42" t="s">
        <v>599</v>
      </c>
      <c r="B7" s="114" t="s">
        <v>649</v>
      </c>
      <c r="C7" s="105" t="s">
        <v>650</v>
      </c>
      <c r="D7" s="108" t="s">
        <v>651</v>
      </c>
      <c r="E7" s="22"/>
      <c r="F7" s="120" t="s">
        <v>599</v>
      </c>
      <c r="G7" s="117">
        <v>0.8</v>
      </c>
      <c r="H7" s="22"/>
      <c r="I7" s="22"/>
      <c r="J7" s="22"/>
      <c r="K7" s="22"/>
      <c r="L7" s="22"/>
      <c r="M7" s="22"/>
      <c r="N7" s="22"/>
      <c r="O7" s="22"/>
      <c r="P7" s="22"/>
      <c r="Q7" s="22"/>
      <c r="R7" s="22"/>
      <c r="S7" s="22"/>
      <c r="T7" s="22"/>
      <c r="U7" s="22"/>
    </row>
    <row r="8" spans="1:21" ht="65.5" thickBot="1" x14ac:dyDescent="0.4">
      <c r="A8" s="42" t="s">
        <v>600</v>
      </c>
      <c r="B8" s="115" t="s">
        <v>652</v>
      </c>
      <c r="C8" s="106" t="s">
        <v>653</v>
      </c>
      <c r="D8" s="109" t="s">
        <v>654</v>
      </c>
      <c r="E8" s="22"/>
      <c r="F8" s="121" t="s">
        <v>600</v>
      </c>
      <c r="G8" s="117">
        <v>1</v>
      </c>
      <c r="H8" s="22"/>
      <c r="I8" s="22"/>
      <c r="J8" s="22"/>
      <c r="K8" s="22"/>
      <c r="L8" s="22"/>
      <c r="M8" s="22"/>
      <c r="N8" s="22"/>
      <c r="O8" s="22"/>
      <c r="P8" s="22"/>
      <c r="Q8" s="22"/>
      <c r="R8" s="22"/>
      <c r="S8" s="22"/>
      <c r="T8" s="22"/>
      <c r="U8" s="22"/>
    </row>
    <row r="9" spans="1:21" ht="20" x14ac:dyDescent="0.35">
      <c r="A9" s="42"/>
      <c r="B9" s="42"/>
      <c r="C9" s="44"/>
      <c r="D9" s="44"/>
      <c r="E9" s="22"/>
      <c r="F9" s="22"/>
      <c r="G9" s="22"/>
      <c r="H9" s="22"/>
      <c r="I9" s="22"/>
      <c r="J9" s="22"/>
      <c r="K9" s="22"/>
      <c r="L9" s="22"/>
      <c r="M9" s="22"/>
      <c r="N9" s="22"/>
      <c r="O9" s="22"/>
      <c r="P9" s="22"/>
      <c r="Q9" s="22"/>
      <c r="R9" s="22"/>
      <c r="S9" s="22"/>
      <c r="T9" s="22"/>
      <c r="U9" s="22"/>
    </row>
    <row r="10" spans="1:21" s="14" customFormat="1" x14ac:dyDescent="0.35">
      <c r="A10" s="45"/>
      <c r="B10" s="127"/>
      <c r="C10" s="127"/>
      <c r="D10" s="127"/>
      <c r="E10" s="45"/>
      <c r="F10" s="45"/>
      <c r="G10" s="45"/>
      <c r="H10" s="45"/>
      <c r="I10" s="45"/>
      <c r="J10" s="45"/>
      <c r="K10" s="45"/>
      <c r="L10" s="45"/>
      <c r="M10" s="45"/>
      <c r="N10" s="45"/>
      <c r="O10" s="45"/>
      <c r="P10" s="45"/>
      <c r="Q10" s="45"/>
      <c r="R10" s="45"/>
      <c r="S10" s="45"/>
      <c r="T10" s="45"/>
      <c r="U10" s="45"/>
    </row>
    <row r="11" spans="1:21" s="14" customFormat="1" hidden="1" x14ac:dyDescent="0.35">
      <c r="A11" s="45"/>
      <c r="B11" s="45" t="s">
        <v>655</v>
      </c>
      <c r="C11" s="45" t="s">
        <v>314</v>
      </c>
      <c r="D11" s="45" t="s">
        <v>460</v>
      </c>
      <c r="E11" s="45"/>
      <c r="F11" s="45"/>
      <c r="G11" s="45"/>
      <c r="H11" s="45"/>
      <c r="I11" s="45"/>
      <c r="J11" s="45"/>
      <c r="K11" s="45"/>
      <c r="L11" s="45"/>
      <c r="M11" s="45"/>
      <c r="N11" s="45"/>
      <c r="O11" s="45"/>
      <c r="P11" s="45"/>
      <c r="Q11" s="45"/>
      <c r="R11" s="45"/>
      <c r="S11" s="45"/>
      <c r="T11" s="45"/>
      <c r="U11" s="45"/>
    </row>
    <row r="12" spans="1:21" s="14" customFormat="1" hidden="1" x14ac:dyDescent="0.35">
      <c r="A12" s="45"/>
      <c r="B12" s="45" t="s">
        <v>656</v>
      </c>
      <c r="C12" s="45" t="s">
        <v>431</v>
      </c>
      <c r="D12" s="45" t="s">
        <v>657</v>
      </c>
      <c r="E12" s="45"/>
      <c r="F12" s="45"/>
      <c r="G12" s="45"/>
      <c r="H12" s="45"/>
      <c r="I12" s="45"/>
      <c r="J12" s="45"/>
      <c r="K12" s="45"/>
      <c r="L12" s="45"/>
      <c r="M12" s="45"/>
      <c r="N12" s="45"/>
      <c r="O12" s="45"/>
      <c r="P12" s="45"/>
      <c r="Q12" s="45"/>
      <c r="R12" s="45"/>
      <c r="S12" s="45"/>
      <c r="T12" s="45"/>
      <c r="U12" s="45"/>
    </row>
    <row r="13" spans="1:21" s="14" customFormat="1" hidden="1" x14ac:dyDescent="0.35">
      <c r="A13" s="45"/>
      <c r="B13" s="45"/>
      <c r="C13" s="45" t="s">
        <v>308</v>
      </c>
      <c r="D13" s="45" t="s">
        <v>282</v>
      </c>
      <c r="E13" s="45"/>
      <c r="F13" s="45"/>
      <c r="G13" s="45"/>
      <c r="H13" s="45"/>
      <c r="I13" s="45"/>
      <c r="J13" s="45"/>
      <c r="K13" s="45"/>
      <c r="L13" s="45"/>
      <c r="M13" s="45"/>
      <c r="N13" s="45"/>
      <c r="O13" s="45"/>
      <c r="P13" s="45"/>
      <c r="Q13" s="45"/>
      <c r="R13" s="45"/>
      <c r="S13" s="45"/>
      <c r="T13" s="45"/>
      <c r="U13" s="45"/>
    </row>
    <row r="14" spans="1:21" s="14" customFormat="1" hidden="1" x14ac:dyDescent="0.35">
      <c r="A14" s="45"/>
      <c r="B14" s="45"/>
      <c r="C14" s="45" t="s">
        <v>320</v>
      </c>
      <c r="D14" s="45" t="s">
        <v>980</v>
      </c>
      <c r="E14" s="45"/>
      <c r="F14" s="45"/>
      <c r="G14" s="45"/>
      <c r="H14" s="45"/>
      <c r="I14" s="45"/>
      <c r="J14" s="45"/>
      <c r="K14" s="45"/>
      <c r="L14" s="45"/>
      <c r="M14" s="45"/>
      <c r="N14" s="45"/>
      <c r="O14" s="45"/>
      <c r="P14" s="45"/>
      <c r="Q14" s="45"/>
      <c r="R14" s="45"/>
      <c r="S14" s="45"/>
      <c r="T14" s="45"/>
      <c r="U14" s="45"/>
    </row>
    <row r="15" spans="1:21" s="14" customFormat="1" hidden="1" x14ac:dyDescent="0.35">
      <c r="A15" s="45"/>
      <c r="B15" s="45"/>
      <c r="C15" s="45" t="s">
        <v>271</v>
      </c>
      <c r="D15" s="45" t="s">
        <v>272</v>
      </c>
      <c r="E15" s="45"/>
      <c r="F15" s="45"/>
      <c r="G15" s="45"/>
      <c r="H15" s="45"/>
      <c r="I15" s="45"/>
      <c r="J15" s="45"/>
      <c r="K15" s="45"/>
      <c r="L15" s="45"/>
      <c r="M15" s="45"/>
      <c r="N15" s="45"/>
      <c r="O15" s="45"/>
      <c r="P15" s="45"/>
      <c r="Q15" s="45"/>
      <c r="R15" s="45"/>
      <c r="S15" s="45"/>
      <c r="T15" s="45"/>
      <c r="U15" s="45"/>
    </row>
    <row r="16" spans="1:21" s="14" customFormat="1" x14ac:dyDescent="0.35">
      <c r="A16" s="45"/>
      <c r="B16" s="45"/>
      <c r="C16" s="45"/>
      <c r="D16" s="45"/>
      <c r="E16" s="45"/>
      <c r="F16" s="45"/>
      <c r="G16" s="45"/>
      <c r="H16" s="45"/>
      <c r="I16" s="45"/>
      <c r="J16" s="45"/>
      <c r="K16" s="45"/>
      <c r="L16" s="45"/>
      <c r="M16" s="45"/>
      <c r="N16" s="45"/>
      <c r="O16" s="45"/>
    </row>
    <row r="17" spans="1:15" s="14" customFormat="1" x14ac:dyDescent="0.35">
      <c r="A17" s="45"/>
      <c r="B17" s="45"/>
      <c r="C17" s="45"/>
      <c r="D17" s="45"/>
      <c r="E17" s="45"/>
      <c r="F17" s="45"/>
      <c r="G17" s="45"/>
      <c r="H17" s="45"/>
      <c r="I17" s="45"/>
      <c r="J17" s="45"/>
      <c r="K17" s="45"/>
      <c r="L17" s="45"/>
      <c r="M17" s="45"/>
      <c r="N17" s="45"/>
      <c r="O17" s="45"/>
    </row>
    <row r="18" spans="1:15" s="14" customFormat="1" x14ac:dyDescent="0.35">
      <c r="A18" s="45"/>
      <c r="B18" s="45"/>
      <c r="C18" s="45"/>
      <c r="D18" s="45"/>
      <c r="E18" s="45"/>
      <c r="F18" s="45"/>
      <c r="G18" s="45"/>
      <c r="H18" s="45"/>
      <c r="I18" s="45"/>
      <c r="J18" s="45"/>
      <c r="K18" s="45"/>
      <c r="L18" s="45"/>
      <c r="M18" s="45"/>
      <c r="N18" s="45"/>
      <c r="O18" s="45"/>
    </row>
    <row r="19" spans="1:15" s="14" customFormat="1" x14ac:dyDescent="0.35">
      <c r="A19" s="45"/>
      <c r="B19" s="45"/>
      <c r="C19" s="45"/>
      <c r="D19" s="45"/>
      <c r="E19" s="45"/>
      <c r="F19" s="45"/>
      <c r="G19" s="45"/>
      <c r="H19" s="45"/>
      <c r="I19" s="45"/>
      <c r="J19" s="45"/>
      <c r="K19" s="45"/>
      <c r="L19" s="45"/>
      <c r="M19" s="45"/>
      <c r="N19" s="45"/>
      <c r="O19" s="45"/>
    </row>
    <row r="20" spans="1:15" s="14" customFormat="1" x14ac:dyDescent="0.35">
      <c r="A20" s="45"/>
      <c r="B20" s="45"/>
      <c r="C20" s="45"/>
      <c r="D20" s="45"/>
      <c r="E20" s="45"/>
      <c r="F20" s="45"/>
      <c r="G20" s="45"/>
      <c r="H20" s="45"/>
      <c r="I20" s="45"/>
      <c r="J20" s="45"/>
      <c r="K20" s="45"/>
      <c r="L20" s="45"/>
      <c r="M20" s="45"/>
      <c r="N20" s="45"/>
      <c r="O20" s="45"/>
    </row>
    <row r="21" spans="1:15" s="14" customFormat="1" x14ac:dyDescent="0.35">
      <c r="A21" s="45"/>
      <c r="B21" s="45"/>
      <c r="C21" s="45"/>
      <c r="D21" s="45"/>
      <c r="E21" s="45"/>
      <c r="F21" s="45"/>
      <c r="G21" s="45"/>
      <c r="H21" s="45"/>
      <c r="I21" s="45"/>
      <c r="J21" s="45"/>
      <c r="K21" s="45"/>
      <c r="L21" s="45"/>
      <c r="M21" s="45"/>
      <c r="N21" s="45"/>
      <c r="O21" s="45"/>
    </row>
    <row r="22" spans="1:15" s="14" customFormat="1" ht="20" x14ac:dyDescent="0.35">
      <c r="A22" s="45"/>
      <c r="B22" s="45"/>
      <c r="C22" s="128"/>
      <c r="D22" s="128"/>
      <c r="E22" s="45"/>
      <c r="F22" s="45"/>
      <c r="G22" s="45"/>
      <c r="H22" s="45"/>
      <c r="I22" s="45"/>
      <c r="J22" s="45"/>
      <c r="K22" s="45"/>
      <c r="L22" s="45"/>
      <c r="M22" s="45"/>
      <c r="N22" s="45"/>
      <c r="O22" s="45"/>
    </row>
    <row r="23" spans="1:15" s="14" customFormat="1" ht="20" x14ac:dyDescent="0.35">
      <c r="A23" s="45"/>
      <c r="B23" s="45"/>
      <c r="C23" s="128"/>
      <c r="D23" s="128"/>
      <c r="E23" s="45"/>
      <c r="F23" s="45"/>
      <c r="G23" s="45"/>
      <c r="H23" s="45"/>
      <c r="I23" s="45"/>
      <c r="J23" s="45"/>
      <c r="K23" s="45"/>
      <c r="L23" s="45"/>
      <c r="M23" s="45"/>
      <c r="N23" s="45"/>
      <c r="O23" s="45"/>
    </row>
    <row r="24" spans="1:15" ht="20" x14ac:dyDescent="0.35">
      <c r="A24" s="42"/>
      <c r="B24" s="42"/>
      <c r="C24" s="44"/>
      <c r="D24" s="44"/>
      <c r="E24" s="22"/>
      <c r="F24" s="22"/>
      <c r="G24" s="22"/>
      <c r="H24" s="22"/>
      <c r="I24" s="22"/>
      <c r="J24" s="22"/>
      <c r="K24" s="22"/>
      <c r="L24" s="22"/>
      <c r="M24" s="22"/>
      <c r="N24" s="22"/>
      <c r="O24" s="22"/>
    </row>
    <row r="25" spans="1:15" ht="20" x14ac:dyDescent="0.35">
      <c r="A25" s="42"/>
      <c r="B25" s="42"/>
      <c r="C25" s="44"/>
      <c r="D25" s="44"/>
      <c r="E25" s="22"/>
      <c r="F25" s="22"/>
      <c r="G25" s="22"/>
      <c r="H25" s="22"/>
      <c r="I25" s="22"/>
      <c r="J25" s="22"/>
      <c r="K25" s="22"/>
      <c r="L25" s="22"/>
      <c r="M25" s="22"/>
      <c r="N25" s="22"/>
      <c r="O25" s="22"/>
    </row>
    <row r="26" spans="1:15" ht="20" x14ac:dyDescent="0.35">
      <c r="A26" s="42"/>
      <c r="B26" s="42"/>
      <c r="C26" s="44"/>
      <c r="D26" s="44"/>
      <c r="E26" s="22"/>
      <c r="F26" s="22"/>
      <c r="G26" s="22"/>
      <c r="H26" s="22"/>
      <c r="I26" s="22"/>
      <c r="J26" s="22"/>
      <c r="K26" s="22"/>
      <c r="L26" s="22"/>
      <c r="M26" s="22"/>
      <c r="N26" s="22"/>
      <c r="O26" s="22"/>
    </row>
    <row r="27" spans="1:15" ht="20" x14ac:dyDescent="0.35">
      <c r="A27" s="42"/>
      <c r="B27" s="42"/>
      <c r="C27" s="44"/>
      <c r="D27" s="44"/>
      <c r="E27" s="22"/>
      <c r="F27" s="22"/>
      <c r="G27" s="22"/>
      <c r="H27" s="22"/>
      <c r="I27" s="22"/>
      <c r="J27" s="22"/>
      <c r="K27" s="22"/>
      <c r="L27" s="22"/>
      <c r="M27" s="22"/>
      <c r="N27" s="22"/>
      <c r="O27" s="22"/>
    </row>
    <row r="28" spans="1:15" ht="20" x14ac:dyDescent="0.35">
      <c r="A28" s="42"/>
      <c r="B28" s="42"/>
      <c r="C28" s="44"/>
      <c r="D28" s="44"/>
      <c r="E28" s="22"/>
      <c r="F28" s="22"/>
      <c r="G28" s="22"/>
      <c r="H28" s="22"/>
      <c r="I28" s="22"/>
      <c r="J28" s="22"/>
      <c r="K28" s="22"/>
      <c r="L28" s="22"/>
      <c r="M28" s="22"/>
      <c r="N28" s="22"/>
      <c r="O28" s="22"/>
    </row>
    <row r="29" spans="1:15" ht="20" x14ac:dyDescent="0.35">
      <c r="A29" s="42"/>
      <c r="B29" s="42"/>
      <c r="C29" s="44"/>
      <c r="D29" s="44"/>
      <c r="E29" s="22"/>
      <c r="F29" s="22"/>
      <c r="G29" s="22"/>
      <c r="H29" s="22"/>
      <c r="I29" s="22"/>
      <c r="J29" s="22"/>
      <c r="K29" s="22"/>
      <c r="L29" s="22"/>
      <c r="M29" s="22"/>
      <c r="N29" s="22"/>
      <c r="O29" s="22"/>
    </row>
    <row r="30" spans="1:15" ht="20" x14ac:dyDescent="0.35">
      <c r="A30" s="42"/>
      <c r="B30" s="42"/>
      <c r="C30" s="44"/>
      <c r="D30" s="44"/>
      <c r="E30" s="22"/>
      <c r="F30" s="22"/>
      <c r="G30" s="22"/>
      <c r="H30" s="22"/>
      <c r="I30" s="22"/>
      <c r="J30" s="22"/>
      <c r="K30" s="22"/>
      <c r="L30" s="22"/>
      <c r="M30" s="22"/>
      <c r="N30" s="22"/>
      <c r="O30" s="22"/>
    </row>
    <row r="31" spans="1:15" ht="20" x14ac:dyDescent="0.35">
      <c r="A31" s="42"/>
      <c r="B31" s="42"/>
      <c r="C31" s="44"/>
      <c r="D31" s="44"/>
      <c r="E31" s="22"/>
      <c r="F31" s="22"/>
      <c r="G31" s="22"/>
      <c r="H31" s="22"/>
      <c r="I31" s="22"/>
      <c r="J31" s="22"/>
      <c r="K31" s="22"/>
      <c r="L31" s="22"/>
      <c r="M31" s="22"/>
      <c r="N31" s="22"/>
      <c r="O31" s="22"/>
    </row>
    <row r="32" spans="1:15" ht="20" x14ac:dyDescent="0.35">
      <c r="A32" s="42"/>
      <c r="B32" s="42"/>
      <c r="C32" s="44"/>
      <c r="D32" s="44"/>
      <c r="E32" s="22"/>
      <c r="F32" s="22"/>
      <c r="G32" s="22"/>
      <c r="H32" s="22"/>
      <c r="I32" s="22"/>
      <c r="J32" s="22"/>
      <c r="K32" s="22"/>
      <c r="L32" s="22"/>
      <c r="M32" s="22"/>
      <c r="N32" s="22"/>
      <c r="O32" s="22"/>
    </row>
    <row r="33" spans="1:15" ht="20" x14ac:dyDescent="0.35">
      <c r="A33" s="42"/>
      <c r="B33" s="42"/>
      <c r="C33" s="44"/>
      <c r="D33" s="44"/>
      <c r="E33" s="22"/>
      <c r="F33" s="22"/>
      <c r="G33" s="22"/>
      <c r="H33" s="22"/>
      <c r="I33" s="22"/>
      <c r="J33" s="22"/>
      <c r="K33" s="22"/>
      <c r="L33" s="22"/>
      <c r="M33" s="22"/>
      <c r="N33" s="22"/>
      <c r="O33" s="22"/>
    </row>
    <row r="34" spans="1:15" ht="20" x14ac:dyDescent="0.35">
      <c r="A34" s="42"/>
      <c r="B34" s="42"/>
      <c r="C34" s="44"/>
      <c r="D34" s="44"/>
      <c r="E34" s="22"/>
      <c r="F34" s="22"/>
      <c r="G34" s="22"/>
      <c r="H34" s="22"/>
      <c r="I34" s="22"/>
      <c r="J34" s="22"/>
      <c r="K34" s="22"/>
      <c r="L34" s="22"/>
      <c r="M34" s="22"/>
      <c r="N34" s="22"/>
      <c r="O34" s="22"/>
    </row>
    <row r="35" spans="1:15" ht="20" x14ac:dyDescent="0.35">
      <c r="A35" s="42"/>
      <c r="B35" s="42"/>
      <c r="C35" s="44"/>
      <c r="D35" s="44"/>
      <c r="E35" s="22"/>
      <c r="F35" s="22"/>
      <c r="G35" s="22"/>
      <c r="H35" s="22"/>
      <c r="I35" s="22"/>
      <c r="J35" s="22"/>
      <c r="K35" s="22"/>
      <c r="L35" s="22"/>
      <c r="M35" s="22"/>
      <c r="N35" s="22"/>
      <c r="O35" s="22"/>
    </row>
    <row r="36" spans="1:15" ht="20" x14ac:dyDescent="0.35">
      <c r="A36" s="42"/>
      <c r="B36" s="42"/>
      <c r="C36" s="44"/>
      <c r="D36" s="44"/>
      <c r="E36" s="22"/>
      <c r="F36" s="22"/>
      <c r="G36" s="22"/>
      <c r="H36" s="22"/>
      <c r="I36" s="22"/>
      <c r="J36" s="22"/>
      <c r="K36" s="22"/>
      <c r="L36" s="22"/>
      <c r="M36" s="22"/>
      <c r="N36" s="22"/>
      <c r="O36" s="22"/>
    </row>
    <row r="37" spans="1:15" ht="20" x14ac:dyDescent="0.35">
      <c r="A37" s="42"/>
      <c r="B37" s="42"/>
      <c r="C37" s="44"/>
      <c r="D37" s="44"/>
      <c r="E37" s="22"/>
      <c r="F37" s="22"/>
      <c r="G37" s="22"/>
      <c r="H37" s="22"/>
      <c r="I37" s="22"/>
      <c r="J37" s="22"/>
      <c r="K37" s="22"/>
      <c r="L37" s="22"/>
      <c r="M37" s="22"/>
      <c r="N37" s="22"/>
      <c r="O37" s="22"/>
    </row>
    <row r="38" spans="1:15" ht="20" x14ac:dyDescent="0.35">
      <c r="A38" s="42"/>
      <c r="B38" s="42"/>
      <c r="C38" s="44"/>
      <c r="D38" s="44"/>
      <c r="E38" s="22"/>
      <c r="F38" s="22"/>
      <c r="G38" s="22"/>
      <c r="H38" s="22"/>
      <c r="I38" s="22"/>
      <c r="J38" s="22"/>
      <c r="K38" s="22"/>
      <c r="L38" s="22"/>
      <c r="M38" s="22"/>
      <c r="N38" s="22"/>
      <c r="O38" s="22"/>
    </row>
    <row r="39" spans="1:15" ht="20" x14ac:dyDescent="0.35">
      <c r="A39" s="42"/>
      <c r="B39" s="42"/>
      <c r="C39" s="44"/>
      <c r="D39" s="44"/>
      <c r="E39" s="22"/>
      <c r="F39" s="22"/>
      <c r="G39" s="22"/>
      <c r="H39" s="22"/>
      <c r="I39" s="22"/>
      <c r="J39" s="22"/>
      <c r="K39" s="22"/>
      <c r="L39" s="22"/>
      <c r="M39" s="22"/>
      <c r="N39" s="22"/>
      <c r="O39" s="22"/>
    </row>
    <row r="40" spans="1:15" ht="20" x14ac:dyDescent="0.35">
      <c r="A40" s="42"/>
      <c r="B40" s="42"/>
      <c r="C40" s="44"/>
      <c r="D40" s="44"/>
      <c r="E40" s="22"/>
      <c r="F40" s="22"/>
      <c r="G40" s="22"/>
      <c r="H40" s="22"/>
      <c r="I40" s="22"/>
      <c r="J40" s="22"/>
      <c r="K40" s="22"/>
      <c r="L40" s="22"/>
      <c r="M40" s="22"/>
      <c r="N40" s="22"/>
      <c r="O40" s="22"/>
    </row>
    <row r="41" spans="1:15" ht="20" x14ac:dyDescent="0.35">
      <c r="A41" s="42"/>
      <c r="B41" s="42"/>
      <c r="C41" s="44"/>
      <c r="D41" s="44"/>
      <c r="E41" s="22"/>
      <c r="F41" s="22"/>
      <c r="G41" s="22"/>
      <c r="H41" s="22"/>
      <c r="I41" s="22"/>
      <c r="J41" s="22"/>
      <c r="K41" s="22"/>
      <c r="L41" s="22"/>
      <c r="M41" s="22"/>
      <c r="N41" s="22"/>
      <c r="O41" s="22"/>
    </row>
    <row r="42" spans="1:15" ht="20" x14ac:dyDescent="0.35">
      <c r="A42" s="42"/>
      <c r="B42" s="42"/>
      <c r="C42" s="44"/>
      <c r="D42" s="44"/>
      <c r="E42" s="22"/>
      <c r="F42" s="22"/>
      <c r="G42" s="22"/>
      <c r="H42" s="22"/>
      <c r="I42" s="22"/>
      <c r="J42" s="22"/>
      <c r="K42" s="22"/>
      <c r="L42" s="22"/>
      <c r="M42" s="22"/>
      <c r="N42" s="22"/>
      <c r="O42" s="22"/>
    </row>
    <row r="43" spans="1:15" ht="20" x14ac:dyDescent="0.35">
      <c r="A43" s="42"/>
      <c r="B43" s="42"/>
      <c r="C43" s="44"/>
      <c r="D43" s="44"/>
      <c r="E43" s="22"/>
      <c r="F43" s="22"/>
      <c r="G43" s="22"/>
      <c r="H43" s="22"/>
      <c r="I43" s="22"/>
      <c r="J43" s="22"/>
      <c r="K43" s="22"/>
      <c r="L43" s="22"/>
      <c r="M43" s="22"/>
      <c r="N43" s="22"/>
      <c r="O43" s="22"/>
    </row>
    <row r="44" spans="1:15" ht="20" x14ac:dyDescent="0.35">
      <c r="A44" s="42"/>
      <c r="B44" s="42"/>
      <c r="C44" s="44"/>
      <c r="D44" s="44"/>
      <c r="E44" s="22"/>
      <c r="F44" s="22"/>
      <c r="G44" s="22"/>
      <c r="H44" s="22"/>
      <c r="I44" s="22"/>
      <c r="J44" s="22"/>
      <c r="K44" s="22"/>
      <c r="L44" s="22"/>
      <c r="M44" s="22"/>
      <c r="N44" s="22"/>
      <c r="O44" s="22"/>
    </row>
    <row r="45" spans="1:15" ht="20" x14ac:dyDescent="0.35">
      <c r="A45" s="42"/>
      <c r="B45" s="42"/>
      <c r="C45" s="44"/>
      <c r="D45" s="44"/>
      <c r="E45" s="22"/>
      <c r="F45" s="22"/>
      <c r="G45" s="22"/>
      <c r="H45" s="22"/>
      <c r="I45" s="22"/>
      <c r="J45" s="22"/>
      <c r="K45" s="22"/>
      <c r="L45" s="22"/>
      <c r="M45" s="22"/>
      <c r="N45" s="22"/>
      <c r="O45" s="22"/>
    </row>
    <row r="46" spans="1:15" ht="20" x14ac:dyDescent="0.35">
      <c r="A46" s="42"/>
      <c r="B46" s="42"/>
      <c r="C46" s="44"/>
      <c r="D46" s="44"/>
      <c r="E46" s="22"/>
      <c r="F46" s="22"/>
      <c r="G46" s="22"/>
      <c r="H46" s="22"/>
      <c r="I46" s="22"/>
      <c r="J46" s="22"/>
      <c r="K46" s="22"/>
      <c r="L46" s="22"/>
      <c r="M46" s="22"/>
      <c r="N46" s="22"/>
      <c r="O46" s="22"/>
    </row>
    <row r="47" spans="1:15" ht="20" x14ac:dyDescent="0.35">
      <c r="A47" s="42"/>
      <c r="B47" s="42"/>
      <c r="C47" s="44"/>
      <c r="D47" s="44"/>
      <c r="E47" s="22"/>
      <c r="F47" s="22"/>
      <c r="G47" s="22"/>
      <c r="H47" s="22"/>
      <c r="I47" s="22"/>
      <c r="J47" s="22"/>
      <c r="K47" s="22"/>
      <c r="L47" s="22"/>
      <c r="M47" s="22"/>
      <c r="N47" s="22"/>
      <c r="O47" s="22"/>
    </row>
    <row r="48" spans="1:15" ht="20" x14ac:dyDescent="0.35">
      <c r="A48" s="42"/>
      <c r="B48" s="42"/>
      <c r="C48" s="44"/>
      <c r="D48" s="44"/>
      <c r="E48" s="22"/>
      <c r="F48" s="22"/>
      <c r="G48" s="22"/>
      <c r="H48" s="22"/>
      <c r="I48" s="22"/>
      <c r="J48" s="22"/>
      <c r="K48" s="22"/>
      <c r="L48" s="22"/>
      <c r="M48" s="22"/>
      <c r="N48" s="22"/>
      <c r="O48" s="22"/>
    </row>
    <row r="49" spans="1:15" ht="20" x14ac:dyDescent="0.35">
      <c r="A49" s="42"/>
      <c r="B49" s="42"/>
      <c r="C49" s="44"/>
      <c r="D49" s="44"/>
      <c r="E49" s="22"/>
      <c r="F49" s="22"/>
      <c r="G49" s="22"/>
      <c r="H49" s="22"/>
      <c r="I49" s="22"/>
      <c r="J49" s="22"/>
      <c r="K49" s="22"/>
      <c r="L49" s="22"/>
      <c r="M49" s="22"/>
      <c r="N49" s="22"/>
      <c r="O49" s="22"/>
    </row>
    <row r="50" spans="1:15" ht="20" x14ac:dyDescent="0.35">
      <c r="A50" s="42"/>
      <c r="B50" s="42"/>
      <c r="C50" s="44"/>
      <c r="D50" s="44"/>
      <c r="E50" s="22"/>
      <c r="F50" s="22"/>
      <c r="G50" s="22"/>
      <c r="H50" s="22"/>
      <c r="I50" s="22"/>
      <c r="J50" s="22"/>
      <c r="K50" s="22"/>
      <c r="L50" s="22"/>
      <c r="M50" s="22"/>
      <c r="N50" s="22"/>
      <c r="O50" s="22"/>
    </row>
    <row r="51" spans="1:15" ht="20" x14ac:dyDescent="0.35">
      <c r="A51" s="42"/>
      <c r="B51" s="42"/>
      <c r="C51" s="44"/>
      <c r="D51" s="44"/>
      <c r="E51" s="22"/>
      <c r="F51" s="22"/>
      <c r="G51" s="22"/>
      <c r="H51" s="22"/>
      <c r="I51" s="22"/>
      <c r="J51" s="22"/>
      <c r="K51" s="22"/>
      <c r="L51" s="22"/>
      <c r="M51" s="22"/>
      <c r="N51" s="22"/>
      <c r="O51" s="22"/>
    </row>
    <row r="52" spans="1:15" ht="20" x14ac:dyDescent="0.35">
      <c r="A52" s="42"/>
      <c r="B52" s="15"/>
      <c r="C52" s="20"/>
      <c r="D52" s="20"/>
    </row>
    <row r="53" spans="1:15" ht="20" x14ac:dyDescent="0.35">
      <c r="A53" s="42"/>
      <c r="B53" s="15"/>
      <c r="C53" s="20"/>
      <c r="D53" s="20"/>
    </row>
    <row r="54" spans="1:15" ht="20" x14ac:dyDescent="0.35">
      <c r="A54" s="42"/>
      <c r="B54" s="15"/>
      <c r="C54" s="20"/>
      <c r="D54" s="20"/>
    </row>
    <row r="55" spans="1:15" ht="20" x14ac:dyDescent="0.35">
      <c r="A55" s="42"/>
      <c r="B55" s="15"/>
      <c r="C55" s="20"/>
      <c r="D55" s="20"/>
    </row>
    <row r="56" spans="1:15" ht="20" x14ac:dyDescent="0.35">
      <c r="A56" s="42"/>
      <c r="B56" s="15"/>
      <c r="C56" s="20"/>
      <c r="D56" s="20"/>
    </row>
    <row r="57" spans="1:15" ht="20" x14ac:dyDescent="0.35">
      <c r="A57" s="42"/>
      <c r="B57" s="15"/>
      <c r="C57" s="20"/>
      <c r="D57" s="20"/>
    </row>
    <row r="58" spans="1:15" ht="20" x14ac:dyDescent="0.35">
      <c r="A58" s="42"/>
      <c r="B58" s="15"/>
      <c r="C58" s="20"/>
      <c r="D58" s="20"/>
    </row>
    <row r="59" spans="1:15" ht="20" x14ac:dyDescent="0.35">
      <c r="A59" s="42"/>
      <c r="B59" s="15"/>
      <c r="C59" s="20"/>
      <c r="D59" s="20"/>
    </row>
    <row r="60" spans="1:15" ht="20" x14ac:dyDescent="0.35">
      <c r="A60" s="42"/>
      <c r="B60" s="15"/>
      <c r="C60" s="20"/>
      <c r="D60" s="20"/>
    </row>
    <row r="61" spans="1:15" ht="20" x14ac:dyDescent="0.35">
      <c r="A61" s="42"/>
      <c r="B61" s="15"/>
      <c r="C61" s="20"/>
      <c r="D61" s="20"/>
    </row>
    <row r="62" spans="1:15" ht="20" x14ac:dyDescent="0.35">
      <c r="A62" s="42"/>
      <c r="B62" s="15"/>
      <c r="C62" s="20"/>
      <c r="D62" s="20"/>
    </row>
    <row r="63" spans="1:15" ht="20" x14ac:dyDescent="0.35">
      <c r="A63" s="42"/>
      <c r="B63" s="15"/>
      <c r="C63" s="20"/>
      <c r="D63" s="20"/>
    </row>
    <row r="64" spans="1:15" ht="20" x14ac:dyDescent="0.35">
      <c r="A64" s="42"/>
      <c r="B64" s="15"/>
      <c r="C64" s="20"/>
      <c r="D64" s="20"/>
    </row>
    <row r="65" spans="1:4" ht="20" x14ac:dyDescent="0.35">
      <c r="A65" s="42"/>
      <c r="B65" s="15"/>
      <c r="C65" s="20"/>
      <c r="D65" s="20"/>
    </row>
    <row r="66" spans="1:4" ht="20" x14ac:dyDescent="0.35">
      <c r="A66" s="42"/>
      <c r="B66" s="15"/>
      <c r="C66" s="20"/>
      <c r="D66" s="20"/>
    </row>
    <row r="67" spans="1:4" ht="20" x14ac:dyDescent="0.35">
      <c r="A67" s="42"/>
      <c r="B67" s="15"/>
      <c r="C67" s="20"/>
      <c r="D67" s="20"/>
    </row>
    <row r="68" spans="1:4" ht="20" x14ac:dyDescent="0.35">
      <c r="A68" s="42"/>
      <c r="B68" s="15"/>
      <c r="C68" s="20"/>
      <c r="D68" s="20"/>
    </row>
    <row r="69" spans="1:4" ht="20" x14ac:dyDescent="0.35">
      <c r="A69" s="42"/>
      <c r="B69" s="15"/>
      <c r="C69" s="20"/>
      <c r="D69" s="20"/>
    </row>
    <row r="70" spans="1:4" ht="20" x14ac:dyDescent="0.35">
      <c r="A70" s="42"/>
      <c r="B70" s="15"/>
      <c r="C70" s="20"/>
      <c r="D70" s="20"/>
    </row>
    <row r="71" spans="1:4" ht="20" x14ac:dyDescent="0.35">
      <c r="A71" s="42"/>
      <c r="B71" s="15"/>
      <c r="C71" s="20"/>
      <c r="D71" s="20"/>
    </row>
    <row r="72" spans="1:4" ht="20" x14ac:dyDescent="0.35">
      <c r="A72" s="42"/>
      <c r="B72" s="15"/>
      <c r="C72" s="20"/>
      <c r="D72" s="20"/>
    </row>
    <row r="73" spans="1:4" ht="20" x14ac:dyDescent="0.35">
      <c r="A73" s="42"/>
      <c r="B73" s="15"/>
      <c r="C73" s="20"/>
      <c r="D73" s="20"/>
    </row>
    <row r="74" spans="1:4" ht="20" x14ac:dyDescent="0.35">
      <c r="A74" s="42"/>
      <c r="B74" s="15"/>
      <c r="C74" s="20"/>
      <c r="D74" s="20"/>
    </row>
    <row r="75" spans="1:4" ht="20" x14ac:dyDescent="0.35">
      <c r="A75" s="42"/>
      <c r="B75" s="15"/>
      <c r="C75" s="20"/>
      <c r="D75" s="20"/>
    </row>
    <row r="76" spans="1:4" ht="20" x14ac:dyDescent="0.35">
      <c r="A76" s="42"/>
      <c r="B76" s="15"/>
      <c r="C76" s="20"/>
      <c r="D76" s="20"/>
    </row>
    <row r="77" spans="1:4" ht="20" x14ac:dyDescent="0.35">
      <c r="A77" s="42"/>
      <c r="B77" s="15"/>
      <c r="C77" s="20"/>
      <c r="D77" s="20"/>
    </row>
    <row r="78" spans="1:4" ht="20" x14ac:dyDescent="0.35">
      <c r="A78" s="42"/>
      <c r="B78" s="15"/>
      <c r="C78" s="20"/>
      <c r="D78" s="20"/>
    </row>
    <row r="79" spans="1:4" ht="20" x14ac:dyDescent="0.35">
      <c r="A79" s="42"/>
      <c r="B79" s="15"/>
      <c r="C79" s="20"/>
      <c r="D79" s="20"/>
    </row>
    <row r="80" spans="1:4" ht="20" x14ac:dyDescent="0.35">
      <c r="A80" s="42"/>
      <c r="B80" s="15"/>
      <c r="C80" s="20"/>
      <c r="D80" s="20"/>
    </row>
    <row r="81" spans="1:4" ht="20" x14ac:dyDescent="0.35">
      <c r="A81" s="42"/>
      <c r="B81" s="15"/>
      <c r="C81" s="20"/>
      <c r="D81" s="20"/>
    </row>
    <row r="82" spans="1:4" ht="20" x14ac:dyDescent="0.35">
      <c r="A82" s="42"/>
      <c r="B82" s="15"/>
      <c r="C82" s="20"/>
      <c r="D82" s="20"/>
    </row>
    <row r="83" spans="1:4" ht="20" x14ac:dyDescent="0.35">
      <c r="A83" s="42"/>
      <c r="B83" s="15"/>
      <c r="C83" s="20"/>
      <c r="D83" s="20"/>
    </row>
    <row r="84" spans="1:4" ht="20" x14ac:dyDescent="0.35">
      <c r="A84" s="42"/>
      <c r="B84" s="15"/>
      <c r="C84" s="20"/>
      <c r="D84" s="20"/>
    </row>
    <row r="85" spans="1:4" ht="20" x14ac:dyDescent="0.35">
      <c r="A85" s="42"/>
      <c r="B85" s="15"/>
      <c r="C85" s="20"/>
      <c r="D85" s="20"/>
    </row>
    <row r="86" spans="1:4" ht="20" x14ac:dyDescent="0.35">
      <c r="A86" s="42"/>
      <c r="B86" s="15"/>
      <c r="C86" s="20"/>
      <c r="D86" s="20"/>
    </row>
    <row r="87" spans="1:4" ht="20" x14ac:dyDescent="0.35">
      <c r="A87" s="42"/>
      <c r="B87" s="15"/>
      <c r="C87" s="20"/>
      <c r="D87" s="20"/>
    </row>
    <row r="88" spans="1:4" ht="20" x14ac:dyDescent="0.35">
      <c r="A88" s="42"/>
      <c r="B88" s="15"/>
      <c r="C88" s="20"/>
      <c r="D88" s="20"/>
    </row>
    <row r="89" spans="1:4" ht="20" x14ac:dyDescent="0.35">
      <c r="A89" s="42"/>
      <c r="B89" s="15"/>
      <c r="C89" s="20"/>
      <c r="D89" s="20"/>
    </row>
    <row r="90" spans="1:4" ht="20" x14ac:dyDescent="0.35">
      <c r="A90" s="42"/>
      <c r="B90" s="15"/>
      <c r="C90" s="20"/>
      <c r="D90" s="20"/>
    </row>
    <row r="91" spans="1:4" ht="20" x14ac:dyDescent="0.35">
      <c r="A91" s="42"/>
      <c r="B91" s="15"/>
      <c r="C91" s="20"/>
      <c r="D91" s="20"/>
    </row>
    <row r="92" spans="1:4" ht="20" x14ac:dyDescent="0.35">
      <c r="A92" s="42"/>
      <c r="B92" s="15"/>
      <c r="C92" s="20"/>
      <c r="D92" s="20"/>
    </row>
    <row r="93" spans="1:4" ht="20" x14ac:dyDescent="0.35">
      <c r="A93" s="42"/>
      <c r="B93" s="15"/>
      <c r="C93" s="20"/>
      <c r="D93" s="20"/>
    </row>
    <row r="94" spans="1:4" ht="20" x14ac:dyDescent="0.35">
      <c r="A94" s="42"/>
      <c r="B94" s="15"/>
      <c r="C94" s="20"/>
      <c r="D94" s="20"/>
    </row>
    <row r="95" spans="1:4" ht="20" x14ac:dyDescent="0.35">
      <c r="A95" s="42"/>
      <c r="B95" s="15"/>
      <c r="C95" s="20"/>
      <c r="D95" s="20"/>
    </row>
    <row r="96" spans="1:4" ht="20" x14ac:dyDescent="0.35">
      <c r="A96" s="42"/>
      <c r="B96" s="15"/>
      <c r="C96" s="20"/>
      <c r="D96" s="20"/>
    </row>
    <row r="97" spans="1:4" ht="20" x14ac:dyDescent="0.35">
      <c r="A97" s="42"/>
      <c r="B97" s="15"/>
      <c r="C97" s="20"/>
      <c r="D97" s="20"/>
    </row>
    <row r="98" spans="1:4" ht="20" x14ac:dyDescent="0.35">
      <c r="A98" s="42"/>
      <c r="B98" s="15"/>
      <c r="C98" s="20"/>
      <c r="D98" s="20"/>
    </row>
    <row r="99" spans="1:4" ht="20" x14ac:dyDescent="0.35">
      <c r="A99" s="42"/>
      <c r="B99" s="15"/>
      <c r="C99" s="20"/>
      <c r="D99" s="20"/>
    </row>
    <row r="100" spans="1:4" ht="20" x14ac:dyDescent="0.35">
      <c r="A100" s="42"/>
      <c r="B100" s="15"/>
      <c r="C100" s="20"/>
      <c r="D100" s="20"/>
    </row>
    <row r="101" spans="1:4" ht="20" x14ac:dyDescent="0.35">
      <c r="A101" s="42"/>
      <c r="B101" s="15"/>
      <c r="C101" s="20"/>
      <c r="D101" s="20"/>
    </row>
    <row r="102" spans="1:4" ht="20" x14ac:dyDescent="0.35">
      <c r="A102" s="42"/>
      <c r="B102" s="15"/>
      <c r="C102" s="20"/>
      <c r="D102" s="20"/>
    </row>
    <row r="103" spans="1:4" ht="20" x14ac:dyDescent="0.35">
      <c r="A103" s="42"/>
      <c r="B103" s="15"/>
      <c r="C103" s="20"/>
      <c r="D103" s="20"/>
    </row>
    <row r="104" spans="1:4" ht="20" x14ac:dyDescent="0.35">
      <c r="A104" s="42"/>
      <c r="B104" s="15"/>
      <c r="C104" s="20"/>
      <c r="D104" s="20"/>
    </row>
    <row r="105" spans="1:4" ht="20" x14ac:dyDescent="0.35">
      <c r="A105" s="42"/>
      <c r="B105" s="15"/>
      <c r="C105" s="20"/>
      <c r="D105" s="20"/>
    </row>
    <row r="106" spans="1:4" ht="20" x14ac:dyDescent="0.35">
      <c r="A106" s="42"/>
      <c r="B106" s="15"/>
      <c r="C106" s="20"/>
      <c r="D106" s="20"/>
    </row>
    <row r="107" spans="1:4" ht="20" x14ac:dyDescent="0.35">
      <c r="A107" s="42"/>
      <c r="B107" s="15"/>
      <c r="C107" s="20"/>
      <c r="D107" s="20"/>
    </row>
    <row r="108" spans="1:4" ht="20" x14ac:dyDescent="0.35">
      <c r="A108" s="42"/>
      <c r="B108" s="15"/>
      <c r="C108" s="20"/>
      <c r="D108" s="20"/>
    </row>
    <row r="109" spans="1:4" ht="20" x14ac:dyDescent="0.35">
      <c r="A109" s="42"/>
      <c r="B109" s="15"/>
      <c r="C109" s="20"/>
      <c r="D109" s="20"/>
    </row>
    <row r="110" spans="1:4" ht="20" x14ac:dyDescent="0.35">
      <c r="A110" s="42"/>
      <c r="B110" s="15"/>
      <c r="C110" s="20"/>
      <c r="D110" s="20"/>
    </row>
    <row r="111" spans="1:4" ht="20" x14ac:dyDescent="0.35">
      <c r="A111" s="42"/>
      <c r="B111" s="15"/>
      <c r="C111" s="20"/>
      <c r="D111" s="20"/>
    </row>
    <row r="112" spans="1:4" ht="20" x14ac:dyDescent="0.35">
      <c r="A112" s="42"/>
      <c r="B112" s="15"/>
      <c r="C112" s="20"/>
      <c r="D112" s="20"/>
    </row>
    <row r="113" spans="1:4" ht="20" x14ac:dyDescent="0.35">
      <c r="A113" s="42"/>
      <c r="B113" s="15"/>
      <c r="C113" s="20"/>
      <c r="D113" s="20"/>
    </row>
    <row r="114" spans="1:4" ht="20" x14ac:dyDescent="0.35">
      <c r="A114" s="42"/>
      <c r="B114" s="15"/>
      <c r="C114" s="20"/>
      <c r="D114" s="20"/>
    </row>
    <row r="115" spans="1:4" ht="20" x14ac:dyDescent="0.35">
      <c r="A115" s="42"/>
      <c r="B115" s="15"/>
      <c r="C115" s="20"/>
      <c r="D115" s="20"/>
    </row>
    <row r="116" spans="1:4" ht="20" x14ac:dyDescent="0.35">
      <c r="A116" s="42"/>
      <c r="B116" s="15"/>
      <c r="C116" s="20"/>
      <c r="D116" s="20"/>
    </row>
    <row r="117" spans="1:4" ht="20" x14ac:dyDescent="0.35">
      <c r="A117" s="42"/>
      <c r="B117" s="15"/>
      <c r="C117" s="20"/>
      <c r="D117" s="20"/>
    </row>
    <row r="118" spans="1:4" ht="20" x14ac:dyDescent="0.35">
      <c r="A118" s="42"/>
      <c r="B118" s="15"/>
      <c r="C118" s="20"/>
      <c r="D118" s="20"/>
    </row>
    <row r="119" spans="1:4" ht="20" x14ac:dyDescent="0.35">
      <c r="A119" s="42"/>
      <c r="B119" s="15"/>
      <c r="C119" s="20"/>
      <c r="D119" s="20"/>
    </row>
    <row r="120" spans="1:4" ht="20" x14ac:dyDescent="0.35">
      <c r="A120" s="42"/>
      <c r="B120" s="15"/>
      <c r="C120" s="20"/>
      <c r="D120" s="20"/>
    </row>
    <row r="121" spans="1:4" ht="20" x14ac:dyDescent="0.35">
      <c r="A121" s="42"/>
      <c r="B121" s="15"/>
      <c r="C121" s="20"/>
      <c r="D121" s="20"/>
    </row>
    <row r="122" spans="1:4" ht="20" x14ac:dyDescent="0.35">
      <c r="A122" s="42"/>
      <c r="B122" s="15"/>
      <c r="C122" s="20"/>
      <c r="D122" s="20"/>
    </row>
    <row r="123" spans="1:4" ht="20" x14ac:dyDescent="0.35">
      <c r="A123" s="42"/>
      <c r="B123" s="15"/>
      <c r="C123" s="20"/>
      <c r="D123" s="20"/>
    </row>
    <row r="124" spans="1:4" ht="20" x14ac:dyDescent="0.35">
      <c r="A124" s="42"/>
      <c r="B124" s="15"/>
      <c r="C124" s="20"/>
      <c r="D124" s="20"/>
    </row>
    <row r="125" spans="1:4" ht="20" x14ac:dyDescent="0.35">
      <c r="A125" s="42"/>
      <c r="B125" s="15"/>
      <c r="C125" s="20"/>
      <c r="D125" s="20"/>
    </row>
    <row r="126" spans="1:4" ht="20" x14ac:dyDescent="0.35">
      <c r="A126" s="42"/>
      <c r="B126" s="15"/>
      <c r="C126" s="20"/>
      <c r="D126" s="20"/>
    </row>
    <row r="127" spans="1:4" ht="20" x14ac:dyDescent="0.35">
      <c r="A127" s="42"/>
      <c r="B127" s="15"/>
      <c r="C127" s="20"/>
      <c r="D127" s="20"/>
    </row>
    <row r="128" spans="1:4" ht="20" x14ac:dyDescent="0.35">
      <c r="A128" s="42"/>
      <c r="B128" s="15"/>
      <c r="C128" s="20"/>
      <c r="D128" s="20"/>
    </row>
    <row r="129" spans="1:4" ht="20" x14ac:dyDescent="0.35">
      <c r="A129" s="42"/>
      <c r="B129" s="15"/>
      <c r="C129" s="20"/>
      <c r="D129" s="20"/>
    </row>
    <row r="130" spans="1:4" ht="20" x14ac:dyDescent="0.35">
      <c r="A130" s="42"/>
      <c r="B130" s="15"/>
      <c r="C130" s="20"/>
      <c r="D130" s="20"/>
    </row>
    <row r="131" spans="1:4" ht="20" x14ac:dyDescent="0.35">
      <c r="A131" s="42"/>
      <c r="B131" s="15"/>
      <c r="C131" s="20"/>
      <c r="D131" s="20"/>
    </row>
    <row r="132" spans="1:4" ht="20" x14ac:dyDescent="0.35">
      <c r="A132" s="42"/>
      <c r="B132" s="15"/>
      <c r="C132" s="20"/>
      <c r="D132" s="20"/>
    </row>
    <row r="133" spans="1:4" ht="20" x14ac:dyDescent="0.35">
      <c r="A133" s="42"/>
      <c r="B133" s="15"/>
      <c r="C133" s="20"/>
      <c r="D133" s="20"/>
    </row>
    <row r="134" spans="1:4" ht="20" x14ac:dyDescent="0.35">
      <c r="A134" s="42"/>
      <c r="B134" s="15"/>
      <c r="C134" s="20"/>
      <c r="D134" s="20"/>
    </row>
    <row r="135" spans="1:4" ht="20" x14ac:dyDescent="0.35">
      <c r="A135" s="42"/>
      <c r="B135" s="15"/>
      <c r="C135" s="20"/>
      <c r="D135" s="20"/>
    </row>
    <row r="136" spans="1:4" ht="20" x14ac:dyDescent="0.35">
      <c r="A136" s="42"/>
      <c r="B136" s="15"/>
      <c r="C136" s="20"/>
      <c r="D136" s="20"/>
    </row>
    <row r="137" spans="1:4" ht="20" x14ac:dyDescent="0.35">
      <c r="A137" s="42"/>
      <c r="B137" s="15"/>
      <c r="C137" s="20"/>
      <c r="D137" s="20"/>
    </row>
    <row r="138" spans="1:4" ht="20" x14ac:dyDescent="0.35">
      <c r="A138" s="42"/>
      <c r="B138" s="15"/>
      <c r="C138" s="20"/>
      <c r="D138" s="20"/>
    </row>
    <row r="139" spans="1:4" ht="20" x14ac:dyDescent="0.35">
      <c r="A139" s="42"/>
      <c r="B139" s="15"/>
      <c r="C139" s="20"/>
      <c r="D139" s="20"/>
    </row>
    <row r="140" spans="1:4" ht="20" x14ac:dyDescent="0.35">
      <c r="A140" s="42"/>
      <c r="B140" s="15"/>
      <c r="C140" s="20"/>
      <c r="D140" s="20"/>
    </row>
    <row r="141" spans="1:4" ht="20" x14ac:dyDescent="0.35">
      <c r="A141" s="42"/>
      <c r="B141" s="15"/>
      <c r="C141" s="20"/>
      <c r="D141" s="20"/>
    </row>
    <row r="142" spans="1:4" ht="20" x14ac:dyDescent="0.35">
      <c r="A142" s="42"/>
      <c r="B142" s="15"/>
      <c r="C142" s="20"/>
      <c r="D142" s="20"/>
    </row>
    <row r="143" spans="1:4" ht="20" x14ac:dyDescent="0.35">
      <c r="A143" s="42"/>
      <c r="B143" s="15"/>
      <c r="C143" s="20"/>
      <c r="D143" s="20"/>
    </row>
    <row r="144" spans="1:4" ht="20" x14ac:dyDescent="0.35">
      <c r="A144" s="42"/>
      <c r="B144" s="15"/>
      <c r="C144" s="20"/>
      <c r="D144" s="20"/>
    </row>
    <row r="145" spans="1:4" ht="20" x14ac:dyDescent="0.35">
      <c r="A145" s="42"/>
      <c r="B145" s="15"/>
      <c r="C145" s="20"/>
      <c r="D145" s="20"/>
    </row>
    <row r="146" spans="1:4" ht="20" x14ac:dyDescent="0.35">
      <c r="A146" s="42"/>
      <c r="B146" s="15"/>
      <c r="C146" s="20"/>
      <c r="D146" s="20"/>
    </row>
    <row r="147" spans="1:4" ht="20" x14ac:dyDescent="0.35">
      <c r="A147" s="42"/>
      <c r="B147" s="15"/>
      <c r="C147" s="20"/>
      <c r="D147" s="20"/>
    </row>
    <row r="148" spans="1:4" ht="20" x14ac:dyDescent="0.35">
      <c r="A148" s="42"/>
      <c r="B148" s="15"/>
      <c r="C148" s="20"/>
      <c r="D148" s="20"/>
    </row>
    <row r="149" spans="1:4" ht="20" x14ac:dyDescent="0.35">
      <c r="A149" s="42"/>
      <c r="B149" s="15"/>
      <c r="C149" s="20"/>
      <c r="D149" s="20"/>
    </row>
    <row r="150" spans="1:4" ht="20" x14ac:dyDescent="0.35">
      <c r="A150" s="42"/>
      <c r="B150" s="15"/>
      <c r="C150" s="20"/>
      <c r="D150" s="20"/>
    </row>
    <row r="151" spans="1:4" ht="20" x14ac:dyDescent="0.35">
      <c r="A151" s="42"/>
      <c r="B151" s="15"/>
      <c r="C151" s="20"/>
      <c r="D151" s="20"/>
    </row>
    <row r="152" spans="1:4" ht="20" x14ac:dyDescent="0.35">
      <c r="A152" s="42"/>
      <c r="B152" s="15"/>
      <c r="C152" s="20"/>
      <c r="D152" s="20"/>
    </row>
    <row r="153" spans="1:4" ht="20" x14ac:dyDescent="0.35">
      <c r="A153" s="42"/>
      <c r="B153" s="15"/>
      <c r="C153" s="20"/>
      <c r="D153" s="20"/>
    </row>
    <row r="154" spans="1:4" ht="20" x14ac:dyDescent="0.35">
      <c r="A154" s="42"/>
      <c r="B154" s="15"/>
      <c r="C154" s="20"/>
      <c r="D154" s="20"/>
    </row>
    <row r="155" spans="1:4" ht="20" x14ac:dyDescent="0.35">
      <c r="A155" s="42"/>
      <c r="B155" s="15"/>
      <c r="C155" s="20"/>
      <c r="D155" s="20"/>
    </row>
    <row r="156" spans="1:4" ht="20" x14ac:dyDescent="0.35">
      <c r="A156" s="42"/>
      <c r="B156" s="15"/>
      <c r="C156" s="20"/>
      <c r="D156" s="20"/>
    </row>
    <row r="157" spans="1:4" ht="20" x14ac:dyDescent="0.35">
      <c r="A157" s="42"/>
      <c r="B157" s="15"/>
      <c r="C157" s="20"/>
      <c r="D157" s="20"/>
    </row>
    <row r="158" spans="1:4" ht="20" x14ac:dyDescent="0.35">
      <c r="A158" s="42"/>
      <c r="B158" s="15"/>
      <c r="C158" s="20"/>
      <c r="D158" s="20"/>
    </row>
    <row r="159" spans="1:4" ht="20" x14ac:dyDescent="0.35">
      <c r="A159" s="42"/>
      <c r="B159" s="15"/>
      <c r="C159" s="20"/>
      <c r="D159" s="20"/>
    </row>
    <row r="160" spans="1:4" ht="20" x14ac:dyDescent="0.35">
      <c r="A160" s="42"/>
      <c r="B160" s="15"/>
      <c r="C160" s="20"/>
      <c r="D160" s="20"/>
    </row>
    <row r="161" spans="1:4" ht="20" x14ac:dyDescent="0.35">
      <c r="A161" s="42"/>
      <c r="B161" s="15"/>
      <c r="C161" s="20"/>
      <c r="D161" s="20"/>
    </row>
    <row r="162" spans="1:4" ht="20" x14ac:dyDescent="0.35">
      <c r="A162" s="42"/>
      <c r="B162" s="15"/>
      <c r="C162" s="20"/>
      <c r="D162" s="20"/>
    </row>
    <row r="163" spans="1:4" ht="20" x14ac:dyDescent="0.35">
      <c r="A163" s="42"/>
      <c r="B163" s="15"/>
      <c r="C163" s="20"/>
      <c r="D163" s="20"/>
    </row>
    <row r="164" spans="1:4" ht="20" x14ac:dyDescent="0.35">
      <c r="A164" s="42"/>
      <c r="B164" s="15"/>
      <c r="C164" s="20"/>
      <c r="D164" s="20"/>
    </row>
    <row r="165" spans="1:4" ht="20" x14ac:dyDescent="0.35">
      <c r="A165" s="42"/>
      <c r="B165" s="15"/>
      <c r="C165" s="20"/>
      <c r="D165" s="20"/>
    </row>
    <row r="166" spans="1:4" ht="20" x14ac:dyDescent="0.35">
      <c r="A166" s="42"/>
      <c r="B166" s="15"/>
      <c r="C166" s="20"/>
      <c r="D166" s="20"/>
    </row>
    <row r="167" spans="1:4" ht="20" x14ac:dyDescent="0.35">
      <c r="A167" s="42"/>
      <c r="B167" s="15"/>
      <c r="C167" s="20"/>
      <c r="D167" s="20"/>
    </row>
    <row r="168" spans="1:4" ht="20" x14ac:dyDescent="0.35">
      <c r="A168" s="42"/>
      <c r="B168" s="15"/>
      <c r="C168" s="20"/>
      <c r="D168" s="20"/>
    </row>
    <row r="169" spans="1:4" ht="20" x14ac:dyDescent="0.35">
      <c r="A169" s="42"/>
      <c r="B169" s="15"/>
      <c r="C169" s="20"/>
      <c r="D169" s="20"/>
    </row>
    <row r="170" spans="1:4" ht="20" x14ac:dyDescent="0.35">
      <c r="A170" s="42"/>
      <c r="B170" s="15"/>
      <c r="C170" s="20"/>
      <c r="D170" s="20"/>
    </row>
    <row r="171" spans="1:4" ht="20" x14ac:dyDescent="0.35">
      <c r="A171" s="42"/>
      <c r="B171" s="15"/>
      <c r="C171" s="20"/>
      <c r="D171" s="20"/>
    </row>
    <row r="172" spans="1:4" ht="20" x14ac:dyDescent="0.35">
      <c r="A172" s="42"/>
      <c r="B172" s="15"/>
      <c r="C172" s="20"/>
      <c r="D172" s="20"/>
    </row>
    <row r="173" spans="1:4" ht="20" x14ac:dyDescent="0.35">
      <c r="A173" s="42"/>
      <c r="B173" s="15"/>
      <c r="C173" s="20"/>
      <c r="D173" s="20"/>
    </row>
    <row r="174" spans="1:4" ht="20" x14ac:dyDescent="0.35">
      <c r="A174" s="42"/>
      <c r="B174" s="15"/>
      <c r="C174" s="20"/>
      <c r="D174" s="20"/>
    </row>
    <row r="175" spans="1:4" ht="20" x14ac:dyDescent="0.35">
      <c r="A175" s="42"/>
      <c r="B175" s="15"/>
      <c r="C175" s="20"/>
      <c r="D175" s="20"/>
    </row>
    <row r="176" spans="1:4" ht="20" x14ac:dyDescent="0.35">
      <c r="A176" s="42"/>
      <c r="B176" s="15"/>
      <c r="C176" s="20"/>
      <c r="D176" s="20"/>
    </row>
    <row r="177" spans="1:4" ht="20" x14ac:dyDescent="0.35">
      <c r="A177" s="42"/>
      <c r="B177" s="15"/>
      <c r="C177" s="20"/>
      <c r="D177" s="20"/>
    </row>
    <row r="178" spans="1:4" ht="20" x14ac:dyDescent="0.35">
      <c r="A178" s="42"/>
      <c r="B178" s="15"/>
      <c r="C178" s="20"/>
      <c r="D178" s="20"/>
    </row>
    <row r="179" spans="1:4" ht="20" x14ac:dyDescent="0.35">
      <c r="A179" s="42"/>
      <c r="B179" s="15"/>
      <c r="C179" s="20"/>
      <c r="D179" s="20"/>
    </row>
    <row r="180" spans="1:4" ht="20" x14ac:dyDescent="0.35">
      <c r="A180" s="42"/>
      <c r="B180" s="15"/>
      <c r="C180" s="20"/>
      <c r="D180" s="20"/>
    </row>
    <row r="181" spans="1:4" ht="20" x14ac:dyDescent="0.35">
      <c r="A181" s="42"/>
      <c r="B181" s="15"/>
      <c r="C181" s="20"/>
      <c r="D181" s="20"/>
    </row>
    <row r="182" spans="1:4" ht="20" x14ac:dyDescent="0.35">
      <c r="A182" s="42"/>
      <c r="B182" s="15"/>
      <c r="C182" s="20"/>
      <c r="D182" s="20"/>
    </row>
    <row r="183" spans="1:4" ht="20" x14ac:dyDescent="0.35">
      <c r="A183" s="42"/>
      <c r="B183" s="15"/>
      <c r="C183" s="20"/>
      <c r="D183" s="20"/>
    </row>
    <row r="184" spans="1:4" ht="20" x14ac:dyDescent="0.35">
      <c r="A184" s="42"/>
      <c r="B184" s="15"/>
      <c r="C184" s="20"/>
      <c r="D184" s="20"/>
    </row>
    <row r="185" spans="1:4" ht="20" x14ac:dyDescent="0.35">
      <c r="A185" s="42"/>
      <c r="B185" s="15"/>
      <c r="C185" s="20"/>
      <c r="D185" s="20"/>
    </row>
    <row r="186" spans="1:4" ht="20" x14ac:dyDescent="0.35">
      <c r="A186" s="42"/>
      <c r="B186" s="15"/>
      <c r="C186" s="20"/>
      <c r="D186" s="20"/>
    </row>
    <row r="187" spans="1:4" ht="20" x14ac:dyDescent="0.35">
      <c r="A187" s="42"/>
      <c r="B187" s="15"/>
      <c r="C187" s="20"/>
      <c r="D187" s="20"/>
    </row>
    <row r="188" spans="1:4" ht="20" x14ac:dyDescent="0.35">
      <c r="A188" s="42"/>
      <c r="B188" s="15"/>
      <c r="C188" s="20"/>
      <c r="D188" s="20"/>
    </row>
    <row r="189" spans="1:4" ht="20" x14ac:dyDescent="0.35">
      <c r="A189" s="42"/>
      <c r="B189" s="15"/>
      <c r="C189" s="20"/>
      <c r="D189" s="20"/>
    </row>
    <row r="190" spans="1:4" ht="20" x14ac:dyDescent="0.35">
      <c r="A190" s="42"/>
      <c r="B190" s="15"/>
      <c r="C190" s="20"/>
      <c r="D190" s="20"/>
    </row>
    <row r="191" spans="1:4" ht="20" x14ac:dyDescent="0.35">
      <c r="A191" s="42"/>
      <c r="B191" s="15"/>
      <c r="C191" s="20"/>
      <c r="D191" s="20"/>
    </row>
    <row r="192" spans="1:4" ht="20" x14ac:dyDescent="0.35">
      <c r="A192" s="42"/>
      <c r="B192" s="15"/>
      <c r="C192" s="20"/>
      <c r="D192" s="20"/>
    </row>
    <row r="193" spans="1:4" ht="20" x14ac:dyDescent="0.35">
      <c r="A193" s="42"/>
      <c r="B193" s="15"/>
      <c r="C193" s="20"/>
      <c r="D193" s="20"/>
    </row>
    <row r="194" spans="1:4" ht="20" x14ac:dyDescent="0.35">
      <c r="A194" s="42"/>
      <c r="B194" s="15"/>
      <c r="C194" s="20"/>
      <c r="D194" s="20"/>
    </row>
    <row r="195" spans="1:4" ht="20" x14ac:dyDescent="0.35">
      <c r="A195" s="42"/>
      <c r="B195" s="15"/>
      <c r="C195" s="20"/>
      <c r="D195" s="20"/>
    </row>
    <row r="196" spans="1:4" ht="20" x14ac:dyDescent="0.35">
      <c r="A196" s="42"/>
      <c r="B196" s="15"/>
      <c r="C196" s="20"/>
      <c r="D196" s="20"/>
    </row>
    <row r="197" spans="1:4" ht="20" x14ac:dyDescent="0.35">
      <c r="A197" s="42"/>
      <c r="B197" s="15"/>
      <c r="C197" s="20"/>
      <c r="D197" s="20"/>
    </row>
    <row r="198" spans="1:4" ht="20" x14ac:dyDescent="0.35">
      <c r="A198" s="42"/>
      <c r="B198" s="15"/>
      <c r="C198" s="20"/>
      <c r="D198" s="20"/>
    </row>
    <row r="199" spans="1:4" ht="20" x14ac:dyDescent="0.35">
      <c r="A199" s="42"/>
      <c r="B199" s="15"/>
      <c r="C199" s="20"/>
      <c r="D199" s="20"/>
    </row>
    <row r="200" spans="1:4" ht="20" x14ac:dyDescent="0.35">
      <c r="A200" s="42"/>
      <c r="B200" s="15"/>
      <c r="C200" s="20"/>
      <c r="D200" s="20"/>
    </row>
    <row r="201" spans="1:4" ht="20" x14ac:dyDescent="0.35">
      <c r="A201" s="42"/>
      <c r="B201" s="15"/>
      <c r="C201" s="20"/>
      <c r="D201" s="20"/>
    </row>
    <row r="202" spans="1:4" ht="20" x14ac:dyDescent="0.35">
      <c r="A202" s="42"/>
      <c r="B202" s="15"/>
      <c r="C202" s="20"/>
      <c r="D202" s="20"/>
    </row>
    <row r="203" spans="1:4" ht="20" x14ac:dyDescent="0.35">
      <c r="A203" s="42"/>
      <c r="B203" s="15"/>
      <c r="C203" s="20"/>
      <c r="D203" s="20"/>
    </row>
    <row r="204" spans="1:4" ht="20" x14ac:dyDescent="0.35">
      <c r="A204" s="42"/>
      <c r="B204" s="15"/>
      <c r="C204" s="20"/>
      <c r="D204" s="20"/>
    </row>
    <row r="205" spans="1:4" ht="20" x14ac:dyDescent="0.35">
      <c r="A205" s="42"/>
      <c r="B205" s="15"/>
      <c r="C205" s="20"/>
      <c r="D205" s="20"/>
    </row>
    <row r="206" spans="1:4" ht="20" x14ac:dyDescent="0.35">
      <c r="A206" s="42"/>
      <c r="B206" s="15"/>
      <c r="C206" s="20"/>
      <c r="D206" s="20"/>
    </row>
    <row r="207" spans="1:4" ht="20" x14ac:dyDescent="0.35">
      <c r="A207" s="42"/>
      <c r="B207" s="15"/>
      <c r="C207" s="20"/>
      <c r="D207" s="20"/>
    </row>
    <row r="208" spans="1:4" x14ac:dyDescent="0.35">
      <c r="A208" s="22"/>
      <c r="B208" s="15"/>
      <c r="C208" s="15"/>
      <c r="D208" s="15"/>
    </row>
    <row r="209" spans="1:8" ht="20" x14ac:dyDescent="0.35">
      <c r="A209" s="22"/>
      <c r="B209" s="16" t="s">
        <v>658</v>
      </c>
      <c r="C209" s="16" t="s">
        <v>659</v>
      </c>
      <c r="D209" s="19" t="s">
        <v>658</v>
      </c>
      <c r="E209" s="19" t="s">
        <v>659</v>
      </c>
    </row>
    <row r="210" spans="1:8" ht="21" x14ac:dyDescent="0.5">
      <c r="A210" s="22"/>
      <c r="B210" s="17" t="s">
        <v>660</v>
      </c>
      <c r="C210" s="17" t="s">
        <v>661</v>
      </c>
      <c r="D210" t="s">
        <v>660</v>
      </c>
      <c r="F210" t="str">
        <f>IF(NOT(ISBLANK(D210)),D210,IF(NOT(ISBLANK(E210)),"     "&amp;E210,FALSE))</f>
        <v>Afectación Económica o presupuestal</v>
      </c>
      <c r="G210" t="s">
        <v>660</v>
      </c>
      <c r="H210" t="str">
        <f ca="1">IF(NOT(ISERROR(MATCH(G210,_xlfn.ANCHORARRAY(B221),0))),F223&amp;"Por favor no seleccionar los criterios de impacto",G210)</f>
        <v>Afectación Económica o presupuestal</v>
      </c>
    </row>
    <row r="211" spans="1:8" ht="21" x14ac:dyDescent="0.5">
      <c r="A211" s="22"/>
      <c r="B211" s="17" t="s">
        <v>660</v>
      </c>
      <c r="C211" s="17" t="s">
        <v>644</v>
      </c>
      <c r="E211" t="s">
        <v>661</v>
      </c>
      <c r="F211" s="284" t="str">
        <f t="shared" ref="F211:F221" si="0">IF(NOT(ISBLANK(D211)),D211,IF(NOT(ISBLANK(E211)),"     "&amp;E211,FALSE))</f>
        <v xml:space="preserve">     Afectación menor a 10 SMLMV .</v>
      </c>
    </row>
    <row r="212" spans="1:8" ht="21" x14ac:dyDescent="0.5">
      <c r="A212" s="22"/>
      <c r="B212" s="17" t="s">
        <v>660</v>
      </c>
      <c r="C212" s="17" t="s">
        <v>647</v>
      </c>
      <c r="E212" t="s">
        <v>644</v>
      </c>
      <c r="F212" s="284" t="str">
        <f t="shared" si="0"/>
        <v xml:space="preserve">     Entre 10 y 50 SMLMV </v>
      </c>
    </row>
    <row r="213" spans="1:8" ht="21" x14ac:dyDescent="0.5">
      <c r="A213" s="22"/>
      <c r="B213" s="17" t="s">
        <v>660</v>
      </c>
      <c r="C213" s="17" t="s">
        <v>650</v>
      </c>
      <c r="E213" t="s">
        <v>647</v>
      </c>
      <c r="F213" s="284" t="str">
        <f t="shared" si="0"/>
        <v xml:space="preserve">     Entre 50 y 100 SMLMV </v>
      </c>
    </row>
    <row r="214" spans="1:8" ht="21" x14ac:dyDescent="0.5">
      <c r="A214" s="22"/>
      <c r="B214" s="17" t="s">
        <v>660</v>
      </c>
      <c r="C214" s="17" t="s">
        <v>653</v>
      </c>
      <c r="E214" t="s">
        <v>650</v>
      </c>
      <c r="F214" s="284" t="str">
        <f t="shared" si="0"/>
        <v xml:space="preserve">     Entre 100 y 500 SMLMV </v>
      </c>
    </row>
    <row r="215" spans="1:8" ht="21" x14ac:dyDescent="0.5">
      <c r="A215" s="22"/>
      <c r="B215" s="17" t="s">
        <v>217</v>
      </c>
      <c r="C215" s="17" t="s">
        <v>662</v>
      </c>
      <c r="E215" t="s">
        <v>653</v>
      </c>
      <c r="F215" s="284" t="str">
        <f t="shared" si="0"/>
        <v xml:space="preserve">     Mayor a 500 SMLMV </v>
      </c>
    </row>
    <row r="216" spans="1:8" ht="21" x14ac:dyDescent="0.5">
      <c r="A216" s="22"/>
      <c r="B216" s="17" t="s">
        <v>217</v>
      </c>
      <c r="C216" s="17" t="s">
        <v>645</v>
      </c>
      <c r="D216" t="s">
        <v>217</v>
      </c>
      <c r="F216" t="str">
        <f t="shared" si="0"/>
        <v>Pérdida Reputacional</v>
      </c>
    </row>
    <row r="217" spans="1:8" ht="21" x14ac:dyDescent="0.5">
      <c r="A217" s="22"/>
      <c r="B217" s="17" t="s">
        <v>217</v>
      </c>
      <c r="C217" s="17" t="s">
        <v>648</v>
      </c>
      <c r="E217" t="s">
        <v>663</v>
      </c>
      <c r="F217" s="284" t="str">
        <f t="shared" si="0"/>
        <v xml:space="preserve">     El riesgo afecta la imagen de alguna dependencia de la entidad</v>
      </c>
    </row>
    <row r="218" spans="1:8" ht="21" x14ac:dyDescent="0.5">
      <c r="A218" s="22"/>
      <c r="B218" s="17" t="s">
        <v>217</v>
      </c>
      <c r="C218" s="17" t="s">
        <v>978</v>
      </c>
      <c r="E218" t="s">
        <v>645</v>
      </c>
      <c r="F218" s="284" t="str">
        <f t="shared" si="0"/>
        <v xml:space="preserve">     El riesgo afecta la imagen de la entidad internamente, de conocimiento general, nivel interno, de junta dircetiva y accionistas y/o de provedores</v>
      </c>
    </row>
    <row r="219" spans="1:8" ht="21" x14ac:dyDescent="0.5">
      <c r="A219" s="22"/>
      <c r="B219" s="17" t="s">
        <v>217</v>
      </c>
      <c r="C219" s="17" t="s">
        <v>654</v>
      </c>
      <c r="E219" t="s">
        <v>648</v>
      </c>
      <c r="F219" s="284" t="str">
        <f t="shared" si="0"/>
        <v xml:space="preserve">     El riesgo afecta la imagen de la entidad con algunos usuarios de relevancia frente al logro de los objetivos</v>
      </c>
    </row>
    <row r="220" spans="1:8" x14ac:dyDescent="0.35">
      <c r="A220" s="22"/>
      <c r="B220" s="18"/>
      <c r="C220" s="18"/>
      <c r="E220" t="s">
        <v>978</v>
      </c>
      <c r="F220" s="284" t="str">
        <f t="shared" si="0"/>
        <v xml:space="preserve">     El riesgo afecta la imagen de la entidad con efecto publicitario sostenido a nivel de sector administrativo, nivel departamental o municipal</v>
      </c>
    </row>
    <row r="221" spans="1:8" x14ac:dyDescent="0.35">
      <c r="A221" s="22"/>
      <c r="B221" s="18" t="e" cm="1">
        <f t="array" aca="1" ref="B221:B223" ca="1">_xlfn.UNIQUE(Tabla1[[#All],[Criterios]])</f>
        <v>#NAME?</v>
      </c>
      <c r="C221" s="18"/>
      <c r="E221" t="s">
        <v>654</v>
      </c>
      <c r="F221" s="284" t="str">
        <f t="shared" si="0"/>
        <v xml:space="preserve">     El riesgo afecta la imagen de la entidad a nivel nacional, con efecto publicitarios sostenible a nivel país</v>
      </c>
    </row>
    <row r="222" spans="1:8" x14ac:dyDescent="0.35">
      <c r="A222" s="22"/>
      <c r="B222" s="18" t="e">
        <f ca="1"/>
        <v>#NAME?</v>
      </c>
      <c r="C222" s="18"/>
    </row>
    <row r="223" spans="1:8" x14ac:dyDescent="0.35">
      <c r="B223" s="18" t="e">
        <f ca="1"/>
        <v>#NAME?</v>
      </c>
      <c r="C223" s="18"/>
      <c r="F223" s="21" t="s">
        <v>664</v>
      </c>
    </row>
    <row r="224" spans="1:8" x14ac:dyDescent="0.35">
      <c r="B224" s="14"/>
      <c r="C224" s="14"/>
      <c r="F224" s="21" t="s">
        <v>665</v>
      </c>
    </row>
    <row r="225" spans="2:4" x14ac:dyDescent="0.35">
      <c r="B225" s="14"/>
      <c r="C225" s="14"/>
    </row>
    <row r="226" spans="2:4" x14ac:dyDescent="0.35">
      <c r="B226" s="14"/>
      <c r="C226" s="14"/>
    </row>
    <row r="227" spans="2:4" x14ac:dyDescent="0.35">
      <c r="B227" s="14"/>
      <c r="C227" s="14"/>
      <c r="D227" s="14"/>
    </row>
    <row r="228" spans="2:4" x14ac:dyDescent="0.35">
      <c r="B228" s="14"/>
      <c r="C228" s="14"/>
      <c r="D228" s="14"/>
    </row>
    <row r="229" spans="2:4" x14ac:dyDescent="0.35">
      <c r="B229" s="14"/>
      <c r="C229" s="14"/>
      <c r="D229" s="14"/>
    </row>
    <row r="230" spans="2:4" x14ac:dyDescent="0.35">
      <c r="B230" s="14"/>
      <c r="C230" s="14"/>
      <c r="D230" s="14"/>
    </row>
    <row r="231" spans="2:4" x14ac:dyDescent="0.35">
      <c r="B231" s="14"/>
      <c r="C231" s="14"/>
      <c r="D231" s="14"/>
    </row>
    <row r="232" spans="2:4" x14ac:dyDescent="0.35">
      <c r="B232" s="14"/>
      <c r="C232" s="14"/>
      <c r="D232" s="14"/>
    </row>
  </sheetData>
  <mergeCells count="1">
    <mergeCell ref="B1:D1"/>
  </mergeCells>
  <dataValidations disablePrompts="1" count="1">
    <dataValidation type="list" allowBlank="1" showInputMessage="1" showErrorMessage="1" sqref="G210">
      <formula1>$F$210:$F$221</formula1>
    </dataValidation>
  </dataValidations>
  <pageMargins left="0.7" right="0.7" top="0.75" bottom="0.75" header="0.3" footer="0.3"/>
  <pageSetup orientation="portrait" r:id="rId2"/>
  <ignoredErrors>
    <ignoredError sqref="B221" evalError="1"/>
  </ignoredError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7" tint="-0.249977111117893"/>
  </sheetPr>
  <dimension ref="B1:F16"/>
  <sheetViews>
    <sheetView workbookViewId="0">
      <selection activeCell="E6" sqref="E6"/>
    </sheetView>
  </sheetViews>
  <sheetFormatPr baseColWidth="10" defaultColWidth="14.36328125" defaultRowHeight="13" x14ac:dyDescent="0.3"/>
  <cols>
    <col min="1" max="2" width="14.36328125" style="27"/>
    <col min="3" max="3" width="17" style="27" customWidth="1"/>
    <col min="4" max="4" width="14.36328125" style="27"/>
    <col min="5" max="5" width="46" style="27" customWidth="1"/>
    <col min="6" max="16384" width="14.36328125" style="27"/>
  </cols>
  <sheetData>
    <row r="1" spans="2:6" ht="24" customHeight="1" thickBot="1" x14ac:dyDescent="0.35">
      <c r="B1" s="852" t="s">
        <v>666</v>
      </c>
      <c r="C1" s="853"/>
      <c r="D1" s="853"/>
      <c r="E1" s="853"/>
      <c r="F1" s="854"/>
    </row>
    <row r="2" spans="2:6" ht="16" thickBot="1" x14ac:dyDescent="0.4">
      <c r="B2" s="28"/>
      <c r="C2" s="28"/>
      <c r="D2" s="28"/>
      <c r="E2" s="28"/>
      <c r="F2" s="28"/>
    </row>
    <row r="3" spans="2:6" ht="16" thickBot="1" x14ac:dyDescent="0.35">
      <c r="B3" s="856" t="s">
        <v>667</v>
      </c>
      <c r="C3" s="857"/>
      <c r="D3" s="857"/>
      <c r="E3" s="40" t="s">
        <v>668</v>
      </c>
      <c r="F3" s="41" t="s">
        <v>669</v>
      </c>
    </row>
    <row r="4" spans="2:6" ht="31" x14ac:dyDescent="0.3">
      <c r="B4" s="858" t="s">
        <v>670</v>
      </c>
      <c r="C4" s="860" t="s">
        <v>254</v>
      </c>
      <c r="D4" s="29" t="s">
        <v>71</v>
      </c>
      <c r="E4" s="30" t="s">
        <v>671</v>
      </c>
      <c r="F4" s="31">
        <v>0.25</v>
      </c>
    </row>
    <row r="5" spans="2:6" ht="46.5" x14ac:dyDescent="0.3">
      <c r="B5" s="859"/>
      <c r="C5" s="861"/>
      <c r="D5" s="32" t="s">
        <v>78</v>
      </c>
      <c r="E5" s="33" t="s">
        <v>672</v>
      </c>
      <c r="F5" s="34">
        <v>0.15</v>
      </c>
    </row>
    <row r="6" spans="2:6" ht="46.5" x14ac:dyDescent="0.3">
      <c r="B6" s="859"/>
      <c r="C6" s="861"/>
      <c r="D6" s="32" t="s">
        <v>85</v>
      </c>
      <c r="E6" s="33" t="s">
        <v>673</v>
      </c>
      <c r="F6" s="34">
        <v>0.1</v>
      </c>
    </row>
    <row r="7" spans="2:6" ht="62" x14ac:dyDescent="0.3">
      <c r="B7" s="859"/>
      <c r="C7" s="861" t="s">
        <v>255</v>
      </c>
      <c r="D7" s="32" t="s">
        <v>99</v>
      </c>
      <c r="E7" s="33" t="s">
        <v>674</v>
      </c>
      <c r="F7" s="34">
        <v>0.25</v>
      </c>
    </row>
    <row r="8" spans="2:6" ht="31" x14ac:dyDescent="0.3">
      <c r="B8" s="859"/>
      <c r="C8" s="861"/>
      <c r="D8" s="32" t="s">
        <v>106</v>
      </c>
      <c r="E8" s="33" t="s">
        <v>675</v>
      </c>
      <c r="F8" s="34">
        <v>0.15</v>
      </c>
    </row>
    <row r="9" spans="2:6" ht="46.5" x14ac:dyDescent="0.3">
      <c r="B9" s="859" t="s">
        <v>676</v>
      </c>
      <c r="C9" s="861" t="s">
        <v>257</v>
      </c>
      <c r="D9" s="32" t="s">
        <v>112</v>
      </c>
      <c r="E9" s="33" t="s">
        <v>677</v>
      </c>
      <c r="F9" s="35" t="s">
        <v>678</v>
      </c>
    </row>
    <row r="10" spans="2:6" ht="46.5" x14ac:dyDescent="0.3">
      <c r="B10" s="859"/>
      <c r="C10" s="861"/>
      <c r="D10" s="32" t="s">
        <v>119</v>
      </c>
      <c r="E10" s="33" t="s">
        <v>679</v>
      </c>
      <c r="F10" s="35" t="s">
        <v>678</v>
      </c>
    </row>
    <row r="11" spans="2:6" ht="46.5" x14ac:dyDescent="0.3">
      <c r="B11" s="859"/>
      <c r="C11" s="861" t="s">
        <v>258</v>
      </c>
      <c r="D11" s="32" t="s">
        <v>130</v>
      </c>
      <c r="E11" s="33" t="s">
        <v>680</v>
      </c>
      <c r="F11" s="35" t="s">
        <v>678</v>
      </c>
    </row>
    <row r="12" spans="2:6" ht="46.5" x14ac:dyDescent="0.3">
      <c r="B12" s="859"/>
      <c r="C12" s="861"/>
      <c r="D12" s="32" t="s">
        <v>135</v>
      </c>
      <c r="E12" s="33" t="s">
        <v>681</v>
      </c>
      <c r="F12" s="35" t="s">
        <v>678</v>
      </c>
    </row>
    <row r="13" spans="2:6" ht="31" x14ac:dyDescent="0.3">
      <c r="B13" s="859"/>
      <c r="C13" s="861" t="s">
        <v>259</v>
      </c>
      <c r="D13" s="32" t="s">
        <v>273</v>
      </c>
      <c r="E13" s="33" t="s">
        <v>682</v>
      </c>
      <c r="F13" s="35" t="s">
        <v>678</v>
      </c>
    </row>
    <row r="14" spans="2:6" ht="16" thickBot="1" x14ac:dyDescent="0.35">
      <c r="B14" s="862"/>
      <c r="C14" s="863"/>
      <c r="D14" s="36" t="s">
        <v>683</v>
      </c>
      <c r="E14" s="37" t="s">
        <v>684</v>
      </c>
      <c r="F14" s="38" t="s">
        <v>678</v>
      </c>
    </row>
    <row r="15" spans="2:6" ht="49.5" customHeight="1" x14ac:dyDescent="0.3">
      <c r="B15" s="855" t="s">
        <v>685</v>
      </c>
      <c r="C15" s="855"/>
      <c r="D15" s="855"/>
      <c r="E15" s="855"/>
      <c r="F15" s="855"/>
    </row>
    <row r="16" spans="2:6" ht="27" customHeight="1" x14ac:dyDescent="0.3">
      <c r="B16" s="3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2:E19"/>
  <sheetViews>
    <sheetView workbookViewId="0">
      <selection activeCell="B13" sqref="B13"/>
    </sheetView>
  </sheetViews>
  <sheetFormatPr baseColWidth="10" defaultColWidth="11.54296875" defaultRowHeight="15.5" x14ac:dyDescent="0.35"/>
  <cols>
    <col min="1" max="7" width="11.54296875" style="64"/>
    <col min="8" max="8" width="11.54296875" style="64" customWidth="1"/>
    <col min="9" max="16384" width="11.54296875" style="64"/>
  </cols>
  <sheetData>
    <row r="2" spans="2:5" x14ac:dyDescent="0.35">
      <c r="B2" s="64" t="s">
        <v>164</v>
      </c>
      <c r="E2" s="64" t="s">
        <v>686</v>
      </c>
    </row>
    <row r="3" spans="2:5" x14ac:dyDescent="0.35">
      <c r="B3" s="64" t="s">
        <v>168</v>
      </c>
      <c r="E3" s="64" t="s">
        <v>687</v>
      </c>
    </row>
    <row r="4" spans="2:5" x14ac:dyDescent="0.35">
      <c r="B4" s="64" t="s">
        <v>522</v>
      </c>
      <c r="E4" s="64" t="s">
        <v>688</v>
      </c>
    </row>
    <row r="5" spans="2:5" x14ac:dyDescent="0.35">
      <c r="B5" s="64" t="s">
        <v>274</v>
      </c>
      <c r="E5" s="64" t="s">
        <v>689</v>
      </c>
    </row>
    <row r="8" spans="2:5" x14ac:dyDescent="0.35">
      <c r="B8" s="64" t="s">
        <v>690</v>
      </c>
    </row>
    <row r="9" spans="2:5" x14ac:dyDescent="0.35">
      <c r="B9" s="64" t="s">
        <v>173</v>
      </c>
    </row>
    <row r="10" spans="2:5" x14ac:dyDescent="0.35">
      <c r="B10" s="64" t="s">
        <v>177</v>
      </c>
    </row>
    <row r="13" spans="2:5" x14ac:dyDescent="0.35">
      <c r="B13" s="64" t="s">
        <v>270</v>
      </c>
    </row>
    <row r="14" spans="2:5" x14ac:dyDescent="0.35">
      <c r="B14" s="64" t="s">
        <v>538</v>
      </c>
    </row>
    <row r="15" spans="2:5" x14ac:dyDescent="0.35">
      <c r="B15" s="64" t="s">
        <v>691</v>
      </c>
    </row>
    <row r="16" spans="2:5" x14ac:dyDescent="0.35">
      <c r="B16" s="64" t="s">
        <v>319</v>
      </c>
    </row>
    <row r="17" spans="2:2" x14ac:dyDescent="0.35">
      <c r="B17" s="64" t="s">
        <v>692</v>
      </c>
    </row>
    <row r="18" spans="2:2" x14ac:dyDescent="0.35">
      <c r="B18" s="64" t="s">
        <v>418</v>
      </c>
    </row>
    <row r="19" spans="2:2" x14ac:dyDescent="0.35">
      <c r="B19" s="64" t="s">
        <v>693</v>
      </c>
    </row>
  </sheetData>
  <sortState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53"/>
  <sheetViews>
    <sheetView topLeftCell="B31" zoomScale="90" zoomScaleNormal="90" workbookViewId="0">
      <selection activeCell="B2" sqref="B2"/>
    </sheetView>
  </sheetViews>
  <sheetFormatPr baseColWidth="10" defaultColWidth="11.453125" defaultRowHeight="15.5" x14ac:dyDescent="0.35"/>
  <cols>
    <col min="1" max="1" width="18.6328125" style="64" bestFit="1" customWidth="1"/>
    <col min="2" max="2" width="22.6328125" style="64" customWidth="1"/>
    <col min="3" max="3" width="2.6328125" style="64" customWidth="1"/>
    <col min="4" max="4" width="4.6328125" style="125" customWidth="1"/>
    <col min="5" max="5" width="8.54296875" style="125" customWidth="1"/>
    <col min="6" max="6" width="51.90625" style="126" customWidth="1"/>
    <col min="7" max="7" width="5.453125" style="64" customWidth="1"/>
    <col min="8" max="8" width="11.453125" style="64"/>
    <col min="9" max="9" width="71" style="64" bestFit="1" customWidth="1"/>
    <col min="10" max="10" width="4" style="64" customWidth="1"/>
    <col min="11" max="11" width="4.453125" style="326" customWidth="1"/>
    <col min="12" max="12" width="26.6328125" style="326" customWidth="1"/>
    <col min="13" max="13" width="40.6328125" style="326" customWidth="1"/>
    <col min="14" max="16384" width="11.453125" style="64"/>
  </cols>
  <sheetData>
    <row r="1" spans="1:13" ht="24" thickBot="1" x14ac:dyDescent="0.4">
      <c r="A1" s="246" t="s">
        <v>0</v>
      </c>
      <c r="D1" s="250"/>
      <c r="E1" s="258" t="s">
        <v>61</v>
      </c>
      <c r="F1" s="257" t="s">
        <v>62</v>
      </c>
      <c r="H1" s="263" t="s">
        <v>61</v>
      </c>
      <c r="I1" s="264" t="s">
        <v>63</v>
      </c>
      <c r="K1" s="482" t="s">
        <v>62</v>
      </c>
      <c r="L1" s="483"/>
      <c r="M1" s="331" t="s">
        <v>64</v>
      </c>
    </row>
    <row r="2" spans="1:13" x14ac:dyDescent="0.35">
      <c r="B2" s="259" t="s">
        <v>65</v>
      </c>
      <c r="D2" s="251">
        <v>1</v>
      </c>
      <c r="E2" s="248" t="s">
        <v>66</v>
      </c>
      <c r="F2" s="252" t="s">
        <v>67</v>
      </c>
      <c r="H2" s="265" t="s">
        <v>68</v>
      </c>
      <c r="I2" s="266" t="s">
        <v>69</v>
      </c>
      <c r="K2" s="478">
        <v>1</v>
      </c>
      <c r="L2" s="479" t="s">
        <v>67</v>
      </c>
      <c r="M2" s="332" t="s">
        <v>70</v>
      </c>
    </row>
    <row r="3" spans="1:13" x14ac:dyDescent="0.35">
      <c r="A3" s="65" t="s">
        <v>71</v>
      </c>
      <c r="B3" s="64" t="s">
        <v>72</v>
      </c>
      <c r="D3" s="251">
        <v>2</v>
      </c>
      <c r="E3" s="248" t="s">
        <v>73</v>
      </c>
      <c r="F3" s="252" t="s">
        <v>74</v>
      </c>
      <c r="H3" s="249" t="s">
        <v>75</v>
      </c>
      <c r="I3" s="260" t="s">
        <v>76</v>
      </c>
      <c r="K3" s="478"/>
      <c r="L3" s="479"/>
      <c r="M3" s="332" t="s">
        <v>77</v>
      </c>
    </row>
    <row r="4" spans="1:13" x14ac:dyDescent="0.35">
      <c r="A4" s="65" t="s">
        <v>78</v>
      </c>
      <c r="B4" s="64" t="s">
        <v>79</v>
      </c>
      <c r="D4" s="251">
        <v>3</v>
      </c>
      <c r="E4" s="248" t="s">
        <v>80</v>
      </c>
      <c r="F4" s="252" t="s">
        <v>81</v>
      </c>
      <c r="H4" s="249" t="s">
        <v>82</v>
      </c>
      <c r="I4" s="261" t="s">
        <v>83</v>
      </c>
      <c r="K4" s="478"/>
      <c r="L4" s="479"/>
      <c r="M4" s="332" t="s">
        <v>84</v>
      </c>
    </row>
    <row r="5" spans="1:13" x14ac:dyDescent="0.35">
      <c r="A5" s="65" t="s">
        <v>85</v>
      </c>
      <c r="B5" s="64" t="s">
        <v>86</v>
      </c>
      <c r="D5" s="251">
        <v>4</v>
      </c>
      <c r="E5" s="248" t="s">
        <v>87</v>
      </c>
      <c r="F5" s="253" t="s">
        <v>88</v>
      </c>
      <c r="H5" s="249" t="s">
        <v>89</v>
      </c>
      <c r="I5" s="260" t="s">
        <v>90</v>
      </c>
      <c r="K5" s="480">
        <v>2</v>
      </c>
      <c r="L5" s="481" t="s">
        <v>91</v>
      </c>
      <c r="M5" s="327" t="s">
        <v>92</v>
      </c>
    </row>
    <row r="6" spans="1:13" x14ac:dyDescent="0.35">
      <c r="B6" s="64" t="s">
        <v>93</v>
      </c>
      <c r="D6" s="251">
        <v>5</v>
      </c>
      <c r="E6" s="248" t="s">
        <v>94</v>
      </c>
      <c r="F6" s="253" t="s">
        <v>95</v>
      </c>
      <c r="H6" s="249" t="s">
        <v>96</v>
      </c>
      <c r="I6" s="260" t="s">
        <v>97</v>
      </c>
      <c r="K6" s="480"/>
      <c r="L6" s="481"/>
      <c r="M6" s="327" t="s">
        <v>98</v>
      </c>
    </row>
    <row r="7" spans="1:13" x14ac:dyDescent="0.35">
      <c r="A7" s="65" t="s">
        <v>99</v>
      </c>
      <c r="B7" s="64" t="s">
        <v>100</v>
      </c>
      <c r="D7" s="251">
        <v>6</v>
      </c>
      <c r="E7" s="248" t="s">
        <v>101</v>
      </c>
      <c r="F7" s="252" t="s">
        <v>91</v>
      </c>
      <c r="H7" s="249" t="s">
        <v>102</v>
      </c>
      <c r="I7" s="260" t="s">
        <v>103</v>
      </c>
      <c r="K7" s="478">
        <v>3</v>
      </c>
      <c r="L7" s="479" t="s">
        <v>104</v>
      </c>
      <c r="M7" s="332" t="s">
        <v>105</v>
      </c>
    </row>
    <row r="8" spans="1:13" x14ac:dyDescent="0.35">
      <c r="A8" s="65" t="s">
        <v>106</v>
      </c>
      <c r="D8" s="251">
        <v>7</v>
      </c>
      <c r="E8" s="248" t="s">
        <v>107</v>
      </c>
      <c r="F8" s="252" t="s">
        <v>108</v>
      </c>
      <c r="H8" s="249" t="s">
        <v>109</v>
      </c>
      <c r="I8" s="260" t="s">
        <v>110</v>
      </c>
      <c r="K8" s="478"/>
      <c r="L8" s="479"/>
      <c r="M8" s="333" t="s">
        <v>111</v>
      </c>
    </row>
    <row r="9" spans="1:13" x14ac:dyDescent="0.35">
      <c r="A9" s="65" t="s">
        <v>112</v>
      </c>
      <c r="B9" s="64" t="s">
        <v>113</v>
      </c>
      <c r="D9" s="251">
        <v>8</v>
      </c>
      <c r="E9" s="248" t="s">
        <v>114</v>
      </c>
      <c r="F9" s="252" t="s">
        <v>115</v>
      </c>
      <c r="H9" s="249" t="s">
        <v>116</v>
      </c>
      <c r="I9" s="260" t="s">
        <v>117</v>
      </c>
      <c r="K9" s="480">
        <v>4</v>
      </c>
      <c r="L9" s="481" t="s">
        <v>115</v>
      </c>
      <c r="M9" s="327" t="s">
        <v>118</v>
      </c>
    </row>
    <row r="10" spans="1:13" x14ac:dyDescent="0.35">
      <c r="A10" s="65" t="s">
        <v>119</v>
      </c>
      <c r="B10" s="64" t="s">
        <v>120</v>
      </c>
      <c r="D10" s="251">
        <v>9</v>
      </c>
      <c r="E10" s="248" t="s">
        <v>121</v>
      </c>
      <c r="F10" s="252" t="s">
        <v>122</v>
      </c>
      <c r="H10" s="249" t="s">
        <v>123</v>
      </c>
      <c r="I10" s="260" t="s">
        <v>124</v>
      </c>
      <c r="K10" s="480"/>
      <c r="L10" s="481"/>
      <c r="M10" s="327" t="s">
        <v>125</v>
      </c>
    </row>
    <row r="11" spans="1:13" x14ac:dyDescent="0.35">
      <c r="D11" s="251">
        <v>10</v>
      </c>
      <c r="E11" s="248" t="s">
        <v>126</v>
      </c>
      <c r="F11" s="252" t="s">
        <v>127</v>
      </c>
      <c r="H11" s="249" t="s">
        <v>128</v>
      </c>
      <c r="I11" s="260" t="s">
        <v>129</v>
      </c>
      <c r="K11" s="478">
        <v>5</v>
      </c>
      <c r="L11" s="479" t="s">
        <v>108</v>
      </c>
      <c r="M11" s="332" t="s">
        <v>129</v>
      </c>
    </row>
    <row r="12" spans="1:13" x14ac:dyDescent="0.35">
      <c r="A12" s="65" t="s">
        <v>130</v>
      </c>
      <c r="D12" s="251">
        <v>11</v>
      </c>
      <c r="E12" s="248" t="s">
        <v>131</v>
      </c>
      <c r="F12" s="252" t="s">
        <v>104</v>
      </c>
      <c r="H12" s="249" t="s">
        <v>132</v>
      </c>
      <c r="I12" s="260" t="s">
        <v>133</v>
      </c>
      <c r="K12" s="478"/>
      <c r="L12" s="479"/>
      <c r="M12" s="332" t="s">
        <v>134</v>
      </c>
    </row>
    <row r="13" spans="1:13" x14ac:dyDescent="0.35">
      <c r="A13" s="65" t="s">
        <v>135</v>
      </c>
      <c r="D13" s="251">
        <v>12</v>
      </c>
      <c r="E13" s="248" t="s">
        <v>136</v>
      </c>
      <c r="F13" s="253" t="s">
        <v>137</v>
      </c>
      <c r="H13" s="249" t="s">
        <v>138</v>
      </c>
      <c r="I13" s="260" t="s">
        <v>139</v>
      </c>
      <c r="K13" s="478"/>
      <c r="L13" s="479"/>
      <c r="M13" s="332" t="s">
        <v>140</v>
      </c>
    </row>
    <row r="14" spans="1:13" x14ac:dyDescent="0.35">
      <c r="A14" s="65" t="s">
        <v>141</v>
      </c>
      <c r="D14" s="251">
        <v>13</v>
      </c>
      <c r="E14" s="248" t="s">
        <v>142</v>
      </c>
      <c r="F14" s="252" t="s">
        <v>143</v>
      </c>
      <c r="H14" s="249" t="s">
        <v>144</v>
      </c>
      <c r="I14" s="260" t="s">
        <v>145</v>
      </c>
      <c r="K14" s="478"/>
      <c r="L14" s="479"/>
      <c r="M14" s="332" t="s">
        <v>124</v>
      </c>
    </row>
    <row r="15" spans="1:13" x14ac:dyDescent="0.35">
      <c r="A15" s="65" t="s">
        <v>146</v>
      </c>
      <c r="D15" s="251">
        <v>14</v>
      </c>
      <c r="E15" s="248" t="s">
        <v>147</v>
      </c>
      <c r="F15" s="252" t="s">
        <v>148</v>
      </c>
      <c r="H15" s="249" t="s">
        <v>149</v>
      </c>
      <c r="I15" s="260" t="s">
        <v>98</v>
      </c>
      <c r="K15" s="480">
        <v>6</v>
      </c>
      <c r="L15" s="481" t="s">
        <v>81</v>
      </c>
      <c r="M15" s="327" t="s">
        <v>150</v>
      </c>
    </row>
    <row r="16" spans="1:13" ht="25" x14ac:dyDescent="0.35">
      <c r="A16" s="65" t="s">
        <v>151</v>
      </c>
      <c r="D16" s="251">
        <v>15</v>
      </c>
      <c r="E16" s="248" t="s">
        <v>152</v>
      </c>
      <c r="F16" s="252" t="s">
        <v>153</v>
      </c>
      <c r="H16" s="249" t="s">
        <v>154</v>
      </c>
      <c r="I16" s="260" t="s">
        <v>92</v>
      </c>
      <c r="K16" s="480"/>
      <c r="L16" s="481"/>
      <c r="M16" s="327" t="s">
        <v>117</v>
      </c>
    </row>
    <row r="17" spans="1:13" x14ac:dyDescent="0.35">
      <c r="D17" s="251">
        <v>16</v>
      </c>
      <c r="E17" s="248" t="s">
        <v>155</v>
      </c>
      <c r="F17" s="252" t="s">
        <v>156</v>
      </c>
      <c r="H17" s="249" t="s">
        <v>157</v>
      </c>
      <c r="I17" s="260" t="s">
        <v>158</v>
      </c>
      <c r="K17" s="480"/>
      <c r="L17" s="481"/>
      <c r="M17" s="327" t="s">
        <v>76</v>
      </c>
    </row>
    <row r="18" spans="1:13" ht="16" thickBot="1" x14ac:dyDescent="0.4">
      <c r="A18" s="65" t="s">
        <v>159</v>
      </c>
      <c r="D18" s="254">
        <v>17</v>
      </c>
      <c r="E18" s="255" t="s">
        <v>160</v>
      </c>
      <c r="F18" s="256" t="s">
        <v>161</v>
      </c>
      <c r="H18" s="249" t="s">
        <v>162</v>
      </c>
      <c r="I18" s="260" t="s">
        <v>163</v>
      </c>
      <c r="K18" s="334">
        <v>7</v>
      </c>
      <c r="L18" s="335" t="s">
        <v>88</v>
      </c>
      <c r="M18" s="332" t="s">
        <v>88</v>
      </c>
    </row>
    <row r="19" spans="1:13" ht="25.5" thickBot="1" x14ac:dyDescent="0.4">
      <c r="A19" s="65" t="s">
        <v>164</v>
      </c>
      <c r="D19" s="66"/>
      <c r="E19" s="66"/>
      <c r="G19" s="124"/>
      <c r="H19" s="249" t="s">
        <v>165</v>
      </c>
      <c r="I19" s="260" t="s">
        <v>166</v>
      </c>
      <c r="K19" s="480">
        <v>8</v>
      </c>
      <c r="L19" s="481" t="s">
        <v>156</v>
      </c>
      <c r="M19" s="328" t="s">
        <v>167</v>
      </c>
    </row>
    <row r="20" spans="1:13" x14ac:dyDescent="0.35">
      <c r="A20" s="65" t="s">
        <v>168</v>
      </c>
      <c r="D20" s="66"/>
      <c r="E20" s="66"/>
      <c r="F20" s="432" t="s">
        <v>224</v>
      </c>
      <c r="G20" s="124"/>
      <c r="H20" s="249" t="s">
        <v>169</v>
      </c>
      <c r="I20" s="260" t="s">
        <v>84</v>
      </c>
      <c r="K20" s="480"/>
      <c r="L20" s="481"/>
      <c r="M20" s="327" t="s">
        <v>170</v>
      </c>
    </row>
    <row r="21" spans="1:13" s="28" customFormat="1" x14ac:dyDescent="0.35">
      <c r="D21" s="132"/>
      <c r="E21" s="132"/>
      <c r="F21" s="428" t="s">
        <v>265</v>
      </c>
      <c r="G21" s="124"/>
      <c r="H21" s="262" t="s">
        <v>171</v>
      </c>
      <c r="I21" s="260" t="s">
        <v>172</v>
      </c>
      <c r="K21" s="480"/>
      <c r="L21" s="481"/>
      <c r="M21" s="327" t="s">
        <v>90</v>
      </c>
    </row>
    <row r="22" spans="1:13" x14ac:dyDescent="0.35">
      <c r="A22" s="65" t="s">
        <v>173</v>
      </c>
      <c r="D22" s="66"/>
      <c r="E22" s="66"/>
      <c r="F22" s="428" t="s">
        <v>330</v>
      </c>
      <c r="G22" s="124"/>
      <c r="H22" s="249" t="s">
        <v>174</v>
      </c>
      <c r="I22" s="260" t="s">
        <v>175</v>
      </c>
      <c r="K22" s="480"/>
      <c r="L22" s="481"/>
      <c r="M22" s="327" t="s">
        <v>176</v>
      </c>
    </row>
    <row r="23" spans="1:13" x14ac:dyDescent="0.35">
      <c r="A23" s="65" t="s">
        <v>177</v>
      </c>
      <c r="D23" s="66"/>
      <c r="E23" s="66"/>
      <c r="F23" s="428" t="s">
        <v>287</v>
      </c>
      <c r="G23" s="124"/>
      <c r="H23" s="249" t="s">
        <v>178</v>
      </c>
      <c r="I23" s="260" t="s">
        <v>179</v>
      </c>
      <c r="K23" s="478">
        <v>9</v>
      </c>
      <c r="L23" s="479" t="s">
        <v>127</v>
      </c>
      <c r="M23" s="333" t="s">
        <v>69</v>
      </c>
    </row>
    <row r="24" spans="1:13" x14ac:dyDescent="0.35">
      <c r="D24" s="66"/>
      <c r="E24" s="66"/>
      <c r="F24" s="428" t="s">
        <v>822</v>
      </c>
      <c r="G24" s="124"/>
      <c r="H24" s="249" t="s">
        <v>180</v>
      </c>
      <c r="I24" s="260" t="s">
        <v>77</v>
      </c>
      <c r="K24" s="478"/>
      <c r="L24" s="479"/>
      <c r="M24" s="333" t="s">
        <v>181</v>
      </c>
    </row>
    <row r="25" spans="1:13" x14ac:dyDescent="0.35">
      <c r="D25" s="66"/>
      <c r="E25" s="66"/>
      <c r="F25" s="429" t="s">
        <v>585</v>
      </c>
      <c r="G25" s="124"/>
      <c r="H25" s="249" t="s">
        <v>182</v>
      </c>
      <c r="I25" s="260" t="s">
        <v>70</v>
      </c>
      <c r="K25" s="478"/>
      <c r="L25" s="479"/>
      <c r="M25" s="333" t="s">
        <v>83</v>
      </c>
    </row>
    <row r="26" spans="1:13" ht="25" x14ac:dyDescent="0.35">
      <c r="D26" s="66"/>
      <c r="E26" s="66"/>
      <c r="F26" s="428" t="s">
        <v>303</v>
      </c>
      <c r="G26" s="124"/>
      <c r="H26" s="249" t="s">
        <v>183</v>
      </c>
      <c r="I26" s="260" t="s">
        <v>134</v>
      </c>
      <c r="K26" s="478"/>
      <c r="L26" s="479"/>
      <c r="M26" s="333" t="s">
        <v>184</v>
      </c>
    </row>
    <row r="27" spans="1:13" ht="16" thickBot="1" x14ac:dyDescent="0.4">
      <c r="D27" s="66"/>
      <c r="E27" s="66"/>
      <c r="F27" s="430" t="s">
        <v>324</v>
      </c>
      <c r="G27" s="124"/>
      <c r="H27" s="249" t="s">
        <v>185</v>
      </c>
      <c r="I27" s="260" t="s">
        <v>140</v>
      </c>
      <c r="K27" s="478"/>
      <c r="L27" s="479"/>
      <c r="M27" s="333" t="s">
        <v>110</v>
      </c>
    </row>
    <row r="28" spans="1:13" ht="16" thickBot="1" x14ac:dyDescent="0.4">
      <c r="D28" s="66"/>
      <c r="E28" s="66"/>
      <c r="G28" s="124"/>
      <c r="H28" s="249" t="s">
        <v>186</v>
      </c>
      <c r="I28" s="260" t="s">
        <v>187</v>
      </c>
      <c r="K28" s="480">
        <v>10</v>
      </c>
      <c r="L28" s="481" t="s">
        <v>148</v>
      </c>
      <c r="M28" s="327" t="s">
        <v>187</v>
      </c>
    </row>
    <row r="29" spans="1:13" x14ac:dyDescent="0.35">
      <c r="D29" s="66"/>
      <c r="E29" s="66"/>
      <c r="F29" s="431" t="s">
        <v>251</v>
      </c>
      <c r="G29" s="124"/>
      <c r="H29" s="249" t="s">
        <v>188</v>
      </c>
      <c r="I29" s="384" t="s">
        <v>118</v>
      </c>
      <c r="K29" s="480"/>
      <c r="L29" s="481"/>
      <c r="M29" s="327" t="s">
        <v>133</v>
      </c>
    </row>
    <row r="30" spans="1:13" x14ac:dyDescent="0.35">
      <c r="D30" s="66"/>
      <c r="E30" s="66"/>
      <c r="F30" s="428" t="s">
        <v>476</v>
      </c>
      <c r="G30" s="124"/>
      <c r="H30" s="249" t="s">
        <v>189</v>
      </c>
      <c r="I30" s="260" t="s">
        <v>190</v>
      </c>
      <c r="K30" s="480"/>
      <c r="L30" s="481"/>
      <c r="M30" s="327" t="s">
        <v>179</v>
      </c>
    </row>
    <row r="31" spans="1:13" x14ac:dyDescent="0.35">
      <c r="D31" s="66"/>
      <c r="E31" s="66"/>
      <c r="F31" s="428" t="s">
        <v>266</v>
      </c>
      <c r="G31" s="124"/>
      <c r="H31" s="249" t="s">
        <v>191</v>
      </c>
      <c r="I31" s="261" t="s">
        <v>170</v>
      </c>
      <c r="K31" s="478">
        <v>11</v>
      </c>
      <c r="L31" s="479" t="s">
        <v>153</v>
      </c>
      <c r="M31" s="332" t="s">
        <v>192</v>
      </c>
    </row>
    <row r="32" spans="1:13" x14ac:dyDescent="0.35">
      <c r="D32" s="66"/>
      <c r="E32" s="66"/>
      <c r="F32" s="428" t="s">
        <v>347</v>
      </c>
      <c r="G32" s="124"/>
      <c r="H32" s="249" t="s">
        <v>193</v>
      </c>
      <c r="I32" s="260" t="s">
        <v>194</v>
      </c>
      <c r="K32" s="478"/>
      <c r="L32" s="479"/>
      <c r="M32" s="332" t="s">
        <v>194</v>
      </c>
    </row>
    <row r="33" spans="4:13" x14ac:dyDescent="0.35">
      <c r="D33" s="66"/>
      <c r="E33" s="66"/>
      <c r="F33" s="428" t="s">
        <v>288</v>
      </c>
      <c r="G33" s="124"/>
      <c r="H33" s="249" t="s">
        <v>195</v>
      </c>
      <c r="I33" s="260" t="s">
        <v>192</v>
      </c>
      <c r="K33" s="478"/>
      <c r="L33" s="479"/>
      <c r="M33" s="332" t="s">
        <v>196</v>
      </c>
    </row>
    <row r="34" spans="4:13" x14ac:dyDescent="0.35">
      <c r="D34" s="66"/>
      <c r="E34" s="66"/>
      <c r="F34" s="428" t="s">
        <v>304</v>
      </c>
      <c r="G34" s="124"/>
      <c r="H34" s="249" t="s">
        <v>197</v>
      </c>
      <c r="I34" s="260" t="s">
        <v>150</v>
      </c>
      <c r="K34" s="329">
        <v>12</v>
      </c>
      <c r="L34" s="330" t="s">
        <v>95</v>
      </c>
      <c r="M34" s="328" t="s">
        <v>95</v>
      </c>
    </row>
    <row r="35" spans="4:13" ht="16" thickBot="1" x14ac:dyDescent="0.4">
      <c r="D35" s="66"/>
      <c r="E35" s="66"/>
      <c r="F35" s="430" t="s">
        <v>278</v>
      </c>
      <c r="G35" s="124"/>
      <c r="H35" s="249" t="s">
        <v>198</v>
      </c>
      <c r="I35" s="260" t="s">
        <v>196</v>
      </c>
      <c r="K35" s="478">
        <v>13</v>
      </c>
      <c r="L35" s="479" t="s">
        <v>143</v>
      </c>
      <c r="M35" s="332" t="s">
        <v>199</v>
      </c>
    </row>
    <row r="36" spans="4:13" ht="16" thickBot="1" x14ac:dyDescent="0.4">
      <c r="D36" s="66"/>
      <c r="E36" s="66"/>
      <c r="G36" s="124"/>
      <c r="H36" s="249" t="s">
        <v>200</v>
      </c>
      <c r="I36" s="260" t="s">
        <v>176</v>
      </c>
      <c r="K36" s="478"/>
      <c r="L36" s="479"/>
      <c r="M36" s="332" t="s">
        <v>139</v>
      </c>
    </row>
    <row r="37" spans="4:13" x14ac:dyDescent="0.35">
      <c r="D37" s="66"/>
      <c r="E37" s="66"/>
      <c r="F37" s="433" t="s">
        <v>252</v>
      </c>
      <c r="G37" s="124"/>
      <c r="H37" s="249" t="s">
        <v>186</v>
      </c>
      <c r="I37" s="260" t="s">
        <v>181</v>
      </c>
      <c r="K37" s="480">
        <v>14</v>
      </c>
      <c r="L37" s="481" t="s">
        <v>74</v>
      </c>
      <c r="M37" s="327" t="s">
        <v>201</v>
      </c>
    </row>
    <row r="38" spans="4:13" x14ac:dyDescent="0.35">
      <c r="D38" s="66"/>
      <c r="E38" s="66"/>
      <c r="F38" s="428" t="s">
        <v>267</v>
      </c>
      <c r="G38" s="124"/>
      <c r="H38" s="249" t="s">
        <v>202</v>
      </c>
      <c r="I38" s="384" t="s">
        <v>125</v>
      </c>
      <c r="K38" s="480"/>
      <c r="L38" s="481"/>
      <c r="M38" s="327" t="s">
        <v>166</v>
      </c>
    </row>
    <row r="39" spans="4:13" x14ac:dyDescent="0.35">
      <c r="D39" s="66"/>
      <c r="E39" s="66"/>
      <c r="F39" s="428" t="s">
        <v>331</v>
      </c>
      <c r="G39" s="124"/>
      <c r="H39" s="249" t="s">
        <v>203</v>
      </c>
      <c r="I39" s="260" t="s">
        <v>184</v>
      </c>
      <c r="K39" s="478">
        <v>15</v>
      </c>
      <c r="L39" s="479" t="s">
        <v>122</v>
      </c>
      <c r="M39" s="332" t="s">
        <v>175</v>
      </c>
    </row>
    <row r="40" spans="4:13" x14ac:dyDescent="0.35">
      <c r="D40" s="66"/>
      <c r="E40" s="66"/>
      <c r="F40" s="428" t="s">
        <v>279</v>
      </c>
      <c r="H40" s="249" t="s">
        <v>204</v>
      </c>
      <c r="I40" s="261" t="s">
        <v>205</v>
      </c>
      <c r="K40" s="478"/>
      <c r="L40" s="479"/>
      <c r="M40" s="332" t="s">
        <v>206</v>
      </c>
    </row>
    <row r="41" spans="4:13" ht="16" thickBot="1" x14ac:dyDescent="0.4">
      <c r="D41" s="66"/>
      <c r="E41" s="66"/>
      <c r="F41" s="428" t="s">
        <v>86</v>
      </c>
      <c r="H41" s="267" t="s">
        <v>207</v>
      </c>
      <c r="I41" s="268" t="s">
        <v>208</v>
      </c>
      <c r="K41" s="478"/>
      <c r="L41" s="479"/>
      <c r="M41" s="332" t="s">
        <v>163</v>
      </c>
    </row>
    <row r="42" spans="4:13" x14ac:dyDescent="0.35">
      <c r="D42" s="66"/>
      <c r="E42" s="66"/>
      <c r="F42" s="428" t="s">
        <v>373</v>
      </c>
      <c r="H42" s="124"/>
      <c r="K42" s="478"/>
      <c r="L42" s="479"/>
      <c r="M42" s="332" t="s">
        <v>190</v>
      </c>
    </row>
    <row r="43" spans="4:13" x14ac:dyDescent="0.35">
      <c r="D43" s="66"/>
      <c r="E43" s="66"/>
      <c r="F43" s="428" t="s">
        <v>373</v>
      </c>
      <c r="H43" s="124"/>
      <c r="K43" s="329">
        <v>16</v>
      </c>
      <c r="L43" s="330" t="s">
        <v>137</v>
      </c>
      <c r="M43" s="330" t="s">
        <v>137</v>
      </c>
    </row>
    <row r="44" spans="4:13" ht="16" thickBot="1" x14ac:dyDescent="0.4">
      <c r="D44" s="66"/>
      <c r="E44" s="66"/>
      <c r="F44" s="430" t="s">
        <v>325</v>
      </c>
      <c r="H44" s="124"/>
      <c r="K44" s="334">
        <v>17</v>
      </c>
      <c r="L44" s="335" t="s">
        <v>161</v>
      </c>
      <c r="M44" s="335" t="s">
        <v>161</v>
      </c>
    </row>
    <row r="45" spans="4:13" ht="16" thickBot="1" x14ac:dyDescent="0.4">
      <c r="H45" s="124"/>
    </row>
    <row r="46" spans="4:13" x14ac:dyDescent="0.35">
      <c r="F46" s="434" t="s">
        <v>253</v>
      </c>
      <c r="H46" s="124"/>
    </row>
    <row r="47" spans="4:13" x14ac:dyDescent="0.35">
      <c r="F47" s="428" t="s">
        <v>348</v>
      </c>
      <c r="H47" s="124"/>
    </row>
    <row r="48" spans="4:13" x14ac:dyDescent="0.35">
      <c r="F48" s="428" t="s">
        <v>296</v>
      </c>
      <c r="H48" s="124"/>
    </row>
    <row r="49" spans="6:8" x14ac:dyDescent="0.35">
      <c r="F49" s="428" t="s">
        <v>268</v>
      </c>
      <c r="H49" s="124"/>
    </row>
    <row r="50" spans="6:8" x14ac:dyDescent="0.35">
      <c r="F50" s="428" t="s">
        <v>305</v>
      </c>
    </row>
    <row r="51" spans="6:8" x14ac:dyDescent="0.35">
      <c r="F51" s="428" t="s">
        <v>406</v>
      </c>
    </row>
    <row r="52" spans="6:8" x14ac:dyDescent="0.35">
      <c r="F52" s="428" t="s">
        <v>280</v>
      </c>
    </row>
    <row r="53" spans="6:8" ht="16" thickBot="1" x14ac:dyDescent="0.4">
      <c r="F53" s="430" t="s">
        <v>289</v>
      </c>
    </row>
  </sheetData>
  <autoFilter ref="H1:I43">
    <sortState ref="H2:I43">
      <sortCondition ref="I1:I43"/>
    </sortState>
  </autoFilter>
  <mergeCells count="27">
    <mergeCell ref="K7:K8"/>
    <mergeCell ref="L7:L8"/>
    <mergeCell ref="K1:L1"/>
    <mergeCell ref="K2:K4"/>
    <mergeCell ref="L2:L4"/>
    <mergeCell ref="K5:K6"/>
    <mergeCell ref="L5:L6"/>
    <mergeCell ref="K9:K10"/>
    <mergeCell ref="L9:L10"/>
    <mergeCell ref="K11:K14"/>
    <mergeCell ref="L11:L14"/>
    <mergeCell ref="K15:K17"/>
    <mergeCell ref="L15:L17"/>
    <mergeCell ref="K19:K22"/>
    <mergeCell ref="L19:L22"/>
    <mergeCell ref="K23:K27"/>
    <mergeCell ref="L23:L27"/>
    <mergeCell ref="K28:K30"/>
    <mergeCell ref="L28:L30"/>
    <mergeCell ref="K39:K42"/>
    <mergeCell ref="L39:L42"/>
    <mergeCell ref="K31:K33"/>
    <mergeCell ref="L31:L33"/>
    <mergeCell ref="K35:K36"/>
    <mergeCell ref="L35:L36"/>
    <mergeCell ref="K37:K38"/>
    <mergeCell ref="L37:L38"/>
  </mergeCells>
  <hyperlinks>
    <hyperlink ref="A1" location="OPCIONES!A1" display="OPCIONE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2060"/>
  </sheetPr>
  <dimension ref="A1:CO498"/>
  <sheetViews>
    <sheetView tabSelected="1" topLeftCell="A10" zoomScale="70" zoomScaleNormal="70" workbookViewId="0">
      <pane ySplit="1" topLeftCell="A11" activePane="bottomLeft" state="frozen"/>
      <selection activeCell="C10" sqref="C10"/>
      <selection pane="bottomLeft" activeCell="L431" sqref="L431:L436"/>
    </sheetView>
  </sheetViews>
  <sheetFormatPr baseColWidth="10" defaultColWidth="11.453125" defaultRowHeight="14" x14ac:dyDescent="0.3"/>
  <cols>
    <col min="1" max="1" width="10.54296875" style="124" customWidth="1"/>
    <col min="2" max="2" width="13.453125" style="397" customWidth="1"/>
    <col min="3" max="3" width="18.90625" style="397" customWidth="1"/>
    <col min="4" max="4" width="15.36328125" style="397" customWidth="1"/>
    <col min="5" max="5" width="17.6328125" style="397" customWidth="1"/>
    <col min="6" max="6" width="15.6328125" style="397" customWidth="1"/>
    <col min="7" max="7" width="17.54296875" style="397" customWidth="1"/>
    <col min="8" max="8" width="13.453125" style="397" customWidth="1"/>
    <col min="9" max="9" width="18.6328125" style="397" customWidth="1"/>
    <col min="10" max="10" width="15.90625" style="397" customWidth="1"/>
    <col min="11" max="11" width="36.08984375" style="309" customWidth="1"/>
    <col min="12" max="12" width="55.453125" style="309" customWidth="1"/>
    <col min="13" max="13" width="52.54296875" style="300" customWidth="1"/>
    <col min="14" max="14" width="19" style="305" customWidth="1"/>
    <col min="15" max="15" width="17.90625" style="301" customWidth="1"/>
    <col min="16" max="16" width="13.6328125" style="301" customWidth="1"/>
    <col min="17" max="17" width="7.6328125" style="124" bestFit="1" customWidth="1"/>
    <col min="18" max="18" width="20.08984375" style="301" customWidth="1"/>
    <col min="19" max="19" width="16.6328125" style="301" customWidth="1"/>
    <col min="20" max="20" width="8.6328125" style="124" customWidth="1"/>
    <col min="21" max="21" width="17.90625" style="301" customWidth="1"/>
    <col min="22" max="22" width="14.36328125" style="301" customWidth="1"/>
    <col min="23" max="23" width="6.36328125" style="124" bestFit="1" customWidth="1"/>
    <col min="24" max="24" width="14.36328125" style="301" customWidth="1"/>
    <col min="25" max="25" width="8.54296875" style="124" customWidth="1"/>
    <col min="26" max="26" width="14.36328125" style="301" customWidth="1"/>
    <col min="27" max="27" width="16" style="2" hidden="1" customWidth="1"/>
    <col min="28" max="28" width="8.36328125" style="301" customWidth="1"/>
    <col min="29" max="29" width="78.08984375" style="309" customWidth="1"/>
    <col min="30" max="30" width="4.453125" style="367" hidden="1" customWidth="1"/>
    <col min="31" max="31" width="15.453125" style="395" customWidth="1"/>
    <col min="32" max="32" width="30.6328125" style="396" customWidth="1"/>
    <col min="33" max="33" width="14.36328125" style="62" customWidth="1"/>
    <col min="34" max="34" width="11.6328125" style="62" customWidth="1"/>
    <col min="35" max="35" width="15.36328125" style="62" customWidth="1"/>
    <col min="36" max="36" width="11.453125" style="62" customWidth="1"/>
    <col min="37" max="37" width="15" style="62" customWidth="1"/>
    <col min="38" max="38" width="12.36328125" style="62" customWidth="1"/>
    <col min="39" max="39" width="13.6328125" style="62" customWidth="1"/>
    <col min="40" max="40" width="24.36328125" style="307" customWidth="1"/>
    <col min="41" max="41" width="12.6328125" style="301" customWidth="1"/>
    <col min="42" max="42" width="7.453125" style="301" customWidth="1"/>
    <col min="43" max="43" width="11.90625" style="301" customWidth="1"/>
    <col min="44" max="44" width="7.453125" style="301" customWidth="1"/>
    <col min="45" max="47" width="11.90625" style="301" customWidth="1"/>
    <col min="48" max="48" width="14.90625" style="308" customWidth="1"/>
    <col min="49" max="49" width="10.453125" style="280" hidden="1" customWidth="1"/>
    <col min="50" max="50" width="10.6328125" style="280" hidden="1" customWidth="1"/>
    <col min="51" max="51" width="10.36328125" style="397" customWidth="1"/>
    <col min="52" max="55" width="13.453125" style="408" customWidth="1"/>
    <col min="56" max="56" width="23" style="1" hidden="1" customWidth="1"/>
    <col min="57" max="57" width="18.90625" style="1" hidden="1" customWidth="1"/>
    <col min="58" max="58" width="16.90625" style="1" hidden="1" customWidth="1"/>
    <col min="59" max="59" width="14.90625" style="1" hidden="1" customWidth="1"/>
    <col min="60" max="60" width="18.54296875" style="1" hidden="1" customWidth="1"/>
    <col min="61" max="61" width="21" style="1" hidden="1" customWidth="1"/>
    <col min="62" max="62" width="45" style="299" customWidth="1"/>
    <col min="63" max="86" width="11.453125" style="285"/>
    <col min="87" max="89" width="11.453125" style="62"/>
    <col min="90" max="90" width="11.453125" style="285"/>
    <col min="91" max="16384" width="11.453125" style="62"/>
  </cols>
  <sheetData>
    <row r="1" spans="1:93" ht="18" customHeight="1" thickBot="1" x14ac:dyDescent="0.35">
      <c r="A1" s="670"/>
      <c r="B1" s="670"/>
      <c r="N1" s="124"/>
      <c r="AB1" s="299"/>
      <c r="AC1" s="374"/>
      <c r="AD1" s="389"/>
      <c r="AE1" s="368"/>
      <c r="AF1" s="390"/>
      <c r="AG1" s="285"/>
      <c r="AH1" s="285"/>
      <c r="AI1" s="285"/>
      <c r="AJ1" s="285"/>
      <c r="AK1" s="285"/>
      <c r="AL1" s="285"/>
      <c r="AM1" s="285"/>
      <c r="AN1" s="313"/>
      <c r="AO1" s="313"/>
      <c r="AP1" s="313"/>
      <c r="AQ1" s="313"/>
      <c r="AR1" s="313"/>
      <c r="AS1" s="313"/>
      <c r="AT1" s="313"/>
      <c r="AU1" s="313"/>
      <c r="AV1" s="314"/>
      <c r="AW1" s="132"/>
      <c r="AX1" s="132"/>
      <c r="AY1" s="401"/>
      <c r="AZ1" s="402"/>
      <c r="BA1" s="402"/>
      <c r="BB1" s="402"/>
      <c r="BC1" s="402"/>
      <c r="BD1" s="61"/>
      <c r="BE1" s="61"/>
      <c r="BF1" s="61"/>
      <c r="BG1" s="61"/>
      <c r="BH1" s="61"/>
      <c r="BI1" s="61"/>
    </row>
    <row r="2" spans="1:93" ht="15" customHeight="1" x14ac:dyDescent="0.3">
      <c r="A2" s="670"/>
      <c r="B2" s="670"/>
      <c r="C2" s="552" t="s">
        <v>845</v>
      </c>
      <c r="D2" s="553"/>
      <c r="E2" s="553"/>
      <c r="F2" s="553"/>
      <c r="G2" s="553"/>
      <c r="H2" s="553"/>
      <c r="I2" s="553"/>
      <c r="J2" s="553"/>
      <c r="K2" s="553"/>
      <c r="L2" s="553"/>
      <c r="M2" s="553"/>
      <c r="N2" s="553"/>
      <c r="O2" s="553"/>
      <c r="P2" s="553"/>
      <c r="Q2" s="553"/>
      <c r="R2" s="553"/>
      <c r="S2" s="553"/>
      <c r="T2" s="553"/>
      <c r="U2" s="553"/>
      <c r="V2" s="553"/>
      <c r="W2" s="553"/>
      <c r="X2" s="553"/>
      <c r="Y2" s="553"/>
      <c r="Z2" s="553"/>
      <c r="AA2" s="554"/>
      <c r="AB2" s="299"/>
      <c r="AC2" s="374"/>
      <c r="AD2" s="389"/>
      <c r="AE2" s="368"/>
      <c r="AF2" s="390"/>
      <c r="AG2" s="285"/>
      <c r="AH2" s="285"/>
      <c r="AI2" s="285"/>
      <c r="AJ2" s="285"/>
      <c r="AK2" s="285"/>
      <c r="AL2" s="285"/>
      <c r="AM2" s="285"/>
      <c r="AN2" s="313"/>
      <c r="AO2" s="313"/>
      <c r="AP2" s="313"/>
      <c r="AQ2" s="313"/>
      <c r="AR2" s="313"/>
      <c r="AS2" s="313"/>
      <c r="AT2" s="313"/>
      <c r="AU2" s="313"/>
      <c r="AV2" s="314"/>
      <c r="AW2" s="132"/>
      <c r="AX2" s="132"/>
      <c r="AY2" s="401"/>
      <c r="AZ2" s="402"/>
      <c r="BA2" s="402"/>
      <c r="BB2" s="402"/>
      <c r="BC2" s="402"/>
      <c r="BD2" s="61"/>
      <c r="BE2" s="61"/>
      <c r="BF2" s="61"/>
      <c r="BG2" s="61"/>
      <c r="BH2" s="61"/>
      <c r="BI2" s="61"/>
      <c r="CK2" s="63"/>
    </row>
    <row r="3" spans="1:93" ht="14.25" customHeight="1" x14ac:dyDescent="0.3">
      <c r="A3" s="670"/>
      <c r="B3" s="670"/>
      <c r="C3" s="555"/>
      <c r="D3" s="556"/>
      <c r="E3" s="556"/>
      <c r="F3" s="556"/>
      <c r="G3" s="556"/>
      <c r="H3" s="556"/>
      <c r="I3" s="556"/>
      <c r="J3" s="556"/>
      <c r="K3" s="556"/>
      <c r="L3" s="556"/>
      <c r="M3" s="556"/>
      <c r="N3" s="556"/>
      <c r="O3" s="556"/>
      <c r="P3" s="556"/>
      <c r="Q3" s="556"/>
      <c r="R3" s="556"/>
      <c r="S3" s="556"/>
      <c r="T3" s="556"/>
      <c r="U3" s="556"/>
      <c r="V3" s="556"/>
      <c r="W3" s="556"/>
      <c r="X3" s="556"/>
      <c r="Y3" s="556"/>
      <c r="Z3" s="556"/>
      <c r="AA3" s="557"/>
      <c r="AB3" s="299"/>
      <c r="AC3" s="374"/>
      <c r="AD3" s="389"/>
      <c r="AE3" s="368"/>
      <c r="AF3" s="390"/>
      <c r="AG3" s="285"/>
      <c r="AH3" s="285"/>
      <c r="AI3" s="285"/>
      <c r="AJ3" s="285"/>
      <c r="AK3" s="285"/>
      <c r="AL3" s="285"/>
      <c r="AM3" s="285"/>
      <c r="AN3" s="313"/>
      <c r="AO3" s="313"/>
      <c r="AP3" s="313"/>
      <c r="AQ3" s="313"/>
      <c r="AR3" s="313"/>
      <c r="AS3" s="313"/>
      <c r="AT3" s="313"/>
      <c r="AU3" s="313"/>
      <c r="AV3" s="314"/>
      <c r="AW3" s="132"/>
      <c r="AX3" s="132"/>
      <c r="AY3" s="401"/>
      <c r="AZ3" s="402"/>
      <c r="BA3" s="402"/>
      <c r="BB3" s="402"/>
      <c r="BC3" s="402"/>
      <c r="BD3" s="61"/>
      <c r="BE3" s="61"/>
      <c r="BF3" s="61"/>
      <c r="BG3" s="61"/>
      <c r="BH3" s="61"/>
      <c r="BI3" s="61"/>
      <c r="CK3" s="63"/>
    </row>
    <row r="4" spans="1:93" ht="13.5" customHeight="1" x14ac:dyDescent="0.3">
      <c r="A4" s="670"/>
      <c r="B4" s="670"/>
      <c r="C4" s="555"/>
      <c r="D4" s="556"/>
      <c r="E4" s="556"/>
      <c r="F4" s="556"/>
      <c r="G4" s="556"/>
      <c r="H4" s="556"/>
      <c r="I4" s="556"/>
      <c r="J4" s="556"/>
      <c r="K4" s="556"/>
      <c r="L4" s="556"/>
      <c r="M4" s="556"/>
      <c r="N4" s="556"/>
      <c r="O4" s="556"/>
      <c r="P4" s="556"/>
      <c r="Q4" s="556"/>
      <c r="R4" s="556"/>
      <c r="S4" s="556"/>
      <c r="T4" s="556"/>
      <c r="U4" s="556"/>
      <c r="V4" s="556"/>
      <c r="W4" s="556"/>
      <c r="X4" s="556"/>
      <c r="Y4" s="556"/>
      <c r="Z4" s="556"/>
      <c r="AA4" s="557"/>
      <c r="AB4" s="299"/>
      <c r="AC4" s="374"/>
      <c r="AD4" s="389"/>
      <c r="AE4" s="368"/>
      <c r="AF4" s="390"/>
      <c r="AG4" s="285"/>
      <c r="AH4" s="285"/>
      <c r="AI4" s="285"/>
      <c r="AJ4" s="285"/>
      <c r="AK4" s="285"/>
      <c r="AL4" s="285"/>
      <c r="AM4" s="285"/>
      <c r="AN4" s="313"/>
      <c r="AO4" s="313"/>
      <c r="AP4" s="313"/>
      <c r="AQ4" s="313"/>
      <c r="AR4" s="313"/>
      <c r="AS4" s="313"/>
      <c r="AT4" s="313"/>
      <c r="AU4" s="313"/>
      <c r="AV4" s="314"/>
      <c r="AW4" s="132"/>
      <c r="AX4" s="132"/>
      <c r="AY4" s="401"/>
      <c r="AZ4" s="402"/>
      <c r="BA4" s="402"/>
      <c r="BB4" s="402"/>
      <c r="BC4" s="402"/>
      <c r="BD4" s="61"/>
      <c r="BE4" s="61"/>
      <c r="BF4" s="61"/>
      <c r="BG4" s="61"/>
      <c r="BH4" s="61"/>
      <c r="BI4" s="61"/>
      <c r="CK4" s="63"/>
    </row>
    <row r="5" spans="1:93" ht="9" customHeight="1" thickBot="1" x14ac:dyDescent="0.35">
      <c r="A5" s="670"/>
      <c r="B5" s="670"/>
      <c r="C5" s="558"/>
      <c r="D5" s="559"/>
      <c r="E5" s="559"/>
      <c r="F5" s="559"/>
      <c r="G5" s="559"/>
      <c r="H5" s="559"/>
      <c r="I5" s="559"/>
      <c r="J5" s="559"/>
      <c r="K5" s="559"/>
      <c r="L5" s="559"/>
      <c r="M5" s="559"/>
      <c r="N5" s="559"/>
      <c r="O5" s="559"/>
      <c r="P5" s="559"/>
      <c r="Q5" s="559"/>
      <c r="R5" s="559"/>
      <c r="S5" s="559"/>
      <c r="T5" s="559"/>
      <c r="U5" s="559"/>
      <c r="V5" s="559"/>
      <c r="W5" s="559"/>
      <c r="X5" s="559"/>
      <c r="Y5" s="559"/>
      <c r="Z5" s="559"/>
      <c r="AA5" s="560"/>
      <c r="AB5" s="299"/>
      <c r="AC5" s="374"/>
      <c r="AD5" s="389"/>
      <c r="AE5" s="368"/>
      <c r="AF5" s="390"/>
      <c r="AG5" s="285"/>
      <c r="AH5" s="285"/>
      <c r="AI5" s="285"/>
      <c r="AJ5" s="285"/>
      <c r="AK5" s="285"/>
      <c r="AL5" s="285"/>
      <c r="AM5" s="285"/>
      <c r="AN5" s="313"/>
      <c r="AO5" s="313"/>
      <c r="AP5" s="313"/>
      <c r="AQ5" s="313"/>
      <c r="AR5" s="313"/>
      <c r="AS5" s="313"/>
      <c r="AT5" s="313"/>
      <c r="AU5" s="313"/>
      <c r="AV5" s="314"/>
      <c r="AW5" s="132"/>
      <c r="AX5" s="132"/>
      <c r="AY5" s="401"/>
      <c r="AZ5" s="402"/>
      <c r="BA5" s="402"/>
      <c r="BB5" s="402"/>
      <c r="BC5" s="402"/>
      <c r="BD5" s="61"/>
      <c r="BE5" s="61"/>
      <c r="BF5" s="61"/>
      <c r="BG5" s="61"/>
      <c r="BH5" s="61"/>
      <c r="BI5" s="61"/>
      <c r="CK5" s="63"/>
    </row>
    <row r="6" spans="1:93" s="311" customFormat="1" ht="17" customHeight="1" x14ac:dyDescent="0.3">
      <c r="A6" s="671"/>
      <c r="B6" s="671"/>
      <c r="C6" s="416" t="s">
        <v>846</v>
      </c>
      <c r="D6" s="398"/>
      <c r="E6" s="398"/>
      <c r="F6" s="398"/>
      <c r="G6" s="398"/>
      <c r="H6" s="398"/>
      <c r="I6" s="398"/>
      <c r="J6" s="398"/>
      <c r="K6" s="312"/>
      <c r="L6" s="312"/>
      <c r="M6" s="399"/>
      <c r="N6" s="310"/>
      <c r="Q6" s="310"/>
      <c r="T6" s="310"/>
      <c r="W6" s="310"/>
      <c r="Y6" s="310"/>
      <c r="AA6" s="103"/>
      <c r="AB6" s="299"/>
      <c r="AC6" s="374"/>
      <c r="AD6" s="389"/>
      <c r="AE6" s="368"/>
      <c r="AF6" s="390"/>
      <c r="AG6" s="285"/>
      <c r="AH6" s="285"/>
      <c r="AI6" s="285"/>
      <c r="AJ6" s="285"/>
      <c r="AK6" s="285"/>
      <c r="AL6" s="285"/>
      <c r="AM6" s="285"/>
      <c r="AN6" s="313"/>
      <c r="AO6" s="313"/>
      <c r="AP6" s="313"/>
      <c r="AQ6" s="313"/>
      <c r="AR6" s="313"/>
      <c r="AS6" s="313"/>
      <c r="AT6" s="313"/>
      <c r="AU6" s="313"/>
      <c r="AV6" s="314"/>
      <c r="AW6" s="132"/>
      <c r="AX6" s="132"/>
      <c r="AY6" s="401"/>
      <c r="AZ6" s="402"/>
      <c r="BA6" s="402"/>
      <c r="BB6" s="402"/>
      <c r="BC6" s="402"/>
      <c r="BD6" s="61"/>
      <c r="BE6" s="61"/>
      <c r="BF6" s="61"/>
      <c r="BG6" s="61"/>
      <c r="BH6" s="61"/>
      <c r="BI6" s="61"/>
      <c r="BJ6" s="299"/>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L6" s="285"/>
    </row>
    <row r="7" spans="1:93" ht="23" customHeight="1" thickBot="1" x14ac:dyDescent="0.35">
      <c r="A7" s="567" t="s">
        <v>209</v>
      </c>
      <c r="B7" s="567"/>
      <c r="C7" s="567"/>
      <c r="D7" s="567"/>
      <c r="E7" s="567"/>
      <c r="F7" s="567"/>
      <c r="G7" s="567"/>
      <c r="H7" s="567"/>
      <c r="I7" s="567"/>
      <c r="J7" s="567"/>
      <c r="K7" s="567"/>
      <c r="L7" s="567"/>
      <c r="M7" s="567"/>
      <c r="N7" s="567"/>
      <c r="O7" s="567"/>
      <c r="P7" s="567"/>
      <c r="Q7" s="567"/>
      <c r="R7" s="599" t="s">
        <v>210</v>
      </c>
      <c r="S7" s="599"/>
      <c r="T7" s="599"/>
      <c r="U7" s="599"/>
      <c r="V7" s="599"/>
      <c r="W7" s="599"/>
      <c r="X7" s="599"/>
      <c r="Y7" s="599"/>
      <c r="Z7" s="599"/>
      <c r="AA7" s="600" t="s">
        <v>211</v>
      </c>
      <c r="AB7" s="602" t="s">
        <v>212</v>
      </c>
      <c r="AC7" s="603"/>
      <c r="AD7" s="604"/>
      <c r="AE7" s="603"/>
      <c r="AF7" s="603"/>
      <c r="AG7" s="603"/>
      <c r="AH7" s="603"/>
      <c r="AI7" s="603"/>
      <c r="AJ7" s="603"/>
      <c r="AK7" s="603"/>
      <c r="AL7" s="603"/>
      <c r="AM7" s="605"/>
      <c r="AN7" s="573" t="s">
        <v>213</v>
      </c>
      <c r="AO7" s="573"/>
      <c r="AP7" s="573"/>
      <c r="AQ7" s="573"/>
      <c r="AR7" s="573"/>
      <c r="AS7" s="573"/>
      <c r="AT7" s="573"/>
      <c r="AU7" s="573"/>
      <c r="AV7" s="573"/>
      <c r="AW7" s="565" t="s">
        <v>214</v>
      </c>
      <c r="AX7" s="565"/>
      <c r="AY7" s="566"/>
      <c r="AZ7" s="566"/>
      <c r="BA7" s="566"/>
      <c r="BB7" s="566"/>
      <c r="BC7" s="566"/>
      <c r="BD7" s="582" t="s">
        <v>215</v>
      </c>
      <c r="BE7" s="582"/>
      <c r="BF7" s="582"/>
      <c r="BG7" s="582"/>
      <c r="BH7" s="582"/>
      <c r="BI7" s="582"/>
      <c r="CI7" s="285"/>
      <c r="CJ7" s="285"/>
      <c r="CK7" s="285"/>
      <c r="CM7" s="285"/>
      <c r="CN7" s="285"/>
      <c r="CO7" s="285"/>
    </row>
    <row r="8" spans="1:93" ht="23" customHeight="1" x14ac:dyDescent="0.3">
      <c r="A8" s="567"/>
      <c r="B8" s="567"/>
      <c r="C8" s="567"/>
      <c r="D8" s="567"/>
      <c r="E8" s="567"/>
      <c r="F8" s="567"/>
      <c r="G8" s="567"/>
      <c r="H8" s="567"/>
      <c r="I8" s="567"/>
      <c r="J8" s="567"/>
      <c r="K8" s="567"/>
      <c r="L8" s="567"/>
      <c r="M8" s="567"/>
      <c r="N8" s="567"/>
      <c r="O8" s="567"/>
      <c r="P8" s="567"/>
      <c r="Q8" s="568"/>
      <c r="R8" s="583" t="s">
        <v>216</v>
      </c>
      <c r="S8" s="584"/>
      <c r="T8" s="584"/>
      <c r="U8" s="585" t="s">
        <v>217</v>
      </c>
      <c r="V8" s="585"/>
      <c r="W8" s="585"/>
      <c r="X8" s="584" t="s">
        <v>218</v>
      </c>
      <c r="Y8" s="624" t="s">
        <v>219</v>
      </c>
      <c r="Z8" s="622" t="s">
        <v>30</v>
      </c>
      <c r="AA8" s="600"/>
      <c r="AB8" s="606"/>
      <c r="AC8" s="607"/>
      <c r="AD8" s="608"/>
      <c r="AE8" s="607"/>
      <c r="AF8" s="607"/>
      <c r="AG8" s="607"/>
      <c r="AH8" s="607"/>
      <c r="AI8" s="607"/>
      <c r="AJ8" s="607"/>
      <c r="AK8" s="607"/>
      <c r="AL8" s="607"/>
      <c r="AM8" s="609"/>
      <c r="AN8" s="573"/>
      <c r="AO8" s="573"/>
      <c r="AP8" s="573"/>
      <c r="AQ8" s="573"/>
      <c r="AR8" s="573"/>
      <c r="AS8" s="573"/>
      <c r="AT8" s="573"/>
      <c r="AU8" s="573"/>
      <c r="AV8" s="573"/>
      <c r="AW8" s="565"/>
      <c r="AX8" s="565"/>
      <c r="AY8" s="566"/>
      <c r="AZ8" s="566"/>
      <c r="BA8" s="566"/>
      <c r="BB8" s="566"/>
      <c r="BC8" s="566"/>
      <c r="BD8" s="582"/>
      <c r="BE8" s="582"/>
      <c r="BF8" s="582"/>
      <c r="BG8" s="582"/>
      <c r="BH8" s="582"/>
      <c r="BI8" s="582"/>
      <c r="CI8" s="285"/>
      <c r="CJ8" s="285"/>
      <c r="CK8" s="285"/>
      <c r="CM8" s="285"/>
      <c r="CN8" s="285"/>
      <c r="CO8" s="285"/>
    </row>
    <row r="9" spans="1:93" s="325" customFormat="1" ht="16.5" customHeight="1" x14ac:dyDescent="0.3">
      <c r="A9" s="561" t="s">
        <v>220</v>
      </c>
      <c r="B9" s="561" t="s">
        <v>221</v>
      </c>
      <c r="C9" s="586" t="s">
        <v>222</v>
      </c>
      <c r="D9" s="561" t="s">
        <v>223</v>
      </c>
      <c r="E9" s="561" t="s">
        <v>64</v>
      </c>
      <c r="F9" s="561" t="s">
        <v>224</v>
      </c>
      <c r="G9" s="386"/>
      <c r="H9" s="386"/>
      <c r="I9" s="386"/>
      <c r="J9" s="561" t="s">
        <v>225</v>
      </c>
      <c r="K9" s="561" t="s">
        <v>18</v>
      </c>
      <c r="L9" s="561" t="s">
        <v>20</v>
      </c>
      <c r="M9" s="561" t="s">
        <v>22</v>
      </c>
      <c r="N9" s="561" t="s">
        <v>24</v>
      </c>
      <c r="O9" s="561" t="s">
        <v>226</v>
      </c>
      <c r="P9" s="561" t="s">
        <v>227</v>
      </c>
      <c r="Q9" s="626" t="s">
        <v>219</v>
      </c>
      <c r="R9" s="578" t="s">
        <v>216</v>
      </c>
      <c r="S9" s="562" t="s">
        <v>228</v>
      </c>
      <c r="T9" s="562" t="s">
        <v>219</v>
      </c>
      <c r="U9" s="562" t="s">
        <v>217</v>
      </c>
      <c r="V9" s="562" t="s">
        <v>228</v>
      </c>
      <c r="W9" s="562" t="s">
        <v>219</v>
      </c>
      <c r="X9" s="562"/>
      <c r="Y9" s="625"/>
      <c r="Z9" s="623"/>
      <c r="AA9" s="600"/>
      <c r="AB9" s="597" t="s">
        <v>229</v>
      </c>
      <c r="AC9" s="592" t="s">
        <v>32</v>
      </c>
      <c r="AD9" s="590" t="s">
        <v>230</v>
      </c>
      <c r="AE9" s="574" t="s">
        <v>231</v>
      </c>
      <c r="AF9" s="592" t="s">
        <v>232</v>
      </c>
      <c r="AG9" s="592" t="s">
        <v>34</v>
      </c>
      <c r="AH9" s="594" t="s">
        <v>233</v>
      </c>
      <c r="AI9" s="595"/>
      <c r="AJ9" s="595"/>
      <c r="AK9" s="595"/>
      <c r="AL9" s="595"/>
      <c r="AM9" s="596"/>
      <c r="AN9" s="589" t="s">
        <v>234</v>
      </c>
      <c r="AO9" s="588" t="s">
        <v>235</v>
      </c>
      <c r="AP9" s="588" t="s">
        <v>219</v>
      </c>
      <c r="AQ9" s="588" t="s">
        <v>236</v>
      </c>
      <c r="AR9" s="588" t="s">
        <v>219</v>
      </c>
      <c r="AS9" s="588" t="s">
        <v>237</v>
      </c>
      <c r="AT9" s="588" t="s">
        <v>238</v>
      </c>
      <c r="AU9" s="588" t="s">
        <v>239</v>
      </c>
      <c r="AV9" s="564" t="s">
        <v>50</v>
      </c>
      <c r="AW9" s="576" t="s">
        <v>240</v>
      </c>
      <c r="AX9" s="576" t="s">
        <v>241</v>
      </c>
      <c r="AY9" s="569" t="s">
        <v>242</v>
      </c>
      <c r="AZ9" s="569" t="s">
        <v>243</v>
      </c>
      <c r="BA9" s="569" t="s">
        <v>244</v>
      </c>
      <c r="BB9" s="569" t="s">
        <v>245</v>
      </c>
      <c r="BC9" s="569" t="s">
        <v>246</v>
      </c>
      <c r="BD9" s="598" t="s">
        <v>215</v>
      </c>
      <c r="BE9" s="598" t="s">
        <v>247</v>
      </c>
      <c r="BF9" s="598" t="s">
        <v>248</v>
      </c>
      <c r="BG9" s="598" t="s">
        <v>249</v>
      </c>
      <c r="BH9" s="598" t="s">
        <v>250</v>
      </c>
      <c r="BI9" s="598" t="s">
        <v>54</v>
      </c>
      <c r="BJ9" s="372"/>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row>
    <row r="10" spans="1:93" s="322" customFormat="1" ht="59.4" customHeight="1" x14ac:dyDescent="0.3">
      <c r="A10" s="561"/>
      <c r="B10" s="561"/>
      <c r="C10" s="587"/>
      <c r="D10" s="561"/>
      <c r="E10" s="561"/>
      <c r="F10" s="561"/>
      <c r="G10" s="387" t="s">
        <v>251</v>
      </c>
      <c r="H10" s="387" t="s">
        <v>252</v>
      </c>
      <c r="I10" s="387" t="s">
        <v>253</v>
      </c>
      <c r="J10" s="561"/>
      <c r="K10" s="561"/>
      <c r="L10" s="561"/>
      <c r="M10" s="561"/>
      <c r="N10" s="561"/>
      <c r="O10" s="561"/>
      <c r="P10" s="561"/>
      <c r="Q10" s="626"/>
      <c r="R10" s="578"/>
      <c r="S10" s="562"/>
      <c r="T10" s="562"/>
      <c r="U10" s="562"/>
      <c r="V10" s="562"/>
      <c r="W10" s="562"/>
      <c r="X10" s="562"/>
      <c r="Y10" s="625"/>
      <c r="Z10" s="623"/>
      <c r="AA10" s="601"/>
      <c r="AB10" s="597"/>
      <c r="AC10" s="593"/>
      <c r="AD10" s="591"/>
      <c r="AE10" s="575"/>
      <c r="AF10" s="593"/>
      <c r="AG10" s="593"/>
      <c r="AH10" s="371" t="s">
        <v>254</v>
      </c>
      <c r="AI10" s="371" t="s">
        <v>255</v>
      </c>
      <c r="AJ10" s="371" t="s">
        <v>256</v>
      </c>
      <c r="AK10" s="371" t="s">
        <v>257</v>
      </c>
      <c r="AL10" s="371" t="s">
        <v>258</v>
      </c>
      <c r="AM10" s="371" t="s">
        <v>259</v>
      </c>
      <c r="AN10" s="589"/>
      <c r="AO10" s="588"/>
      <c r="AP10" s="588"/>
      <c r="AQ10" s="588"/>
      <c r="AR10" s="588"/>
      <c r="AS10" s="588"/>
      <c r="AT10" s="588" t="s">
        <v>238</v>
      </c>
      <c r="AU10" s="588" t="s">
        <v>239</v>
      </c>
      <c r="AV10" s="564"/>
      <c r="AW10" s="576"/>
      <c r="AX10" s="576"/>
      <c r="AY10" s="569"/>
      <c r="AZ10" s="569"/>
      <c r="BA10" s="569"/>
      <c r="BB10" s="569"/>
      <c r="BC10" s="569"/>
      <c r="BD10" s="598"/>
      <c r="BE10" s="598"/>
      <c r="BF10" s="598"/>
      <c r="BG10" s="598"/>
      <c r="BH10" s="598"/>
      <c r="BI10" s="598"/>
      <c r="BJ10" s="372"/>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19" t="s">
        <v>260</v>
      </c>
      <c r="CJ10" s="320" t="s">
        <v>261</v>
      </c>
      <c r="CK10" s="321"/>
      <c r="CL10" s="324"/>
      <c r="CM10" s="321"/>
      <c r="CN10" s="321"/>
      <c r="CO10" s="321"/>
    </row>
    <row r="11" spans="1:93" s="306" customFormat="1" ht="19.25" customHeight="1" x14ac:dyDescent="0.3">
      <c r="A11" s="282"/>
      <c r="B11" s="315"/>
      <c r="C11" s="315"/>
      <c r="D11" s="315"/>
      <c r="E11" s="315"/>
      <c r="F11" s="315"/>
      <c r="G11" s="315"/>
      <c r="H11" s="315"/>
      <c r="I11" s="315"/>
      <c r="J11" s="315"/>
      <c r="K11" s="300"/>
      <c r="L11" s="300"/>
      <c r="M11" s="300"/>
      <c r="N11" s="282"/>
      <c r="O11" s="282"/>
      <c r="P11" s="282"/>
      <c r="Q11" s="282"/>
      <c r="R11" s="282"/>
      <c r="S11" s="282"/>
      <c r="T11" s="282"/>
      <c r="U11" s="282"/>
      <c r="V11" s="282"/>
      <c r="W11" s="282"/>
      <c r="X11" s="282"/>
      <c r="Y11" s="282"/>
      <c r="Z11" s="282"/>
      <c r="AA11" s="281"/>
      <c r="AB11" s="344"/>
      <c r="AC11" s="300"/>
      <c r="AD11" s="391"/>
      <c r="AE11" s="315"/>
      <c r="AF11" s="300"/>
      <c r="AG11" s="315"/>
      <c r="AH11" s="316"/>
      <c r="AI11" s="316"/>
      <c r="AJ11" s="316"/>
      <c r="AK11" s="315"/>
      <c r="AL11" s="315"/>
      <c r="AM11" s="315"/>
      <c r="AN11" s="317"/>
      <c r="AO11" s="315"/>
      <c r="AP11" s="315"/>
      <c r="AQ11" s="315"/>
      <c r="AR11" s="315"/>
      <c r="AS11" s="315"/>
      <c r="AT11" s="315"/>
      <c r="AU11" s="315"/>
      <c r="AV11" s="345"/>
      <c r="AW11" s="283"/>
      <c r="AX11" s="283"/>
      <c r="AY11" s="318"/>
      <c r="AZ11" s="318"/>
      <c r="BA11" s="318"/>
      <c r="BB11" s="318"/>
      <c r="BC11" s="318"/>
      <c r="BD11" s="281"/>
      <c r="BE11" s="281"/>
      <c r="BF11" s="281"/>
      <c r="BG11" s="281"/>
      <c r="BH11" s="281"/>
      <c r="BI11" s="281"/>
      <c r="BJ11" s="373"/>
      <c r="BK11" s="323"/>
      <c r="BL11" s="323"/>
      <c r="BM11" s="323"/>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282"/>
      <c r="CJ11" s="282"/>
      <c r="CL11" s="323"/>
    </row>
    <row r="12" spans="1:93" ht="138" customHeight="1" x14ac:dyDescent="0.3">
      <c r="A12" s="667" t="s">
        <v>262</v>
      </c>
      <c r="B12" s="664" t="s">
        <v>263</v>
      </c>
      <c r="C12" s="610" t="s">
        <v>67</v>
      </c>
      <c r="D12" s="610" t="s">
        <v>264</v>
      </c>
      <c r="E12" s="610" t="s">
        <v>70</v>
      </c>
      <c r="F12" s="610" t="s">
        <v>265</v>
      </c>
      <c r="G12" s="610" t="s">
        <v>266</v>
      </c>
      <c r="H12" s="610" t="s">
        <v>267</v>
      </c>
      <c r="I12" s="610" t="s">
        <v>268</v>
      </c>
      <c r="J12" s="610" t="s">
        <v>996</v>
      </c>
      <c r="K12" s="613" t="s">
        <v>937</v>
      </c>
      <c r="L12" s="613" t="s">
        <v>938</v>
      </c>
      <c r="M12" s="613" t="str">
        <f>+CONCATENATE(J12," ",K12," ",L12)</f>
        <v>Posibilidad de afectación Económica y pérdida Reputacional por el incumplimiento en la ejecución del presupuesto de inversión y de las metas proyecto y Plan Nacional de Desarrollo - PND debido a: 
1. Deficiencias en la programación y seguimiento del plan anual de adquisiciones.
2. Situaciones imprevistas de carácter misional que afecten la programación y diseño del plan de adquisiciones.
3. Compromisos institucionales no previstos.
4. Deficiencia en la ejecución  de reservas presupuestales constituidas.
5. Deficiencia en la programación y seguimiento de las metas asociadas a los proyectos de inversión y PND.</v>
      </c>
      <c r="N12" s="643" t="s">
        <v>270</v>
      </c>
      <c r="O12" s="640">
        <v>365</v>
      </c>
      <c r="P12" s="616" t="str">
        <f t="shared" ref="P12" si="0">IF(O12&lt;=0,"",IF(O12&lt;=2,"Muy Baja",IF(O12&lt;=24,"Baja",IF(O12&lt;=500,"Media",IF(O12&lt;=5000,"Alta","Muy Alta")))))</f>
        <v>Media</v>
      </c>
      <c r="Q12" s="627">
        <f t="shared" ref="Q12" si="1">IF(P12="","",IF(P12="Muy Baja",0.2,IF(P12="Baja",0.4,IF(P12="Media",0.6,IF(P12="Alta",0.8,IF(P12="Muy Alta",1,))))))</f>
        <v>0.6</v>
      </c>
      <c r="R12" s="630" t="s">
        <v>271</v>
      </c>
      <c r="S12" s="616" t="str">
        <f>IF(OR(R12='Tabla Impacto'!$C$11,R12='Tabla Impacto'!$D$11),"Leve",IF(OR(R12='Tabla Impacto'!$C$12,R12='Tabla Impacto'!$D$12),"Menor",IF(OR(R12='Tabla Impacto'!$C$13,R12='Tabla Impacto'!$D$13),"Moderado",IF(OR(R12='Tabla Impacto'!$C$14,R12='Tabla Impacto'!$D$14),"Mayor",IF(OR(R12='Tabla Impacto'!$C$15,R12='Tabla Impacto'!$D$15),"Catastrófico","")))))</f>
        <v>Catastrófico</v>
      </c>
      <c r="T12" s="627">
        <f t="shared" ref="T12" si="2">IF(S12="","",IF(S12="Leve",0.2,IF(S12="Menor",0.4,IF(S12="Moderado",0.6,IF(S12="Mayor",0.8,IF(S12="Catastrófico",1,))))))</f>
        <v>1</v>
      </c>
      <c r="U12" s="630" t="s">
        <v>272</v>
      </c>
      <c r="V12" s="616" t="str">
        <f>IF(OR(U12='Tabla Impacto'!$C$11,U12='Tabla Impacto'!$D$11),"Leve",IF(OR(U12='Tabla Impacto'!$C$12,U12='Tabla Impacto'!$D$12),"Menor",IF(OR(U12='Tabla Impacto'!$C$13,U12='Tabla Impacto'!$D$13),"Moderado",IF(OR(U12='Tabla Impacto'!$C$14,U12='Tabla Impacto'!$D$14),"Mayor",IF(OR(U12='Tabla Impacto'!$C$15,U12='Tabla Impacto'!$D$15),"Catastrófico","")))))</f>
        <v>Catastrófico</v>
      </c>
      <c r="W12" s="627">
        <f t="shared" ref="W12" si="3">IF(V12="","",IF(V12="Leve",0.2,IF(V12="Menor",0.4,IF(V12="Moderado",0.6,IF(V12="Mayor",0.8,IF(V12="Catastrófico",1,))))))</f>
        <v>1</v>
      </c>
      <c r="X12" s="633" t="str">
        <f>IF(Y12="","",IF(Y12='Tabla Impacto'!$G$4,'Tabla Impacto'!$F$4,IF(Y12='Tabla Impacto'!$G$5,'Tabla Impacto'!$F$5,IF(Y12='Tabla Impacto'!$G$6,'Tabla Impacto'!$F$6,IF(Y12='Tabla Impacto'!$G$7,'Tabla Impacto'!$F$7,IF(Y12='Tabla Impacto'!$G$8,'Tabla Impacto'!$F$8))))))</f>
        <v>Catastrófico</v>
      </c>
      <c r="Y12" s="627">
        <f t="shared" ref="Y12" si="4">+IF(T12="",W12,IF(W12="",T12,IF(T12&gt;W12,T12,W12)))</f>
        <v>1</v>
      </c>
      <c r="Z12" s="633" t="str">
        <f t="shared" ref="Z12" si="5">IF(OR(AND(P12="Muy Baja",X12="Leve"),AND(P12="Muy Baja",X12="Menor"),AND(P12="Baja",X12="Leve")),"Bajo",IF(OR(AND(P12="Muy baja",X12="Moderado"),AND(P12="Baja",X12="Menor"),AND(P12="Baja",X12="Moderado"),AND(P12="Media",X12="Leve"),AND(P12="Media",X12="Menor"),AND(P12="Media",X12="Moderado"),AND(P12="Alta",X12="Leve"),AND(P12="Alta",X12="Menor")),"Moderado",IF(OR(AND(P12="Muy Baja",X12="Mayor"),AND(P12="Baja",X12="Mayor"),AND(P12="Media",X12="Mayor"),AND(P12="Alta",X12="Moderado"),AND(P12="Alta",X12="Mayor"),AND(P12="Muy Alta",X12="Leve"),AND(P12="Muy Alta",X12="Menor"),AND(P12="Muy Alta",X12="Moderado"),AND(P12="Muy Alta",X12="Mayor")),"Alto",IF(OR(AND(P12="Muy Baja",X12="Catastrófico"),AND(P12="Baja",X12="Catastrófico"),AND(P12="Media",X12="Catastrófico"),AND(P12="Alta",X12="Catastrófico"),AND(P12="Muy Alta",X12="Catastrófico")),"Extremo",""))))</f>
        <v>Extremo</v>
      </c>
      <c r="AA12" s="577"/>
      <c r="AB12" s="286">
        <v>1</v>
      </c>
      <c r="AC12" s="409" t="s">
        <v>939</v>
      </c>
      <c r="AD12" s="286"/>
      <c r="AE12" s="287" t="s">
        <v>120</v>
      </c>
      <c r="AF12" s="409" t="s">
        <v>941</v>
      </c>
      <c r="AG12" s="287" t="str">
        <f t="shared" ref="AG12:AG75" si="6">IF(OR(AH12="Preventivo",AH12="Detectivo"),"Probabilidad",IF(AH12="Correctivo","Impacto",""))</f>
        <v>Probabilidad</v>
      </c>
      <c r="AH12" s="288" t="s">
        <v>78</v>
      </c>
      <c r="AI12" s="288" t="s">
        <v>106</v>
      </c>
      <c r="AJ12" s="289" t="str">
        <f t="shared" ref="AJ12:AJ71" si="7">IF(AND(AH12="Preventivo",AI12="Automático"),"50%",IF(AND(AH12="Preventivo",AI12="Manual"),"40%",IF(AND(AH12="Detectivo",AI12="Automático"),"40%",IF(AND(AH12="Detectivo",AI12="Manual"),"30%",IF(AND(AH12="Correctivo",AI12="Automático"),"35%",IF(AND(AH12="Correctivo",AI12="Manual"),"25%",""))))))</f>
        <v>30%</v>
      </c>
      <c r="AK12" s="288" t="s">
        <v>112</v>
      </c>
      <c r="AL12" s="288" t="s">
        <v>130</v>
      </c>
      <c r="AM12" s="288" t="s">
        <v>273</v>
      </c>
      <c r="AN12" s="302">
        <f>IFERROR(IF(AG12="Probabilidad",(Q12-(+Q12*AJ12)),IF(AG12="Impacto",Q12,"")),"")</f>
        <v>0.42</v>
      </c>
      <c r="AO12" s="340" t="str">
        <f t="shared" ref="AO12:AO71" si="8">IFERROR(IF(AN12="","",IF(AN12&lt;=0.2,"Muy Baja",IF(AN12&lt;=0.4,"Baja",IF(AN12&lt;=0.6,"Media",IF(AN12&lt;=0.8,"Alta","Muy Alta"))))),"")</f>
        <v>Media</v>
      </c>
      <c r="AP12" s="289">
        <f>+AN12</f>
        <v>0.42</v>
      </c>
      <c r="AQ12" s="340" t="str">
        <f>IFERROR(IF(AR12="","",IF(AR12&lt;=0.2,"Leve",IF(AR12&lt;=0.4,"Menor",IF(AR12&lt;=0.6,"Moderado",IF(AR12&lt;=0.8,"Mayor","Catastrófico"))))),"")</f>
        <v>Catastrófico</v>
      </c>
      <c r="AR12" s="289">
        <f>IFERROR(IF(AG12="Impacto",(Y12-(+Y12*AJ12)),IF(AG12="Probabilidad",Y12,"")),"")</f>
        <v>1</v>
      </c>
      <c r="AS12" s="337" t="str">
        <f t="shared" ref="AS12:AS73" si="9">IFERROR(IF(OR(AND(AO12="Muy Baja",AQ12="Leve"),AND(AO12="Muy Baja",AQ12="Menor"),AND(AO12="Baja",AQ12="Leve")),"Bajo",IF(OR(AND(AO12="Muy baja",AQ12="Moderado"),AND(AO12="Baja",AQ12="Menor"),AND(AO12="Baja",AQ12="Moderado"),AND(AO12="Media",AQ12="Leve"),AND(AO12="Media",AQ12="Menor"),AND(AO12="Media",AQ12="Moderado"),AND(AO12="Alta",AQ12="Leve"),AND(AO12="Alta",AQ12="Menor")),"Moderado",IF(OR(AND(AO12="Muy Baja",AQ12="Mayor"),AND(AO12="Baja",AQ12="Mayor"),AND(AO12="Media",AQ12="Mayor"),AND(AO12="Alta",AQ12="Moderado"),AND(AO12="Alta",AQ12="Mayor"),AND(AO12="Muy Alta",AQ12="Leve"),AND(AO12="Muy Alta",AQ12="Menor"),AND(AO12="Muy Alta",AQ12="Moderado"),AND(AO12="Muy Alta",AQ12="Mayor")),"Alto",IF(OR(AND(AO12="Muy Baja",AQ12="Catastrófico"),AND(AO12="Baja",AQ12="Catastrófico"),AND(AO12="Media",AQ12="Catastrófico"),AND(AO12="Alta",AQ12="Catastrófico"),AND(AO12="Muy Alta",AQ12="Catastrófico")),"Extremo","")))),"")</f>
        <v>Extremo</v>
      </c>
      <c r="AT12" s="507">
        <f>+AP13</f>
        <v>0.252</v>
      </c>
      <c r="AU12" s="507">
        <f>+AR13</f>
        <v>1</v>
      </c>
      <c r="AV12" s="650" t="s">
        <v>274</v>
      </c>
      <c r="AW12" s="290"/>
      <c r="AX12" s="290"/>
      <c r="AY12" s="291">
        <v>4</v>
      </c>
      <c r="AZ12" s="287">
        <v>1</v>
      </c>
      <c r="BA12" s="287">
        <v>1</v>
      </c>
      <c r="BB12" s="287">
        <v>1</v>
      </c>
      <c r="BC12" s="287">
        <v>1</v>
      </c>
    </row>
    <row r="13" spans="1:93" s="1" customFormat="1" ht="159" customHeight="1" x14ac:dyDescent="0.3">
      <c r="A13" s="668"/>
      <c r="B13" s="665"/>
      <c r="C13" s="611"/>
      <c r="D13" s="611"/>
      <c r="E13" s="611"/>
      <c r="F13" s="611"/>
      <c r="G13" s="611"/>
      <c r="H13" s="611"/>
      <c r="I13" s="611"/>
      <c r="J13" s="611"/>
      <c r="K13" s="614"/>
      <c r="L13" s="614"/>
      <c r="M13" s="614"/>
      <c r="N13" s="644"/>
      <c r="O13" s="641"/>
      <c r="P13" s="617"/>
      <c r="Q13" s="628"/>
      <c r="R13" s="631"/>
      <c r="S13" s="617"/>
      <c r="T13" s="628"/>
      <c r="U13" s="631"/>
      <c r="V13" s="617"/>
      <c r="W13" s="628"/>
      <c r="X13" s="634"/>
      <c r="Y13" s="628"/>
      <c r="Z13" s="634"/>
      <c r="AA13" s="577"/>
      <c r="AB13" s="286">
        <v>2</v>
      </c>
      <c r="AC13" s="409" t="s">
        <v>940</v>
      </c>
      <c r="AD13" s="286"/>
      <c r="AE13" s="287" t="s">
        <v>120</v>
      </c>
      <c r="AF13" s="409" t="s">
        <v>942</v>
      </c>
      <c r="AG13" s="287" t="str">
        <f t="shared" si="6"/>
        <v>Probabilidad</v>
      </c>
      <c r="AH13" s="288" t="s">
        <v>71</v>
      </c>
      <c r="AI13" s="288" t="s">
        <v>106</v>
      </c>
      <c r="AJ13" s="289" t="str">
        <f t="shared" si="7"/>
        <v>40%</v>
      </c>
      <c r="AK13" s="288" t="s">
        <v>112</v>
      </c>
      <c r="AL13" s="288" t="s">
        <v>130</v>
      </c>
      <c r="AM13" s="288" t="s">
        <v>273</v>
      </c>
      <c r="AN13" s="122">
        <f>IFERROR(IF(AND(AG12="Probabilidad",AG13="Probabilidad"),(AP12-(+AP12*AJ13)),IF(AG13="Probabilidad",(Q12-(+Q12*AJ13)),IF(AG13="Impacto",AP12,""))),"")</f>
        <v>0.252</v>
      </c>
      <c r="AO13" s="131" t="str">
        <f t="shared" si="8"/>
        <v>Baja</v>
      </c>
      <c r="AP13" s="123">
        <f t="shared" ref="AP13:AP73" si="10">+AN13</f>
        <v>0.252</v>
      </c>
      <c r="AQ13" s="131" t="str">
        <f t="shared" ref="AQ13:AQ71" si="11">IFERROR(IF(AR13="","",IF(AR13&lt;=0.2,"Leve",IF(AR13&lt;=0.4,"Menor",IF(AR13&lt;=0.6,"Moderado",IF(AR13&lt;=0.8,"Mayor","Catastrófico"))))),"")</f>
        <v>Catastrófico</v>
      </c>
      <c r="AR13" s="123">
        <f>IFERROR(IF(AND(AG12="Impacto",AG13="Impacto"),(AR12-(+AR12*AJ13)),IF(AG13="Impacto",(Y12-(+Y12*AJ13)),IF(AG13="Probabilidad",AR12,""))),"")</f>
        <v>1</v>
      </c>
      <c r="AS13" s="273" t="str">
        <f t="shared" si="9"/>
        <v>Extremo</v>
      </c>
      <c r="AT13" s="508"/>
      <c r="AU13" s="508"/>
      <c r="AV13" s="652"/>
      <c r="AW13" s="290"/>
      <c r="AX13" s="290"/>
      <c r="AY13" s="291">
        <v>12</v>
      </c>
      <c r="AZ13" s="287">
        <v>3</v>
      </c>
      <c r="BA13" s="287">
        <v>3</v>
      </c>
      <c r="BB13" s="287">
        <v>3</v>
      </c>
      <c r="BC13" s="287">
        <v>3</v>
      </c>
      <c r="BJ13" s="299"/>
      <c r="BK13" s="285"/>
      <c r="BL13" s="285"/>
      <c r="BM13" s="285"/>
      <c r="BN13" s="285"/>
      <c r="BO13" s="285"/>
      <c r="BP13" s="285"/>
      <c r="BQ13" s="285"/>
      <c r="BR13" s="285"/>
      <c r="BS13" s="285"/>
      <c r="BT13" s="285"/>
      <c r="BU13" s="285"/>
      <c r="BV13" s="285"/>
      <c r="BW13" s="285"/>
      <c r="BX13" s="285"/>
      <c r="BY13" s="285"/>
      <c r="BZ13" s="285"/>
      <c r="CA13" s="285"/>
      <c r="CB13" s="285"/>
      <c r="CC13" s="285"/>
      <c r="CD13" s="285"/>
      <c r="CE13" s="285"/>
      <c r="CF13" s="285"/>
      <c r="CG13" s="285"/>
      <c r="CH13" s="285"/>
      <c r="CL13" s="285"/>
    </row>
    <row r="14" spans="1:93" s="1" customFormat="1" x14ac:dyDescent="0.3">
      <c r="A14" s="668"/>
      <c r="B14" s="665"/>
      <c r="C14" s="611"/>
      <c r="D14" s="611"/>
      <c r="E14" s="611"/>
      <c r="F14" s="611"/>
      <c r="G14" s="611"/>
      <c r="H14" s="611"/>
      <c r="I14" s="611"/>
      <c r="J14" s="611"/>
      <c r="K14" s="614"/>
      <c r="L14" s="614"/>
      <c r="M14" s="614"/>
      <c r="N14" s="644"/>
      <c r="O14" s="641"/>
      <c r="P14" s="617"/>
      <c r="Q14" s="628"/>
      <c r="R14" s="631"/>
      <c r="S14" s="617"/>
      <c r="T14" s="628"/>
      <c r="U14" s="631"/>
      <c r="V14" s="617"/>
      <c r="W14" s="628"/>
      <c r="X14" s="634"/>
      <c r="Y14" s="628"/>
      <c r="Z14" s="634"/>
      <c r="AA14" s="577"/>
      <c r="AB14" s="286"/>
      <c r="AC14" s="409"/>
      <c r="AD14" s="286"/>
      <c r="AE14" s="287"/>
      <c r="AF14" s="409"/>
      <c r="AG14" s="287" t="str">
        <f t="shared" si="6"/>
        <v/>
      </c>
      <c r="AH14" s="288"/>
      <c r="AI14" s="288"/>
      <c r="AJ14" s="289" t="str">
        <f t="shared" si="7"/>
        <v/>
      </c>
      <c r="AK14" s="288"/>
      <c r="AL14" s="288"/>
      <c r="AM14" s="288"/>
      <c r="AN14" s="122" t="str">
        <f>IFERROR(IF(AND(AG13="Probabilidad",AG14="Probabilidad"),(AP13-(+AP13*AJ14)),IF(AG14="Probabilidad",(Q13-(+Q13*AJ14)),IF(AG14="Impacto",AP13,""))),"")</f>
        <v/>
      </c>
      <c r="AO14" s="131" t="str">
        <f t="shared" si="8"/>
        <v/>
      </c>
      <c r="AP14" s="123" t="str">
        <f t="shared" si="10"/>
        <v/>
      </c>
      <c r="AQ14" s="131" t="str">
        <f t="shared" si="11"/>
        <v/>
      </c>
      <c r="AR14" s="123" t="str">
        <f>IFERROR(IF(AND(AG13="Impacto",AG14="Impacto"),(AR13-(+AR13*AJ14)),IF(AG14="Impacto",(Y13-(+Y13*AJ14)),IF(AG14="Probabilidad",AR13,""))),"")</f>
        <v/>
      </c>
      <c r="AS14" s="273" t="str">
        <f t="shared" si="9"/>
        <v/>
      </c>
      <c r="AT14" s="342"/>
      <c r="AU14" s="342"/>
      <c r="AV14" s="422"/>
      <c r="AW14" s="290"/>
      <c r="AX14" s="290"/>
      <c r="AY14" s="291"/>
      <c r="AZ14" s="287"/>
      <c r="BA14" s="287"/>
      <c r="BB14" s="287"/>
      <c r="BC14" s="287"/>
      <c r="BJ14" s="299"/>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L14" s="285"/>
    </row>
    <row r="15" spans="1:93" s="1" customFormat="1" ht="14" customHeight="1" x14ac:dyDescent="0.3">
      <c r="A15" s="668"/>
      <c r="B15" s="665"/>
      <c r="C15" s="611"/>
      <c r="D15" s="611"/>
      <c r="E15" s="611"/>
      <c r="F15" s="611"/>
      <c r="G15" s="611"/>
      <c r="H15" s="611"/>
      <c r="I15" s="611"/>
      <c r="J15" s="611"/>
      <c r="K15" s="614"/>
      <c r="L15" s="614"/>
      <c r="M15" s="614"/>
      <c r="N15" s="644"/>
      <c r="O15" s="641"/>
      <c r="P15" s="617"/>
      <c r="Q15" s="628"/>
      <c r="R15" s="631"/>
      <c r="S15" s="617"/>
      <c r="T15" s="628"/>
      <c r="U15" s="631"/>
      <c r="V15" s="617"/>
      <c r="W15" s="628"/>
      <c r="X15" s="634"/>
      <c r="Y15" s="628"/>
      <c r="Z15" s="634"/>
      <c r="AA15" s="577"/>
      <c r="AB15" s="286"/>
      <c r="AC15" s="410"/>
      <c r="AD15" s="360"/>
      <c r="AE15" s="287"/>
      <c r="AF15" s="409"/>
      <c r="AG15" s="287" t="str">
        <f t="shared" si="6"/>
        <v/>
      </c>
      <c r="AH15" s="288"/>
      <c r="AI15" s="288"/>
      <c r="AJ15" s="289" t="str">
        <f t="shared" si="7"/>
        <v/>
      </c>
      <c r="AK15" s="288"/>
      <c r="AL15" s="288"/>
      <c r="AM15" s="288"/>
      <c r="AN15" s="122"/>
      <c r="AO15" s="131" t="str">
        <f t="shared" si="8"/>
        <v/>
      </c>
      <c r="AP15" s="123"/>
      <c r="AQ15" s="131" t="str">
        <f t="shared" si="11"/>
        <v/>
      </c>
      <c r="AR15" s="123" t="str">
        <f t="shared" ref="AR15:AR71" si="12">IFERROR(IF(AND(AG14="Impacto",AG15="Impacto"),(AR14-(+AR14*AJ15)),IF(AG15="Impacto",(Y14-(+Y14*AJ15)),IF(AG15="Probabilidad",AR14,""))),"")</f>
        <v/>
      </c>
      <c r="AS15" s="273" t="str">
        <f t="shared" si="9"/>
        <v/>
      </c>
      <c r="AT15" s="273"/>
      <c r="AU15" s="273"/>
      <c r="AV15" s="341"/>
      <c r="AW15" s="290"/>
      <c r="AX15" s="290"/>
      <c r="AY15" s="403"/>
      <c r="AZ15" s="360"/>
      <c r="BA15" s="360"/>
      <c r="BB15" s="360"/>
      <c r="BC15" s="360"/>
      <c r="BJ15" s="299"/>
      <c r="BK15" s="285"/>
      <c r="BL15" s="285"/>
      <c r="BM15" s="285"/>
      <c r="BN15" s="285"/>
      <c r="BO15" s="285"/>
      <c r="BP15" s="285"/>
      <c r="BQ15" s="285"/>
      <c r="BR15" s="285"/>
      <c r="BS15" s="285"/>
      <c r="BT15" s="285"/>
      <c r="BU15" s="285"/>
      <c r="BV15" s="285"/>
      <c r="BW15" s="285"/>
      <c r="BX15" s="285"/>
      <c r="BY15" s="285"/>
      <c r="BZ15" s="285"/>
      <c r="CA15" s="285"/>
      <c r="CB15" s="285"/>
      <c r="CC15" s="285"/>
      <c r="CD15" s="285"/>
      <c r="CE15" s="285"/>
      <c r="CF15" s="285"/>
      <c r="CG15" s="285"/>
      <c r="CH15" s="285"/>
      <c r="CL15" s="285"/>
    </row>
    <row r="16" spans="1:93" s="1" customFormat="1" ht="14" customHeight="1" x14ac:dyDescent="0.3">
      <c r="A16" s="668"/>
      <c r="B16" s="665"/>
      <c r="C16" s="611"/>
      <c r="D16" s="611"/>
      <c r="E16" s="611"/>
      <c r="F16" s="611"/>
      <c r="G16" s="611"/>
      <c r="H16" s="611"/>
      <c r="I16" s="611"/>
      <c r="J16" s="611"/>
      <c r="K16" s="614"/>
      <c r="L16" s="614"/>
      <c r="M16" s="614"/>
      <c r="N16" s="644"/>
      <c r="O16" s="641"/>
      <c r="P16" s="617"/>
      <c r="Q16" s="628"/>
      <c r="R16" s="631"/>
      <c r="S16" s="617"/>
      <c r="T16" s="628"/>
      <c r="U16" s="631"/>
      <c r="V16" s="617"/>
      <c r="W16" s="628"/>
      <c r="X16" s="634"/>
      <c r="Y16" s="628"/>
      <c r="Z16" s="634"/>
      <c r="AA16" s="577"/>
      <c r="AB16" s="286"/>
      <c r="AC16" s="410"/>
      <c r="AD16" s="360"/>
      <c r="AE16" s="287"/>
      <c r="AF16" s="409"/>
      <c r="AG16" s="287" t="str">
        <f t="shared" si="6"/>
        <v/>
      </c>
      <c r="AH16" s="288"/>
      <c r="AI16" s="288"/>
      <c r="AJ16" s="289" t="str">
        <f t="shared" si="7"/>
        <v/>
      </c>
      <c r="AK16" s="288"/>
      <c r="AL16" s="288"/>
      <c r="AM16" s="288"/>
      <c r="AN16" s="122" t="str">
        <f t="shared" ref="AN16:AN17" si="13">IFERROR(IF(AND(AG15="Probabilidad",AG16="Probabilidad"),(AP15-(+AP15*AJ16)),IF(AG16="Probabilidad",(Q15-(+Q15*AJ16)),IF(AG16="Impacto",AP15,""))),"")</f>
        <v/>
      </c>
      <c r="AO16" s="131" t="str">
        <f t="shared" si="8"/>
        <v/>
      </c>
      <c r="AP16" s="123" t="str">
        <f t="shared" si="10"/>
        <v/>
      </c>
      <c r="AQ16" s="131" t="str">
        <f t="shared" si="11"/>
        <v/>
      </c>
      <c r="AR16" s="123" t="str">
        <f t="shared" si="12"/>
        <v/>
      </c>
      <c r="AS16" s="273" t="str">
        <f t="shared" si="9"/>
        <v/>
      </c>
      <c r="AT16" s="273"/>
      <c r="AU16" s="273"/>
      <c r="AV16" s="341"/>
      <c r="AW16" s="290"/>
      <c r="AX16" s="290"/>
      <c r="AY16" s="403"/>
      <c r="AZ16" s="360"/>
      <c r="BA16" s="360"/>
      <c r="BB16" s="360"/>
      <c r="BC16" s="360"/>
      <c r="BJ16" s="299"/>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L16" s="285"/>
    </row>
    <row r="17" spans="1:90" s="1" customFormat="1" ht="14" customHeight="1" x14ac:dyDescent="0.3">
      <c r="A17" s="669"/>
      <c r="B17" s="666"/>
      <c r="C17" s="612"/>
      <c r="D17" s="612"/>
      <c r="E17" s="612"/>
      <c r="F17" s="612"/>
      <c r="G17" s="612"/>
      <c r="H17" s="612"/>
      <c r="I17" s="612"/>
      <c r="J17" s="612"/>
      <c r="K17" s="615"/>
      <c r="L17" s="615"/>
      <c r="M17" s="615"/>
      <c r="N17" s="645"/>
      <c r="O17" s="642"/>
      <c r="P17" s="618"/>
      <c r="Q17" s="629"/>
      <c r="R17" s="632"/>
      <c r="S17" s="618"/>
      <c r="T17" s="629"/>
      <c r="U17" s="632"/>
      <c r="V17" s="618"/>
      <c r="W17" s="629"/>
      <c r="X17" s="635"/>
      <c r="Y17" s="629"/>
      <c r="Z17" s="635"/>
      <c r="AA17" s="577"/>
      <c r="AB17" s="286"/>
      <c r="AC17" s="410"/>
      <c r="AD17" s="360"/>
      <c r="AE17" s="287"/>
      <c r="AF17" s="409"/>
      <c r="AG17" s="287" t="str">
        <f t="shared" si="6"/>
        <v/>
      </c>
      <c r="AH17" s="288"/>
      <c r="AI17" s="288"/>
      <c r="AJ17" s="289" t="str">
        <f t="shared" si="7"/>
        <v/>
      </c>
      <c r="AK17" s="288"/>
      <c r="AL17" s="288"/>
      <c r="AM17" s="288"/>
      <c r="AN17" s="122" t="str">
        <f t="shared" si="13"/>
        <v/>
      </c>
      <c r="AO17" s="131" t="str">
        <f t="shared" si="8"/>
        <v/>
      </c>
      <c r="AP17" s="123" t="str">
        <f t="shared" si="10"/>
        <v/>
      </c>
      <c r="AQ17" s="131" t="str">
        <f t="shared" si="11"/>
        <v/>
      </c>
      <c r="AR17" s="123" t="str">
        <f t="shared" si="12"/>
        <v/>
      </c>
      <c r="AS17" s="273" t="str">
        <f t="shared" si="9"/>
        <v/>
      </c>
      <c r="AT17" s="273"/>
      <c r="AU17" s="273"/>
      <c r="AV17" s="341"/>
      <c r="AW17" s="290"/>
      <c r="AX17" s="290"/>
      <c r="AY17" s="403"/>
      <c r="AZ17" s="360"/>
      <c r="BA17" s="360"/>
      <c r="BB17" s="360"/>
      <c r="BC17" s="360"/>
      <c r="BJ17" s="299"/>
      <c r="BK17" s="285"/>
      <c r="BL17" s="285"/>
      <c r="BM17" s="285"/>
      <c r="BN17" s="285"/>
      <c r="BO17" s="285"/>
      <c r="BP17" s="285"/>
      <c r="BQ17" s="285"/>
      <c r="BR17" s="285"/>
      <c r="BS17" s="285"/>
      <c r="BT17" s="285"/>
      <c r="BU17" s="285"/>
      <c r="BV17" s="285"/>
      <c r="BW17" s="285"/>
      <c r="BX17" s="285"/>
      <c r="BY17" s="285"/>
      <c r="BZ17" s="285"/>
      <c r="CA17" s="285"/>
      <c r="CB17" s="285"/>
      <c r="CC17" s="285"/>
      <c r="CD17" s="285"/>
      <c r="CE17" s="285"/>
      <c r="CF17" s="285"/>
      <c r="CG17" s="285"/>
      <c r="CH17" s="285"/>
      <c r="CL17" s="285"/>
    </row>
    <row r="18" spans="1:90" ht="132.65" customHeight="1" x14ac:dyDescent="0.3">
      <c r="A18" s="581" t="s">
        <v>275</v>
      </c>
      <c r="B18" s="548" t="s">
        <v>276</v>
      </c>
      <c r="C18" s="511" t="s">
        <v>67</v>
      </c>
      <c r="D18" s="672" t="s">
        <v>277</v>
      </c>
      <c r="E18" s="636" t="s">
        <v>70</v>
      </c>
      <c r="F18" s="610" t="s">
        <v>265</v>
      </c>
      <c r="G18" s="636" t="s">
        <v>278</v>
      </c>
      <c r="H18" s="636" t="s">
        <v>279</v>
      </c>
      <c r="I18" s="636" t="s">
        <v>280</v>
      </c>
      <c r="J18" s="511" t="s">
        <v>281</v>
      </c>
      <c r="K18" s="512" t="s">
        <v>943</v>
      </c>
      <c r="L18" s="512" t="s">
        <v>944</v>
      </c>
      <c r="M18" s="639" t="str">
        <f>+CONCATENATE(J18," ",K18," ",L18)</f>
        <v>Posibilidad de pérdida Reputacional por la desarticulación de los elementos del Plan Estratégico Institucional (PEI) con los planes y proyectos del IGAC y con el Modelo Integrado de Planeación y Gestión - MIPG debido a:
1. Desconocimiento del plan estratégico y objetivos institucionales por parte de las áreas misionales y administrativas. 
2. Falta de articulación y comunicación entre las áreas misionales, estratégicas y de apoyo de la Entidad para el desarrollo de sus funciones.
3. Falta de articulación y comunicación entre la Sede Central y Direcciones Territoriales.
4. Falta de compromiso de la Alta Dirección para el monitoreo del cumplimiento de las metas del plan estratégico.
5. Falta de capacitación en los temas referentes al Sistema de Gestión Integrado y MIPG para el personal antiguo y nuevo de la entidad.</v>
      </c>
      <c r="N18" s="637" t="s">
        <v>270</v>
      </c>
      <c r="O18" s="579">
        <v>3</v>
      </c>
      <c r="P18" s="486" t="str">
        <f>IF(O18&lt;=0,"",IF(O18&lt;=2,"Muy Baja",IF(O18&lt;=24,"Baja",IF(O18&lt;=500,"Media",IF(O18&lt;=5000,"Alta","Muy Alta")))))</f>
        <v>Baja</v>
      </c>
      <c r="Q18" s="563">
        <f t="shared" ref="Q18:Q78" si="14">IF(P18="","",IF(P18="Muy Baja",0.2,IF(P18="Baja",0.4,IF(P18="Media",0.6,IF(P18="Alta",0.8,IF(P18="Muy Alta",1,))))))</f>
        <v>0.4</v>
      </c>
      <c r="R18" s="484"/>
      <c r="S18" s="486" t="str">
        <f>IF(OR(R18='Tabla Impacto'!$C$11,R18='Tabla Impacto'!$D$11),"Leve",IF(OR(R18='Tabla Impacto'!$C$12,R18='Tabla Impacto'!$D$12),"Menor",IF(OR(R18='Tabla Impacto'!$C$13,R18='Tabla Impacto'!$D$13),"Moderado",IF(OR(R18='Tabla Impacto'!$C$14,R18='Tabla Impacto'!$D$14),"Mayor",IF(OR(R18='Tabla Impacto'!$C$15,R18='Tabla Impacto'!$D$15),"Catastrófico","")))))</f>
        <v/>
      </c>
      <c r="T18" s="563" t="str">
        <f t="shared" ref="T18" si="15">IF(S18="","",IF(S18="Leve",0.2,IF(S18="Menor",0.4,IF(S18="Moderado",0.6,IF(S18="Mayor",0.8,IF(S18="Catastrófico",1,))))))</f>
        <v/>
      </c>
      <c r="U18" s="484" t="s">
        <v>282</v>
      </c>
      <c r="V18" s="486" t="str">
        <f>IF(OR(U18='Tabla Impacto'!$C$11,U18='Tabla Impacto'!$D$11),"Leve",IF(OR(U18='Tabla Impacto'!$C$12,U18='Tabla Impacto'!$D$12),"Menor",IF(OR(U18='Tabla Impacto'!$C$13,U18='Tabla Impacto'!$D$13),"Moderado",IF(OR(U18='Tabla Impacto'!$C$14,U18='Tabla Impacto'!$D$14),"Mayor",IF(OR(U18='Tabla Impacto'!$C$15,U18='Tabla Impacto'!$D$15),"Catastrófico","")))))</f>
        <v>Moderado</v>
      </c>
      <c r="W18" s="563">
        <f t="shared" ref="W18" si="16">IF(V18="","",IF(V18="Leve",0.2,IF(V18="Menor",0.4,IF(V18="Moderado",0.6,IF(V18="Mayor",0.8,IF(V18="Catastrófico",1,))))))</f>
        <v>0.6</v>
      </c>
      <c r="X18" s="577" t="str">
        <f>IF(Y18="","",IF(Y18='Tabla Impacto'!$G$4,'Tabla Impacto'!$F$4,IF(Y18='Tabla Impacto'!$G$5,'Tabla Impacto'!$F$5,IF(Y18='Tabla Impacto'!$G$6,'Tabla Impacto'!$F$6,IF(Y18='Tabla Impacto'!$G$7,'Tabla Impacto'!$F$7,IF(Y18='Tabla Impacto'!$G$8,'Tabla Impacto'!$F$8))))))</f>
        <v>Moderado</v>
      </c>
      <c r="Y18" s="563">
        <f t="shared" ref="Y18" si="17">+IF(T18="",W18,IF(W18="",T18,IF(T18&gt;W18,T18,W18)))</f>
        <v>0.6</v>
      </c>
      <c r="Z18" s="577" t="str">
        <f t="shared" ref="Z18" si="18">IF(OR(AND(P18="Muy Baja",X18="Leve"),AND(P18="Muy Baja",X18="Menor"),AND(P18="Baja",X18="Leve")),"Bajo",IF(OR(AND(P18="Muy baja",X18="Moderado"),AND(P18="Baja",X18="Menor"),AND(P18="Baja",X18="Moderado"),AND(P18="Media",X18="Leve"),AND(P18="Media",X18="Menor"),AND(P18="Media",X18="Moderado"),AND(P18="Alta",X18="Leve"),AND(P18="Alta",X18="Menor")),"Moderado",IF(OR(AND(P18="Muy Baja",X18="Mayor"),AND(P18="Baja",X18="Mayor"),AND(P18="Media",X18="Mayor"),AND(P18="Alta",X18="Moderado"),AND(P18="Alta",X18="Mayor"),AND(P18="Muy Alta",X18="Leve"),AND(P18="Muy Alta",X18="Menor"),AND(P18="Muy Alta",X18="Moderado"),AND(P18="Muy Alta",X18="Mayor")),"Alto",IF(OR(AND(P18="Muy Baja",X18="Catastrófico"),AND(P18="Baja",X18="Catastrófico"),AND(P18="Media",X18="Catastrófico"),AND(P18="Alta",X18="Catastrófico"),AND(P18="Muy Alta",X18="Catastrófico")),"Extremo",""))))</f>
        <v>Moderado</v>
      </c>
      <c r="AA18" s="487"/>
      <c r="AB18" s="279">
        <v>1</v>
      </c>
      <c r="AC18" s="409" t="s">
        <v>945</v>
      </c>
      <c r="AD18" s="359"/>
      <c r="AE18" s="287" t="s">
        <v>120</v>
      </c>
      <c r="AF18" s="409" t="s">
        <v>948</v>
      </c>
      <c r="AG18" s="287" t="str">
        <f t="shared" si="6"/>
        <v>Probabilidad</v>
      </c>
      <c r="AH18" s="288" t="s">
        <v>71</v>
      </c>
      <c r="AI18" s="288" t="s">
        <v>106</v>
      </c>
      <c r="AJ18" s="289" t="str">
        <f t="shared" si="7"/>
        <v>40%</v>
      </c>
      <c r="AK18" s="288" t="s">
        <v>112</v>
      </c>
      <c r="AL18" s="288" t="s">
        <v>130</v>
      </c>
      <c r="AM18" s="288" t="s">
        <v>273</v>
      </c>
      <c r="AN18" s="302">
        <f>IFERROR(IF(AG18="Probabilidad",(Q18-(+Q18*AJ18)),IF(AG18="Impacto",Q18,"")),"")</f>
        <v>0.24</v>
      </c>
      <c r="AO18" s="340" t="str">
        <f t="shared" si="8"/>
        <v>Baja</v>
      </c>
      <c r="AP18" s="289">
        <f t="shared" si="10"/>
        <v>0.24</v>
      </c>
      <c r="AQ18" s="340" t="str">
        <f t="shared" si="11"/>
        <v>Moderado</v>
      </c>
      <c r="AR18" s="289">
        <f>IFERROR(IF(AG18="Impacto",(Y18-(+Y18*AJ18)),IF(AG18="Probabilidad",Y18,"")),"")</f>
        <v>0.6</v>
      </c>
      <c r="AS18" s="337" t="str">
        <f t="shared" si="9"/>
        <v>Moderado</v>
      </c>
      <c r="AT18" s="647">
        <f>+AP20</f>
        <v>8.6399999999999991E-2</v>
      </c>
      <c r="AU18" s="647">
        <f>+AR20</f>
        <v>0.6</v>
      </c>
      <c r="AV18" s="649" t="s">
        <v>274</v>
      </c>
      <c r="AW18" s="277"/>
      <c r="AX18" s="277"/>
      <c r="AY18" s="291">
        <v>2</v>
      </c>
      <c r="AZ18" s="287">
        <v>1</v>
      </c>
      <c r="BA18" s="287">
        <v>0</v>
      </c>
      <c r="BB18" s="287">
        <v>1</v>
      </c>
      <c r="BC18" s="287">
        <v>0</v>
      </c>
    </row>
    <row r="19" spans="1:90" s="1" customFormat="1" ht="154.75" customHeight="1" x14ac:dyDescent="0.3">
      <c r="A19" s="581"/>
      <c r="B19" s="548"/>
      <c r="C19" s="511"/>
      <c r="D19" s="672"/>
      <c r="E19" s="636"/>
      <c r="F19" s="611"/>
      <c r="G19" s="510"/>
      <c r="H19" s="510"/>
      <c r="I19" s="510"/>
      <c r="J19" s="511"/>
      <c r="K19" s="512"/>
      <c r="L19" s="512"/>
      <c r="M19" s="639"/>
      <c r="N19" s="638"/>
      <c r="O19" s="580"/>
      <c r="P19" s="487"/>
      <c r="Q19" s="488"/>
      <c r="R19" s="485"/>
      <c r="S19" s="487"/>
      <c r="T19" s="488"/>
      <c r="U19" s="485"/>
      <c r="V19" s="487"/>
      <c r="W19" s="488"/>
      <c r="X19" s="509"/>
      <c r="Y19" s="488"/>
      <c r="Z19" s="509"/>
      <c r="AA19" s="487"/>
      <c r="AB19" s="133">
        <v>2</v>
      </c>
      <c r="AC19" s="409" t="s">
        <v>946</v>
      </c>
      <c r="AD19" s="359"/>
      <c r="AE19" s="287" t="s">
        <v>120</v>
      </c>
      <c r="AF19" s="409" t="s">
        <v>949</v>
      </c>
      <c r="AG19" s="287" t="str">
        <f t="shared" si="6"/>
        <v>Probabilidad</v>
      </c>
      <c r="AH19" s="288" t="s">
        <v>71</v>
      </c>
      <c r="AI19" s="288" t="s">
        <v>106</v>
      </c>
      <c r="AJ19" s="289">
        <v>0.4</v>
      </c>
      <c r="AK19" s="288" t="s">
        <v>112</v>
      </c>
      <c r="AL19" s="288" t="s">
        <v>130</v>
      </c>
      <c r="AM19" s="288" t="s">
        <v>273</v>
      </c>
      <c r="AN19" s="271">
        <f>IFERROR(IF(AND(AG18="Probabilidad",AG19="Probabilidad"),(AP18-(+AP18*AJ19)),IF(AG19="Probabilidad",(Q18-(+Q18*AJ19)),IF(AG19="Impacto",AP18,""))),"")</f>
        <v>0.14399999999999999</v>
      </c>
      <c r="AO19" s="131" t="str">
        <f t="shared" si="8"/>
        <v>Muy Baja</v>
      </c>
      <c r="AP19" s="123">
        <f t="shared" si="10"/>
        <v>0.14399999999999999</v>
      </c>
      <c r="AQ19" s="131" t="str">
        <f t="shared" si="11"/>
        <v>Moderado</v>
      </c>
      <c r="AR19" s="123">
        <f>IFERROR(IF(AND(AG18="Impacto",AG19="Impacto"),(AR18-(+AR18*AJ19)),IF(AG19="Impacto",(Y18-(+Y18*AJ19)),IF(AG19="Probabilidad",AR18,""))),"")</f>
        <v>0.6</v>
      </c>
      <c r="AS19" s="273" t="str">
        <f t="shared" si="9"/>
        <v>Moderado</v>
      </c>
      <c r="AT19" s="647"/>
      <c r="AU19" s="647"/>
      <c r="AV19" s="649"/>
      <c r="AW19" s="277"/>
      <c r="AX19" s="277"/>
      <c r="AY19" s="404">
        <v>0</v>
      </c>
      <c r="AZ19" s="405">
        <v>0</v>
      </c>
      <c r="BA19" s="405">
        <v>0</v>
      </c>
      <c r="BB19" s="405">
        <v>0</v>
      </c>
      <c r="BC19" s="405">
        <v>0</v>
      </c>
      <c r="BJ19" s="299"/>
      <c r="BK19" s="285"/>
      <c r="BL19" s="285"/>
      <c r="BM19" s="285"/>
      <c r="BN19" s="285"/>
      <c r="BO19" s="285"/>
      <c r="BP19" s="285"/>
      <c r="BQ19" s="285"/>
      <c r="BR19" s="285"/>
      <c r="BS19" s="285"/>
      <c r="BT19" s="285"/>
      <c r="BU19" s="285"/>
      <c r="BV19" s="285"/>
      <c r="BW19" s="285"/>
      <c r="BX19" s="285"/>
      <c r="BY19" s="285"/>
      <c r="BZ19" s="285"/>
      <c r="CA19" s="285"/>
      <c r="CB19" s="285"/>
      <c r="CC19" s="285"/>
      <c r="CD19" s="285"/>
      <c r="CE19" s="285"/>
      <c r="CF19" s="285"/>
      <c r="CG19" s="285"/>
      <c r="CH19" s="285"/>
      <c r="CL19" s="285"/>
    </row>
    <row r="20" spans="1:90" s="1" customFormat="1" ht="150" customHeight="1" x14ac:dyDescent="0.3">
      <c r="A20" s="581"/>
      <c r="B20" s="548"/>
      <c r="C20" s="511"/>
      <c r="D20" s="672"/>
      <c r="E20" s="636"/>
      <c r="F20" s="611"/>
      <c r="G20" s="510"/>
      <c r="H20" s="510"/>
      <c r="I20" s="510"/>
      <c r="J20" s="511"/>
      <c r="K20" s="512"/>
      <c r="L20" s="512"/>
      <c r="M20" s="639"/>
      <c r="N20" s="638"/>
      <c r="O20" s="580"/>
      <c r="P20" s="487"/>
      <c r="Q20" s="488"/>
      <c r="R20" s="485"/>
      <c r="S20" s="487"/>
      <c r="T20" s="488"/>
      <c r="U20" s="485"/>
      <c r="V20" s="487"/>
      <c r="W20" s="488"/>
      <c r="X20" s="509"/>
      <c r="Y20" s="488"/>
      <c r="Z20" s="509"/>
      <c r="AA20" s="487"/>
      <c r="AB20" s="133">
        <v>3</v>
      </c>
      <c r="AC20" s="409" t="s">
        <v>947</v>
      </c>
      <c r="AD20" s="359"/>
      <c r="AE20" s="287" t="s">
        <v>120</v>
      </c>
      <c r="AF20" s="409" t="s">
        <v>694</v>
      </c>
      <c r="AG20" s="287" t="str">
        <f t="shared" si="6"/>
        <v>Probabilidad</v>
      </c>
      <c r="AH20" s="288" t="s">
        <v>71</v>
      </c>
      <c r="AI20" s="288" t="s">
        <v>106</v>
      </c>
      <c r="AJ20" s="289" t="str">
        <f t="shared" si="7"/>
        <v>40%</v>
      </c>
      <c r="AK20" s="288" t="s">
        <v>112</v>
      </c>
      <c r="AL20" s="288" t="s">
        <v>130</v>
      </c>
      <c r="AM20" s="288" t="s">
        <v>273</v>
      </c>
      <c r="AN20" s="122">
        <f>IFERROR(IF(AND(AG19="Probabilidad",AG20="Probabilidad"),(AP19-(+AP19*AJ20)),IF(AG20="Probabilidad",(Q19-(+Q19*AJ20)),IF(AG20="Impacto",AP19,""))),"")</f>
        <v>8.6399999999999991E-2</v>
      </c>
      <c r="AO20" s="131" t="str">
        <f t="shared" si="8"/>
        <v>Muy Baja</v>
      </c>
      <c r="AP20" s="123">
        <f>+AN20</f>
        <v>8.6399999999999991E-2</v>
      </c>
      <c r="AQ20" s="131" t="str">
        <f t="shared" si="11"/>
        <v>Moderado</v>
      </c>
      <c r="AR20" s="123">
        <f>IFERROR(IF(AND(AG19="Impacto",AG20="Impacto"),(AR19-(+AR19*AJ20)),IF(AG20="Impacto",(Y19-(+Y19*AJ20)),IF(AG20="Probabilidad",AR19,""))),"")</f>
        <v>0.6</v>
      </c>
      <c r="AS20" s="273" t="str">
        <f t="shared" si="9"/>
        <v>Moderado</v>
      </c>
      <c r="AT20" s="647"/>
      <c r="AU20" s="647"/>
      <c r="AV20" s="649"/>
      <c r="AW20" s="277"/>
      <c r="AX20" s="277"/>
      <c r="AY20" s="404">
        <v>1</v>
      </c>
      <c r="AZ20" s="405">
        <v>0</v>
      </c>
      <c r="BA20" s="405">
        <v>0</v>
      </c>
      <c r="BB20" s="405">
        <v>1</v>
      </c>
      <c r="BC20" s="405">
        <v>0</v>
      </c>
      <c r="BJ20" s="299"/>
      <c r="BK20" s="285"/>
      <c r="BL20" s="285"/>
      <c r="BM20" s="285"/>
      <c r="BN20" s="285"/>
      <c r="BO20" s="285"/>
      <c r="BP20" s="285"/>
      <c r="BQ20" s="285"/>
      <c r="BR20" s="285"/>
      <c r="BS20" s="285"/>
      <c r="BT20" s="285"/>
      <c r="BU20" s="285"/>
      <c r="BV20" s="285"/>
      <c r="BW20" s="285"/>
      <c r="BX20" s="285"/>
      <c r="BY20" s="285"/>
      <c r="BZ20" s="285"/>
      <c r="CA20" s="285"/>
      <c r="CB20" s="285"/>
      <c r="CC20" s="285"/>
      <c r="CD20" s="285"/>
      <c r="CE20" s="285"/>
      <c r="CF20" s="285"/>
      <c r="CG20" s="285"/>
      <c r="CH20" s="285"/>
      <c r="CL20" s="285"/>
    </row>
    <row r="21" spans="1:90" s="1" customFormat="1" x14ac:dyDescent="0.3">
      <c r="A21" s="581"/>
      <c r="B21" s="548"/>
      <c r="C21" s="511"/>
      <c r="D21" s="672"/>
      <c r="E21" s="636"/>
      <c r="F21" s="611"/>
      <c r="G21" s="510"/>
      <c r="H21" s="510"/>
      <c r="I21" s="510"/>
      <c r="J21" s="511"/>
      <c r="K21" s="512"/>
      <c r="L21" s="512"/>
      <c r="M21" s="639"/>
      <c r="N21" s="638"/>
      <c r="O21" s="580"/>
      <c r="P21" s="487"/>
      <c r="Q21" s="488"/>
      <c r="R21" s="485"/>
      <c r="S21" s="487"/>
      <c r="T21" s="488"/>
      <c r="U21" s="485"/>
      <c r="V21" s="487"/>
      <c r="W21" s="488"/>
      <c r="X21" s="509"/>
      <c r="Y21" s="488"/>
      <c r="Z21" s="509"/>
      <c r="AA21" s="487"/>
      <c r="AB21" s="133"/>
      <c r="AC21" s="409"/>
      <c r="AD21" s="359"/>
      <c r="AE21" s="287"/>
      <c r="AF21" s="409"/>
      <c r="AG21" s="287" t="str">
        <f t="shared" si="6"/>
        <v/>
      </c>
      <c r="AH21" s="288"/>
      <c r="AI21" s="288"/>
      <c r="AJ21" s="289" t="str">
        <f t="shared" si="7"/>
        <v/>
      </c>
      <c r="AK21" s="288"/>
      <c r="AL21" s="288"/>
      <c r="AM21" s="288"/>
      <c r="AN21" s="122"/>
      <c r="AO21" s="131" t="str">
        <f t="shared" si="8"/>
        <v/>
      </c>
      <c r="AP21" s="123"/>
      <c r="AQ21" s="131" t="str">
        <f t="shared" si="11"/>
        <v/>
      </c>
      <c r="AR21" s="123" t="str">
        <f t="shared" si="12"/>
        <v/>
      </c>
      <c r="AS21" s="273" t="str">
        <f t="shared" si="9"/>
        <v/>
      </c>
      <c r="AT21" s="273"/>
      <c r="AU21" s="273"/>
      <c r="AV21" s="341"/>
      <c r="AW21" s="277"/>
      <c r="AX21" s="277"/>
      <c r="AY21" s="404"/>
      <c r="AZ21" s="405"/>
      <c r="BA21" s="405"/>
      <c r="BB21" s="405"/>
      <c r="BC21" s="405"/>
      <c r="BJ21" s="299"/>
      <c r="BK21" s="285"/>
      <c r="BL21" s="285"/>
      <c r="BM21" s="285"/>
      <c r="BN21" s="285"/>
      <c r="BO21" s="285"/>
      <c r="BP21" s="285"/>
      <c r="BQ21" s="285"/>
      <c r="BR21" s="285"/>
      <c r="BS21" s="285"/>
      <c r="BT21" s="285"/>
      <c r="BU21" s="285"/>
      <c r="BV21" s="285"/>
      <c r="BW21" s="285"/>
      <c r="BX21" s="285"/>
      <c r="BY21" s="285"/>
      <c r="BZ21" s="285"/>
      <c r="CA21" s="285"/>
      <c r="CB21" s="285"/>
      <c r="CC21" s="285"/>
      <c r="CD21" s="285"/>
      <c r="CE21" s="285"/>
      <c r="CF21" s="285"/>
      <c r="CG21" s="285"/>
      <c r="CH21" s="285"/>
      <c r="CL21" s="285"/>
    </row>
    <row r="22" spans="1:90" s="1" customFormat="1" x14ac:dyDescent="0.3">
      <c r="A22" s="581"/>
      <c r="B22" s="548"/>
      <c r="C22" s="511"/>
      <c r="D22" s="672"/>
      <c r="E22" s="636"/>
      <c r="F22" s="611"/>
      <c r="G22" s="510"/>
      <c r="H22" s="510"/>
      <c r="I22" s="510"/>
      <c r="J22" s="511"/>
      <c r="K22" s="512"/>
      <c r="L22" s="512"/>
      <c r="M22" s="639"/>
      <c r="N22" s="638"/>
      <c r="O22" s="580"/>
      <c r="P22" s="487"/>
      <c r="Q22" s="488"/>
      <c r="R22" s="485"/>
      <c r="S22" s="487"/>
      <c r="T22" s="488"/>
      <c r="U22" s="485"/>
      <c r="V22" s="487"/>
      <c r="W22" s="488"/>
      <c r="X22" s="509"/>
      <c r="Y22" s="488"/>
      <c r="Z22" s="509"/>
      <c r="AA22" s="487"/>
      <c r="AB22" s="133"/>
      <c r="AC22" s="409"/>
      <c r="AD22" s="359"/>
      <c r="AE22" s="287"/>
      <c r="AF22" s="409"/>
      <c r="AG22" s="287" t="str">
        <f t="shared" si="6"/>
        <v/>
      </c>
      <c r="AH22" s="288"/>
      <c r="AI22" s="288"/>
      <c r="AJ22" s="289" t="str">
        <f t="shared" si="7"/>
        <v/>
      </c>
      <c r="AK22" s="288"/>
      <c r="AL22" s="288"/>
      <c r="AM22" s="288"/>
      <c r="AN22" s="122"/>
      <c r="AO22" s="131" t="str">
        <f t="shared" si="8"/>
        <v/>
      </c>
      <c r="AP22" s="123"/>
      <c r="AQ22" s="131" t="str">
        <f t="shared" si="11"/>
        <v/>
      </c>
      <c r="AR22" s="123" t="str">
        <f t="shared" si="12"/>
        <v/>
      </c>
      <c r="AS22" s="273" t="str">
        <f t="shared" si="9"/>
        <v/>
      </c>
      <c r="AT22" s="273"/>
      <c r="AU22" s="273"/>
      <c r="AV22" s="341"/>
      <c r="AW22" s="277"/>
      <c r="AX22" s="277"/>
      <c r="AY22" s="404"/>
      <c r="AZ22" s="405"/>
      <c r="BA22" s="405"/>
      <c r="BB22" s="405"/>
      <c r="BC22" s="405"/>
      <c r="BJ22" s="299"/>
      <c r="BK22" s="285"/>
      <c r="BL22" s="285"/>
      <c r="BM22" s="285"/>
      <c r="BN22" s="285"/>
      <c r="BO22" s="285"/>
      <c r="BP22" s="285"/>
      <c r="BQ22" s="285"/>
      <c r="BR22" s="285"/>
      <c r="BS22" s="285"/>
      <c r="BT22" s="285"/>
      <c r="BU22" s="285"/>
      <c r="BV22" s="285"/>
      <c r="BW22" s="285"/>
      <c r="BX22" s="285"/>
      <c r="BY22" s="285"/>
      <c r="BZ22" s="285"/>
      <c r="CA22" s="285"/>
      <c r="CB22" s="285"/>
      <c r="CC22" s="285"/>
      <c r="CD22" s="285"/>
      <c r="CE22" s="285"/>
      <c r="CF22" s="285"/>
      <c r="CG22" s="285"/>
      <c r="CH22" s="285"/>
      <c r="CL22" s="285"/>
    </row>
    <row r="23" spans="1:90" s="1" customFormat="1" x14ac:dyDescent="0.3">
      <c r="A23" s="581"/>
      <c r="B23" s="548"/>
      <c r="C23" s="511"/>
      <c r="D23" s="672"/>
      <c r="E23" s="636"/>
      <c r="F23" s="612"/>
      <c r="G23" s="510"/>
      <c r="H23" s="510"/>
      <c r="I23" s="510"/>
      <c r="J23" s="511"/>
      <c r="K23" s="512"/>
      <c r="L23" s="512"/>
      <c r="M23" s="639"/>
      <c r="N23" s="638"/>
      <c r="O23" s="580"/>
      <c r="P23" s="487"/>
      <c r="Q23" s="488"/>
      <c r="R23" s="485"/>
      <c r="S23" s="487"/>
      <c r="T23" s="488"/>
      <c r="U23" s="485"/>
      <c r="V23" s="487"/>
      <c r="W23" s="488"/>
      <c r="X23" s="509"/>
      <c r="Y23" s="488"/>
      <c r="Z23" s="509"/>
      <c r="AA23" s="487"/>
      <c r="AB23" s="133"/>
      <c r="AC23" s="409"/>
      <c r="AD23" s="359"/>
      <c r="AE23" s="287"/>
      <c r="AF23" s="409"/>
      <c r="AG23" s="287" t="str">
        <f t="shared" si="6"/>
        <v/>
      </c>
      <c r="AH23" s="288"/>
      <c r="AI23" s="288"/>
      <c r="AJ23" s="289" t="str">
        <f t="shared" si="7"/>
        <v/>
      </c>
      <c r="AK23" s="288"/>
      <c r="AL23" s="288"/>
      <c r="AM23" s="288"/>
      <c r="AN23" s="122"/>
      <c r="AO23" s="131" t="str">
        <f t="shared" si="8"/>
        <v/>
      </c>
      <c r="AP23" s="123"/>
      <c r="AQ23" s="131" t="str">
        <f t="shared" si="11"/>
        <v/>
      </c>
      <c r="AR23" s="123" t="str">
        <f t="shared" si="12"/>
        <v/>
      </c>
      <c r="AS23" s="273" t="str">
        <f t="shared" si="9"/>
        <v/>
      </c>
      <c r="AT23" s="273"/>
      <c r="AU23" s="273"/>
      <c r="AV23" s="341"/>
      <c r="AW23" s="277"/>
      <c r="AX23" s="277"/>
      <c r="AY23" s="404"/>
      <c r="AZ23" s="405"/>
      <c r="BA23" s="405"/>
      <c r="BB23" s="405"/>
      <c r="BC23" s="405"/>
      <c r="BJ23" s="299"/>
      <c r="BK23" s="285"/>
      <c r="BL23" s="285"/>
      <c r="BM23" s="285"/>
      <c r="BN23" s="285"/>
      <c r="BO23" s="285"/>
      <c r="BP23" s="285"/>
      <c r="BQ23" s="285"/>
      <c r="BR23" s="285"/>
      <c r="BS23" s="285"/>
      <c r="BT23" s="285"/>
      <c r="BU23" s="285"/>
      <c r="BV23" s="285"/>
      <c r="BW23" s="285"/>
      <c r="BX23" s="285"/>
      <c r="BY23" s="285"/>
      <c r="BZ23" s="285"/>
      <c r="CA23" s="285"/>
      <c r="CB23" s="285"/>
      <c r="CC23" s="285"/>
      <c r="CD23" s="285"/>
      <c r="CE23" s="285"/>
      <c r="CF23" s="285"/>
      <c r="CG23" s="285"/>
      <c r="CH23" s="285"/>
      <c r="CL23" s="285"/>
    </row>
    <row r="24" spans="1:90" ht="154" x14ac:dyDescent="0.3">
      <c r="A24" s="581" t="s">
        <v>284</v>
      </c>
      <c r="B24" s="548" t="s">
        <v>285</v>
      </c>
      <c r="C24" s="511" t="s">
        <v>67</v>
      </c>
      <c r="D24" s="511" t="s">
        <v>286</v>
      </c>
      <c r="E24" s="511" t="s">
        <v>70</v>
      </c>
      <c r="F24" s="636" t="s">
        <v>287</v>
      </c>
      <c r="G24" s="636" t="s">
        <v>288</v>
      </c>
      <c r="H24" s="636" t="s">
        <v>279</v>
      </c>
      <c r="I24" s="636" t="s">
        <v>289</v>
      </c>
      <c r="J24" s="511" t="s">
        <v>281</v>
      </c>
      <c r="K24" s="512" t="s">
        <v>290</v>
      </c>
      <c r="L24" s="512" t="s">
        <v>291</v>
      </c>
      <c r="M24" s="512" t="str">
        <f>+CONCATENATE(J24," ",K24," ",L24)</f>
        <v>Posibilidad de pérdida Reputacional por Ias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N24" s="548" t="s">
        <v>270</v>
      </c>
      <c r="O24" s="489">
        <v>12</v>
      </c>
      <c r="P24" s="486" t="str">
        <f>IF(O24&lt;=0,"",IF(O24&lt;=2,"Muy Baja",IF(O24&lt;=24,"Baja",IF(O24&lt;=500,"Media",IF(O24&lt;=5000,"Alta","Muy Alta")))))</f>
        <v>Baja</v>
      </c>
      <c r="Q24" s="563">
        <f t="shared" si="14"/>
        <v>0.4</v>
      </c>
      <c r="R24" s="484"/>
      <c r="S24" s="486" t="str">
        <f>IF(OR(R24='Tabla Impacto'!$C$11,R24='Tabla Impacto'!$D$11),"Leve",IF(OR(R24='Tabla Impacto'!$C$12,R24='Tabla Impacto'!$D$12),"Menor",IF(OR(R24='Tabla Impacto'!$C$13,R24='Tabla Impacto'!$D$13),"Moderado",IF(OR(R24='Tabla Impacto'!$C$14,R24='Tabla Impacto'!$D$14),"Mayor",IF(OR(R24='Tabla Impacto'!$C$15,R24='Tabla Impacto'!$D$15),"Catastrófico","")))))</f>
        <v/>
      </c>
      <c r="T24" s="563" t="str">
        <f t="shared" ref="T24" si="19">IF(S24="","",IF(S24="Leve",0.2,IF(S24="Menor",0.4,IF(S24="Moderado",0.6,IF(S24="Mayor",0.8,IF(S24="Catastrófico",1,))))))</f>
        <v/>
      </c>
      <c r="U24" s="484" t="s">
        <v>980</v>
      </c>
      <c r="V24" s="486" t="str">
        <f>IF(OR(U24='Tabla Impacto'!$C$11,U24='Tabla Impacto'!$D$11),"Leve",IF(OR(U24='Tabla Impacto'!$C$12,U24='Tabla Impacto'!$D$12),"Menor",IF(OR(U24='Tabla Impacto'!$C$13,U24='Tabla Impacto'!$D$13),"Moderado",IF(OR(U24='Tabla Impacto'!$C$14,U24='Tabla Impacto'!$D$14),"Mayor",IF(OR(U24='Tabla Impacto'!$C$15,U24='Tabla Impacto'!$D$15),"Catastrófico","")))))</f>
        <v>Mayor</v>
      </c>
      <c r="W24" s="563">
        <f t="shared" ref="W24" si="20">IF(V24="","",IF(V24="Leve",0.2,IF(V24="Menor",0.4,IF(V24="Moderado",0.6,IF(V24="Mayor",0.8,IF(V24="Catastrófico",1,))))))</f>
        <v>0.8</v>
      </c>
      <c r="X24" s="577" t="str">
        <f>IF(Y24="","",IF(Y24='Tabla Impacto'!$G$4,'Tabla Impacto'!$F$4,IF(Y24='Tabla Impacto'!$G$5,'Tabla Impacto'!$F$5,IF(Y24='Tabla Impacto'!$G$6,'Tabla Impacto'!$F$6,IF(Y24='Tabla Impacto'!$G$7,'Tabla Impacto'!$F$7,IF(Y24='Tabla Impacto'!$G$8,'Tabla Impacto'!$F$8))))))</f>
        <v>Mayor</v>
      </c>
      <c r="Y24" s="563">
        <f t="shared" ref="Y24" si="21">+IF(T24="",W24,IF(W24="",T24,IF(T24&gt;W24,T24,W24)))</f>
        <v>0.8</v>
      </c>
      <c r="Z24" s="577" t="str">
        <f t="shared" ref="Z24" si="22">IF(OR(AND(P24="Muy Baja",X24="Leve"),AND(P24="Muy Baja",X24="Menor"),AND(P24="Baja",X24="Leve")),"Bajo",IF(OR(AND(P24="Muy baja",X24="Moderado"),AND(P24="Baja",X24="Menor"),AND(P24="Baja",X24="Moderado"),AND(P24="Media",X24="Leve"),AND(P24="Media",X24="Menor"),AND(P24="Media",X24="Moderado"),AND(P24="Alta",X24="Leve"),AND(P24="Alta",X24="Menor")),"Moderado",IF(OR(AND(P24="Muy Baja",X24="Mayor"),AND(P24="Baja",X24="Mayor"),AND(P24="Media",X24="Mayor"),AND(P24="Alta",X24="Moderado"),AND(P24="Alta",X24="Mayor"),AND(P24="Muy Alta",X24="Leve"),AND(P24="Muy Alta",X24="Menor"),AND(P24="Muy Alta",X24="Moderado"),AND(P24="Muy Alta",X24="Mayor")),"Alto",IF(OR(AND(P24="Muy Baja",X24="Catastrófico"),AND(P24="Baja",X24="Catastrófico"),AND(P24="Media",X24="Catastrófico"),AND(P24="Alta",X24="Catastrófico"),AND(P24="Muy Alta",X24="Catastrófico")),"Extremo",""))))</f>
        <v>Alto</v>
      </c>
      <c r="AA24" s="489"/>
      <c r="AB24" s="298">
        <v>1</v>
      </c>
      <c r="AC24" s="409" t="s">
        <v>950</v>
      </c>
      <c r="AD24" s="359"/>
      <c r="AE24" s="287" t="s">
        <v>120</v>
      </c>
      <c r="AF24" s="409" t="s">
        <v>952</v>
      </c>
      <c r="AG24" s="287" t="str">
        <f t="shared" si="6"/>
        <v>Probabilidad</v>
      </c>
      <c r="AH24" s="288" t="s">
        <v>71</v>
      </c>
      <c r="AI24" s="288" t="s">
        <v>106</v>
      </c>
      <c r="AJ24" s="289" t="str">
        <f t="shared" si="7"/>
        <v>40%</v>
      </c>
      <c r="AK24" s="288" t="s">
        <v>112</v>
      </c>
      <c r="AL24" s="288" t="s">
        <v>130</v>
      </c>
      <c r="AM24" s="288" t="s">
        <v>273</v>
      </c>
      <c r="AN24" s="302">
        <f>IFERROR(IF(AG24="Probabilidad",(Q24-(+Q24*AJ24)),IF(AG24="Impacto",Q24,"")),"")</f>
        <v>0.24</v>
      </c>
      <c r="AO24" s="340" t="str">
        <f t="shared" si="8"/>
        <v>Baja</v>
      </c>
      <c r="AP24" s="289">
        <f t="shared" si="10"/>
        <v>0.24</v>
      </c>
      <c r="AQ24" s="340" t="str">
        <f t="shared" si="11"/>
        <v>Mayor</v>
      </c>
      <c r="AR24" s="289">
        <f>IFERROR(IF(AG24="Impacto",(Y24-(+Y24*AJ24)),IF(AG24="Probabilidad",Y24,"")),"")</f>
        <v>0.8</v>
      </c>
      <c r="AS24" s="337" t="str">
        <f t="shared" si="9"/>
        <v>Alto</v>
      </c>
      <c r="AT24" s="507">
        <f>+AP25</f>
        <v>0.14399999999999999</v>
      </c>
      <c r="AU24" s="507">
        <f>+AR25</f>
        <v>0.8</v>
      </c>
      <c r="AV24" s="490" t="s">
        <v>274</v>
      </c>
      <c r="AW24" s="277"/>
      <c r="AX24" s="277"/>
      <c r="AY24" s="291">
        <v>0</v>
      </c>
      <c r="AZ24" s="287">
        <v>0</v>
      </c>
      <c r="BA24" s="287">
        <v>0</v>
      </c>
      <c r="BB24" s="287">
        <v>0</v>
      </c>
      <c r="BC24" s="287">
        <v>0</v>
      </c>
    </row>
    <row r="25" spans="1:90" s="1" customFormat="1" ht="168" x14ac:dyDescent="0.3">
      <c r="A25" s="581"/>
      <c r="B25" s="548"/>
      <c r="C25" s="511"/>
      <c r="D25" s="511"/>
      <c r="E25" s="620"/>
      <c r="F25" s="510"/>
      <c r="G25" s="510"/>
      <c r="H25" s="510"/>
      <c r="I25" s="510"/>
      <c r="J25" s="511"/>
      <c r="K25" s="512"/>
      <c r="L25" s="512"/>
      <c r="M25" s="512"/>
      <c r="N25" s="548"/>
      <c r="O25" s="489"/>
      <c r="P25" s="487"/>
      <c r="Q25" s="488"/>
      <c r="R25" s="485"/>
      <c r="S25" s="487"/>
      <c r="T25" s="488"/>
      <c r="U25" s="485"/>
      <c r="V25" s="487"/>
      <c r="W25" s="488"/>
      <c r="X25" s="509"/>
      <c r="Y25" s="488"/>
      <c r="Z25" s="509"/>
      <c r="AA25" s="489"/>
      <c r="AB25" s="298">
        <v>2</v>
      </c>
      <c r="AC25" s="409" t="s">
        <v>951</v>
      </c>
      <c r="AD25" s="359"/>
      <c r="AE25" s="287" t="s">
        <v>120</v>
      </c>
      <c r="AF25" s="409" t="s">
        <v>283</v>
      </c>
      <c r="AG25" s="287" t="str">
        <f t="shared" si="6"/>
        <v>Probabilidad</v>
      </c>
      <c r="AH25" s="288" t="s">
        <v>71</v>
      </c>
      <c r="AI25" s="288" t="s">
        <v>106</v>
      </c>
      <c r="AJ25" s="289" t="str">
        <f t="shared" si="7"/>
        <v>40%</v>
      </c>
      <c r="AK25" s="288" t="s">
        <v>112</v>
      </c>
      <c r="AL25" s="288" t="s">
        <v>130</v>
      </c>
      <c r="AM25" s="288" t="s">
        <v>273</v>
      </c>
      <c r="AN25" s="271">
        <f>IFERROR(IF(AND(AG24="Probabilidad",AG25="Probabilidad"),(AP24-(+AP24*AJ25)),IF(AG25="Probabilidad",(Q24-(+Q24*AJ25)),IF(AG25="Impacto",AP24,""))),"")</f>
        <v>0.14399999999999999</v>
      </c>
      <c r="AO25" s="131" t="str">
        <f t="shared" si="8"/>
        <v>Muy Baja</v>
      </c>
      <c r="AP25" s="123">
        <f t="shared" si="10"/>
        <v>0.14399999999999999</v>
      </c>
      <c r="AQ25" s="131" t="str">
        <f t="shared" si="11"/>
        <v>Mayor</v>
      </c>
      <c r="AR25" s="123">
        <f t="shared" si="12"/>
        <v>0.8</v>
      </c>
      <c r="AS25" s="273" t="str">
        <f t="shared" si="9"/>
        <v>Alto</v>
      </c>
      <c r="AT25" s="508"/>
      <c r="AU25" s="508"/>
      <c r="AV25" s="491"/>
      <c r="AW25" s="277"/>
      <c r="AX25" s="277"/>
      <c r="AY25" s="404">
        <v>1</v>
      </c>
      <c r="AZ25" s="405">
        <v>0</v>
      </c>
      <c r="BA25" s="405">
        <v>0</v>
      </c>
      <c r="BB25" s="405">
        <v>0</v>
      </c>
      <c r="BC25" s="405">
        <v>1</v>
      </c>
      <c r="BJ25" s="299"/>
      <c r="BK25" s="285"/>
      <c r="BL25" s="285"/>
      <c r="BM25" s="285"/>
      <c r="BN25" s="285"/>
      <c r="BO25" s="285"/>
      <c r="BP25" s="285"/>
      <c r="BQ25" s="285"/>
      <c r="BR25" s="285"/>
      <c r="BS25" s="285"/>
      <c r="BT25" s="285"/>
      <c r="BU25" s="285"/>
      <c r="BV25" s="285"/>
      <c r="BW25" s="285"/>
      <c r="BX25" s="285"/>
      <c r="BY25" s="285"/>
      <c r="BZ25" s="285"/>
      <c r="CA25" s="285"/>
      <c r="CB25" s="285"/>
      <c r="CC25" s="285"/>
      <c r="CD25" s="285"/>
      <c r="CE25" s="285"/>
      <c r="CF25" s="285"/>
      <c r="CG25" s="285"/>
      <c r="CH25" s="285"/>
      <c r="CL25" s="285"/>
    </row>
    <row r="26" spans="1:90" s="1" customFormat="1" x14ac:dyDescent="0.3">
      <c r="A26" s="581"/>
      <c r="B26" s="548"/>
      <c r="C26" s="511"/>
      <c r="D26" s="511"/>
      <c r="E26" s="620"/>
      <c r="F26" s="510"/>
      <c r="G26" s="510"/>
      <c r="H26" s="510"/>
      <c r="I26" s="510"/>
      <c r="J26" s="511"/>
      <c r="K26" s="512"/>
      <c r="L26" s="512"/>
      <c r="M26" s="512"/>
      <c r="N26" s="548"/>
      <c r="O26" s="489"/>
      <c r="P26" s="487"/>
      <c r="Q26" s="488"/>
      <c r="R26" s="485"/>
      <c r="S26" s="487"/>
      <c r="T26" s="488"/>
      <c r="U26" s="485"/>
      <c r="V26" s="487"/>
      <c r="W26" s="488"/>
      <c r="X26" s="509"/>
      <c r="Y26" s="488"/>
      <c r="Z26" s="509"/>
      <c r="AA26" s="489"/>
      <c r="AB26" s="298"/>
      <c r="AC26" s="409"/>
      <c r="AD26" s="359"/>
      <c r="AE26" s="287"/>
      <c r="AF26" s="409"/>
      <c r="AG26" s="287" t="str">
        <f t="shared" si="6"/>
        <v/>
      </c>
      <c r="AH26" s="288"/>
      <c r="AI26" s="288"/>
      <c r="AJ26" s="289" t="str">
        <f t="shared" si="7"/>
        <v/>
      </c>
      <c r="AK26" s="288"/>
      <c r="AL26" s="288"/>
      <c r="AM26" s="288"/>
      <c r="AN26" s="271" t="str">
        <f>IFERROR(IF(AND(AG25="Probabilidad",AG26="Probabilidad"),(AP25-(+AP25*AJ26)),IF(AG26="Probabilidad",(Q25-(+Q25*AJ26)),IF(AG26="Impacto",AP25,""))),"")</f>
        <v/>
      </c>
      <c r="AO26" s="131" t="str">
        <f t="shared" si="8"/>
        <v/>
      </c>
      <c r="AP26" s="123" t="str">
        <f t="shared" si="10"/>
        <v/>
      </c>
      <c r="AQ26" s="131" t="str">
        <f t="shared" si="11"/>
        <v/>
      </c>
      <c r="AR26" s="123" t="str">
        <f t="shared" si="12"/>
        <v/>
      </c>
      <c r="AS26" s="273" t="str">
        <f t="shared" si="9"/>
        <v/>
      </c>
      <c r="AT26" s="342"/>
      <c r="AU26" s="342"/>
      <c r="AV26" s="370"/>
      <c r="AW26" s="277"/>
      <c r="AX26" s="277"/>
      <c r="AY26" s="404"/>
      <c r="AZ26" s="405"/>
      <c r="BA26" s="405"/>
      <c r="BB26" s="405"/>
      <c r="BC26" s="405"/>
      <c r="BJ26" s="299"/>
      <c r="BK26" s="285"/>
      <c r="BL26" s="285"/>
      <c r="BM26" s="285"/>
      <c r="BN26" s="285"/>
      <c r="BO26" s="285"/>
      <c r="BP26" s="285"/>
      <c r="BQ26" s="285"/>
      <c r="BR26" s="285"/>
      <c r="BS26" s="285"/>
      <c r="BT26" s="285"/>
      <c r="BU26" s="285"/>
      <c r="BV26" s="285"/>
      <c r="BW26" s="285"/>
      <c r="BX26" s="285"/>
      <c r="BY26" s="285"/>
      <c r="BZ26" s="285"/>
      <c r="CA26" s="285"/>
      <c r="CB26" s="285"/>
      <c r="CC26" s="285"/>
      <c r="CD26" s="285"/>
      <c r="CE26" s="285"/>
      <c r="CF26" s="285"/>
      <c r="CG26" s="285"/>
      <c r="CH26" s="285"/>
      <c r="CL26" s="285"/>
    </row>
    <row r="27" spans="1:90" s="1" customFormat="1" x14ac:dyDescent="0.3">
      <c r="A27" s="581"/>
      <c r="B27" s="548"/>
      <c r="C27" s="511"/>
      <c r="D27" s="511"/>
      <c r="E27" s="620"/>
      <c r="F27" s="510"/>
      <c r="G27" s="510"/>
      <c r="H27" s="510"/>
      <c r="I27" s="510"/>
      <c r="J27" s="511"/>
      <c r="K27" s="512"/>
      <c r="L27" s="512"/>
      <c r="M27" s="512"/>
      <c r="N27" s="548"/>
      <c r="O27" s="489"/>
      <c r="P27" s="487"/>
      <c r="Q27" s="488"/>
      <c r="R27" s="485"/>
      <c r="S27" s="487"/>
      <c r="T27" s="488"/>
      <c r="U27" s="485"/>
      <c r="V27" s="487"/>
      <c r="W27" s="488"/>
      <c r="X27" s="509"/>
      <c r="Y27" s="488"/>
      <c r="Z27" s="509"/>
      <c r="AA27" s="489"/>
      <c r="AB27" s="298"/>
      <c r="AC27" s="409"/>
      <c r="AD27" s="359"/>
      <c r="AE27" s="287"/>
      <c r="AF27" s="409"/>
      <c r="AG27" s="287" t="str">
        <f t="shared" si="6"/>
        <v/>
      </c>
      <c r="AH27" s="288"/>
      <c r="AI27" s="288"/>
      <c r="AJ27" s="289" t="str">
        <f t="shared" si="7"/>
        <v/>
      </c>
      <c r="AK27" s="288"/>
      <c r="AL27" s="288"/>
      <c r="AM27" s="288"/>
      <c r="AN27" s="122"/>
      <c r="AO27" s="131" t="str">
        <f t="shared" si="8"/>
        <v/>
      </c>
      <c r="AP27" s="123"/>
      <c r="AQ27" s="131" t="str">
        <f t="shared" si="11"/>
        <v/>
      </c>
      <c r="AR27" s="123" t="str">
        <f t="shared" si="12"/>
        <v/>
      </c>
      <c r="AS27" s="273" t="str">
        <f t="shared" si="9"/>
        <v/>
      </c>
      <c r="AT27" s="273"/>
      <c r="AU27" s="273"/>
      <c r="AV27" s="341"/>
      <c r="AW27" s="277"/>
      <c r="AX27" s="277"/>
      <c r="AY27" s="404"/>
      <c r="AZ27" s="405"/>
      <c r="BA27" s="405"/>
      <c r="BB27" s="405"/>
      <c r="BC27" s="405"/>
      <c r="BJ27" s="299"/>
      <c r="BK27" s="285"/>
      <c r="BL27" s="285"/>
      <c r="BM27" s="285"/>
      <c r="BN27" s="285"/>
      <c r="BO27" s="285"/>
      <c r="BP27" s="285"/>
      <c r="BQ27" s="285"/>
      <c r="BR27" s="285"/>
      <c r="BS27" s="285"/>
      <c r="BT27" s="285"/>
      <c r="BU27" s="285"/>
      <c r="BV27" s="285"/>
      <c r="BW27" s="285"/>
      <c r="BX27" s="285"/>
      <c r="BY27" s="285"/>
      <c r="BZ27" s="285"/>
      <c r="CA27" s="285"/>
      <c r="CB27" s="285"/>
      <c r="CC27" s="285"/>
      <c r="CD27" s="285"/>
      <c r="CE27" s="285"/>
      <c r="CF27" s="285"/>
      <c r="CG27" s="285"/>
      <c r="CH27" s="285"/>
      <c r="CL27" s="285"/>
    </row>
    <row r="28" spans="1:90" s="1" customFormat="1" x14ac:dyDescent="0.3">
      <c r="A28" s="581"/>
      <c r="B28" s="548"/>
      <c r="C28" s="511"/>
      <c r="D28" s="511"/>
      <c r="E28" s="620"/>
      <c r="F28" s="510"/>
      <c r="G28" s="510"/>
      <c r="H28" s="510"/>
      <c r="I28" s="510"/>
      <c r="J28" s="511"/>
      <c r="K28" s="512"/>
      <c r="L28" s="512"/>
      <c r="M28" s="512"/>
      <c r="N28" s="548"/>
      <c r="O28" s="489"/>
      <c r="P28" s="487"/>
      <c r="Q28" s="488"/>
      <c r="R28" s="485"/>
      <c r="S28" s="487"/>
      <c r="T28" s="488"/>
      <c r="U28" s="485"/>
      <c r="V28" s="487"/>
      <c r="W28" s="488"/>
      <c r="X28" s="509"/>
      <c r="Y28" s="488"/>
      <c r="Z28" s="509"/>
      <c r="AA28" s="489"/>
      <c r="AB28" s="298"/>
      <c r="AC28" s="409"/>
      <c r="AD28" s="359"/>
      <c r="AE28" s="287"/>
      <c r="AF28" s="409"/>
      <c r="AG28" s="287" t="str">
        <f t="shared" si="6"/>
        <v/>
      </c>
      <c r="AH28" s="288"/>
      <c r="AI28" s="288"/>
      <c r="AJ28" s="289" t="str">
        <f t="shared" si="7"/>
        <v/>
      </c>
      <c r="AK28" s="288"/>
      <c r="AL28" s="288"/>
      <c r="AM28" s="288"/>
      <c r="AN28" s="122"/>
      <c r="AO28" s="131" t="str">
        <f t="shared" si="8"/>
        <v/>
      </c>
      <c r="AP28" s="123"/>
      <c r="AQ28" s="131" t="str">
        <f t="shared" si="11"/>
        <v/>
      </c>
      <c r="AR28" s="123" t="str">
        <f t="shared" si="12"/>
        <v/>
      </c>
      <c r="AS28" s="273" t="str">
        <f t="shared" si="9"/>
        <v/>
      </c>
      <c r="AT28" s="273"/>
      <c r="AU28" s="273"/>
      <c r="AV28" s="341"/>
      <c r="AW28" s="277"/>
      <c r="AX28" s="277"/>
      <c r="AY28" s="404"/>
      <c r="AZ28" s="405"/>
      <c r="BA28" s="405"/>
      <c r="BB28" s="405"/>
      <c r="BC28" s="405"/>
      <c r="BJ28" s="299"/>
      <c r="BK28" s="285"/>
      <c r="BL28" s="285"/>
      <c r="BM28" s="285"/>
      <c r="BN28" s="285"/>
      <c r="BO28" s="285"/>
      <c r="BP28" s="285"/>
      <c r="BQ28" s="285"/>
      <c r="BR28" s="285"/>
      <c r="BS28" s="285"/>
      <c r="BT28" s="285"/>
      <c r="BU28" s="285"/>
      <c r="BV28" s="285"/>
      <c r="BW28" s="285"/>
      <c r="BX28" s="285"/>
      <c r="BY28" s="285"/>
      <c r="BZ28" s="285"/>
      <c r="CA28" s="285"/>
      <c r="CB28" s="285"/>
      <c r="CC28" s="285"/>
      <c r="CD28" s="285"/>
      <c r="CE28" s="285"/>
      <c r="CF28" s="285"/>
      <c r="CG28" s="285"/>
      <c r="CH28" s="285"/>
      <c r="CL28" s="285"/>
    </row>
    <row r="29" spans="1:90" s="1" customFormat="1" ht="14" customHeight="1" x14ac:dyDescent="0.3">
      <c r="A29" s="581"/>
      <c r="B29" s="548"/>
      <c r="C29" s="511"/>
      <c r="D29" s="511"/>
      <c r="E29" s="620"/>
      <c r="F29" s="510"/>
      <c r="G29" s="510"/>
      <c r="H29" s="510"/>
      <c r="I29" s="510"/>
      <c r="J29" s="511"/>
      <c r="K29" s="512"/>
      <c r="L29" s="512"/>
      <c r="M29" s="512"/>
      <c r="N29" s="548"/>
      <c r="O29" s="489"/>
      <c r="P29" s="487"/>
      <c r="Q29" s="488"/>
      <c r="R29" s="485"/>
      <c r="S29" s="487"/>
      <c r="T29" s="488"/>
      <c r="U29" s="485"/>
      <c r="V29" s="487"/>
      <c r="W29" s="488"/>
      <c r="X29" s="509"/>
      <c r="Y29" s="488"/>
      <c r="Z29" s="509"/>
      <c r="AA29" s="489"/>
      <c r="AB29" s="298"/>
      <c r="AC29" s="409"/>
      <c r="AD29" s="359"/>
      <c r="AE29" s="287"/>
      <c r="AF29" s="409"/>
      <c r="AG29" s="287" t="str">
        <f t="shared" si="6"/>
        <v/>
      </c>
      <c r="AH29" s="288"/>
      <c r="AI29" s="288"/>
      <c r="AJ29" s="289" t="str">
        <f t="shared" si="7"/>
        <v/>
      </c>
      <c r="AK29" s="288"/>
      <c r="AL29" s="288"/>
      <c r="AM29" s="288"/>
      <c r="AN29" s="122"/>
      <c r="AO29" s="131" t="str">
        <f t="shared" si="8"/>
        <v/>
      </c>
      <c r="AP29" s="123"/>
      <c r="AQ29" s="131" t="str">
        <f t="shared" si="11"/>
        <v/>
      </c>
      <c r="AR29" s="123" t="str">
        <f t="shared" si="12"/>
        <v/>
      </c>
      <c r="AS29" s="273" t="str">
        <f t="shared" si="9"/>
        <v/>
      </c>
      <c r="AT29" s="273"/>
      <c r="AU29" s="273"/>
      <c r="AV29" s="341"/>
      <c r="AW29" s="277"/>
      <c r="AX29" s="277"/>
      <c r="AY29" s="404"/>
      <c r="AZ29" s="405"/>
      <c r="BA29" s="405"/>
      <c r="BB29" s="405"/>
      <c r="BC29" s="405"/>
      <c r="BJ29" s="299"/>
      <c r="BK29" s="285"/>
      <c r="BL29" s="285"/>
      <c r="BM29" s="285"/>
      <c r="BN29" s="285"/>
      <c r="BO29" s="285"/>
      <c r="BP29" s="285"/>
      <c r="BQ29" s="285"/>
      <c r="BR29" s="285"/>
      <c r="BS29" s="285"/>
      <c r="BT29" s="285"/>
      <c r="BU29" s="285"/>
      <c r="BV29" s="285"/>
      <c r="BW29" s="285"/>
      <c r="BX29" s="285"/>
      <c r="BY29" s="285"/>
      <c r="BZ29" s="285"/>
      <c r="CA29" s="285"/>
      <c r="CB29" s="285"/>
      <c r="CC29" s="285"/>
      <c r="CD29" s="285"/>
      <c r="CE29" s="285"/>
      <c r="CF29" s="285"/>
      <c r="CG29" s="285"/>
      <c r="CH29" s="285"/>
      <c r="CL29" s="285"/>
    </row>
    <row r="30" spans="1:90" ht="140" x14ac:dyDescent="0.3">
      <c r="A30" s="581" t="s">
        <v>293</v>
      </c>
      <c r="B30" s="619" t="s">
        <v>294</v>
      </c>
      <c r="C30" s="511" t="s">
        <v>67</v>
      </c>
      <c r="D30" s="511" t="s">
        <v>295</v>
      </c>
      <c r="E30" s="511" t="s">
        <v>77</v>
      </c>
      <c r="F30" s="636" t="s">
        <v>265</v>
      </c>
      <c r="G30" s="636" t="s">
        <v>278</v>
      </c>
      <c r="H30" s="636" t="s">
        <v>279</v>
      </c>
      <c r="I30" s="636" t="s">
        <v>296</v>
      </c>
      <c r="J30" s="511" t="s">
        <v>281</v>
      </c>
      <c r="K30" s="512" t="s">
        <v>297</v>
      </c>
      <c r="L30" s="512" t="s">
        <v>298</v>
      </c>
      <c r="M30" s="512" t="str">
        <f t="shared" ref="M30:M60" si="23">+CONCATENATE(J30," ",K30," ",L30)</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0" s="548" t="s">
        <v>270</v>
      </c>
      <c r="O30" s="489">
        <v>240</v>
      </c>
      <c r="P30" s="486" t="str">
        <f>IF(O30&lt;=0,"",IF(O30&lt;=2,"Muy Baja",IF(O30&lt;=24,"Baja",IF(O30&lt;=500,"Media",IF(O30&lt;=5000,"Alta","Muy Alta")))))</f>
        <v>Media</v>
      </c>
      <c r="Q30" s="563">
        <f t="shared" si="14"/>
        <v>0.6</v>
      </c>
      <c r="R30" s="484"/>
      <c r="S30" s="486" t="str">
        <f>IF(OR(R30='Tabla Impacto'!$C$11,R30='Tabla Impacto'!$D$11),"Leve",IF(OR(R30='Tabla Impacto'!$C$12,R30='Tabla Impacto'!$D$12),"Menor",IF(OR(R30='Tabla Impacto'!$C$13,R30='Tabla Impacto'!$D$13),"Moderado",IF(OR(R30='Tabla Impacto'!$C$14,R30='Tabla Impacto'!$D$14),"Mayor",IF(OR(R30='Tabla Impacto'!$C$15,R30='Tabla Impacto'!$D$15),"Catastrófico","")))))</f>
        <v/>
      </c>
      <c r="T30" s="563" t="str">
        <f t="shared" ref="T30" si="24">IF(S30="","",IF(S30="Leve",0.2,IF(S30="Menor",0.4,IF(S30="Moderado",0.6,IF(S30="Mayor",0.8,IF(S30="Catastrófico",1,))))))</f>
        <v/>
      </c>
      <c r="U30" s="484" t="s">
        <v>282</v>
      </c>
      <c r="V30" s="486" t="str">
        <f>IF(OR(U30='Tabla Impacto'!$C$11,U30='Tabla Impacto'!$D$11),"Leve",IF(OR(U30='Tabla Impacto'!$C$12,U30='Tabla Impacto'!$D$12),"Menor",IF(OR(U30='Tabla Impacto'!$C$13,U30='Tabla Impacto'!$D$13),"Moderado",IF(OR(U30='Tabla Impacto'!$C$14,U30='Tabla Impacto'!$D$14),"Mayor",IF(OR(U30='Tabla Impacto'!$C$15,U30='Tabla Impacto'!$D$15),"Catastrófico","")))))</f>
        <v>Moderado</v>
      </c>
      <c r="W30" s="563">
        <f t="shared" ref="W30" si="25">IF(V30="","",IF(V30="Leve",0.2,IF(V30="Menor",0.4,IF(V30="Moderado",0.6,IF(V30="Mayor",0.8,IF(V30="Catastrófico",1,))))))</f>
        <v>0.6</v>
      </c>
      <c r="X30" s="577" t="str">
        <f>IF(Y30="","",IF(Y30='Tabla Impacto'!$G$4,'Tabla Impacto'!$F$4,IF(Y30='Tabla Impacto'!$G$5,'Tabla Impacto'!$F$5,IF(Y30='Tabla Impacto'!$G$6,'Tabla Impacto'!$F$6,IF(Y30='Tabla Impacto'!$G$7,'Tabla Impacto'!$F$7,IF(Y30='Tabla Impacto'!$G$8,'Tabla Impacto'!$F$8))))))</f>
        <v>Moderado</v>
      </c>
      <c r="Y30" s="563">
        <f t="shared" ref="Y30" si="26">+IF(T30="",W30,IF(W30="",T30,IF(T30&gt;W30,T30,W30)))</f>
        <v>0.6</v>
      </c>
      <c r="Z30" s="577" t="str">
        <f t="shared" ref="Z30" si="27">IF(OR(AND(P30="Muy Baja",X30="Leve"),AND(P30="Muy Baja",X30="Menor"),AND(P30="Baja",X30="Leve")),"Bajo",IF(OR(AND(P30="Muy baja",X30="Moderado"),AND(P30="Baja",X30="Menor"),AND(P30="Baja",X30="Moderado"),AND(P30="Media",X30="Leve"),AND(P30="Media",X30="Menor"),AND(P30="Media",X30="Moderado"),AND(P30="Alta",X30="Leve"),AND(P30="Alta",X30="Menor")),"Moderado",IF(OR(AND(P30="Muy Baja",X30="Mayor"),AND(P30="Baja",X30="Mayor"),AND(P30="Media",X30="Mayor"),AND(P30="Alta",X30="Moderado"),AND(P30="Alta",X30="Mayor"),AND(P30="Muy Alta",X30="Leve"),AND(P30="Muy Alta",X30="Menor"),AND(P30="Muy Alta",X30="Moderado"),AND(P30="Muy Alta",X30="Mayor")),"Alto",IF(OR(AND(P30="Muy Baja",X30="Catastrófico"),AND(P30="Baja",X30="Catastrófico"),AND(P30="Media",X30="Catastrófico"),AND(P30="Alta",X30="Catastrófico"),AND(P30="Muy Alta",X30="Catastrófico")),"Extremo",""))))</f>
        <v>Moderado</v>
      </c>
      <c r="AA30" s="489"/>
      <c r="AB30" s="298">
        <v>1</v>
      </c>
      <c r="AC30" s="409" t="s">
        <v>953</v>
      </c>
      <c r="AD30" s="359"/>
      <c r="AE30" s="287" t="s">
        <v>120</v>
      </c>
      <c r="AF30" s="409" t="s">
        <v>956</v>
      </c>
      <c r="AG30" s="287" t="str">
        <f t="shared" si="6"/>
        <v>Probabilidad</v>
      </c>
      <c r="AH30" s="288" t="s">
        <v>71</v>
      </c>
      <c r="AI30" s="288" t="s">
        <v>106</v>
      </c>
      <c r="AJ30" s="289" t="str">
        <f t="shared" si="7"/>
        <v>40%</v>
      </c>
      <c r="AK30" s="288" t="s">
        <v>112</v>
      </c>
      <c r="AL30" s="288" t="s">
        <v>130</v>
      </c>
      <c r="AM30" s="288" t="s">
        <v>273</v>
      </c>
      <c r="AN30" s="302">
        <f>IFERROR(IF(AG30="Probabilidad",(Q30-(+Q30*AJ30)),IF(AG30="Impacto",Q30,"")),"")</f>
        <v>0.36</v>
      </c>
      <c r="AO30" s="340" t="str">
        <f t="shared" si="8"/>
        <v>Baja</v>
      </c>
      <c r="AP30" s="289">
        <f t="shared" si="10"/>
        <v>0.36</v>
      </c>
      <c r="AQ30" s="340" t="str">
        <f t="shared" si="11"/>
        <v>Moderado</v>
      </c>
      <c r="AR30" s="289">
        <f>IFERROR(IF(AG30="Impacto",(Y30-(+Y30*AJ30)),IF(AG30="Probabilidad",Y30,"")),"")</f>
        <v>0.6</v>
      </c>
      <c r="AS30" s="337" t="str">
        <f t="shared" si="9"/>
        <v>Moderado</v>
      </c>
      <c r="AT30" s="507">
        <f>+AP32</f>
        <v>0.12959999999999999</v>
      </c>
      <c r="AU30" s="507">
        <f>+AR32</f>
        <v>0.6</v>
      </c>
      <c r="AV30" s="490" t="s">
        <v>274</v>
      </c>
      <c r="AW30" s="277"/>
      <c r="AX30" s="277"/>
      <c r="AY30" s="291">
        <v>1</v>
      </c>
      <c r="AZ30" s="287">
        <v>0</v>
      </c>
      <c r="BA30" s="287">
        <v>0</v>
      </c>
      <c r="BB30" s="287">
        <v>1</v>
      </c>
      <c r="BC30" s="287">
        <v>0</v>
      </c>
    </row>
    <row r="31" spans="1:90" ht="140" x14ac:dyDescent="0.3">
      <c r="A31" s="581"/>
      <c r="B31" s="619"/>
      <c r="C31" s="511" t="s">
        <v>67</v>
      </c>
      <c r="D31" s="511" t="s">
        <v>295</v>
      </c>
      <c r="E31" s="511" t="s">
        <v>77</v>
      </c>
      <c r="F31" s="636"/>
      <c r="G31" s="636"/>
      <c r="H31" s="636"/>
      <c r="I31" s="636"/>
      <c r="J31" s="511" t="s">
        <v>281</v>
      </c>
      <c r="K31" s="512" t="s">
        <v>297</v>
      </c>
      <c r="L31" s="512" t="s">
        <v>298</v>
      </c>
      <c r="M31" s="512"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1" s="548"/>
      <c r="O31" s="489"/>
      <c r="P31" s="486"/>
      <c r="Q31" s="563"/>
      <c r="R31" s="484"/>
      <c r="S31" s="486"/>
      <c r="T31" s="563"/>
      <c r="U31" s="484"/>
      <c r="V31" s="486"/>
      <c r="W31" s="563"/>
      <c r="X31" s="577"/>
      <c r="Y31" s="563"/>
      <c r="Z31" s="577"/>
      <c r="AA31" s="489"/>
      <c r="AB31" s="298">
        <v>2</v>
      </c>
      <c r="AC31" s="409" t="s">
        <v>954</v>
      </c>
      <c r="AD31" s="359"/>
      <c r="AE31" s="287" t="s">
        <v>120</v>
      </c>
      <c r="AF31" s="409" t="s">
        <v>831</v>
      </c>
      <c r="AG31" s="287" t="str">
        <f t="shared" si="6"/>
        <v>Probabilidad</v>
      </c>
      <c r="AH31" s="288" t="s">
        <v>71</v>
      </c>
      <c r="AI31" s="288" t="s">
        <v>106</v>
      </c>
      <c r="AJ31" s="289" t="str">
        <f t="shared" si="7"/>
        <v>40%</v>
      </c>
      <c r="AK31" s="288" t="s">
        <v>112</v>
      </c>
      <c r="AL31" s="288" t="s">
        <v>130</v>
      </c>
      <c r="AM31" s="288" t="s">
        <v>273</v>
      </c>
      <c r="AN31" s="303">
        <f>IFERROR(IF(AND(AG30="Probabilidad",AG31="Probabilidad"),(AP30-(+AP30*AJ31)),IF(AG31="Probabilidad",(Q30-(+Q30*AJ31)),IF(AG31="Impacto",AP30,""))),"")</f>
        <v>0.216</v>
      </c>
      <c r="AO31" s="340" t="str">
        <f t="shared" si="8"/>
        <v>Baja</v>
      </c>
      <c r="AP31" s="289">
        <f t="shared" si="10"/>
        <v>0.216</v>
      </c>
      <c r="AQ31" s="340" t="str">
        <f t="shared" si="11"/>
        <v>Moderado</v>
      </c>
      <c r="AR31" s="289">
        <f t="shared" si="12"/>
        <v>0.6</v>
      </c>
      <c r="AS31" s="337" t="str">
        <f t="shared" si="9"/>
        <v>Moderado</v>
      </c>
      <c r="AT31" s="653"/>
      <c r="AU31" s="653"/>
      <c r="AV31" s="654"/>
      <c r="AW31" s="277"/>
      <c r="AX31" s="277"/>
      <c r="AY31" s="291">
        <v>2</v>
      </c>
      <c r="AZ31" s="287">
        <v>0</v>
      </c>
      <c r="BA31" s="287">
        <v>1</v>
      </c>
      <c r="BB31" s="287">
        <v>0</v>
      </c>
      <c r="BC31" s="287">
        <v>1</v>
      </c>
    </row>
    <row r="32" spans="1:90" ht="140" x14ac:dyDescent="0.3">
      <c r="A32" s="581"/>
      <c r="B32" s="619"/>
      <c r="C32" s="511" t="s">
        <v>67</v>
      </c>
      <c r="D32" s="511" t="s">
        <v>295</v>
      </c>
      <c r="E32" s="511" t="s">
        <v>77</v>
      </c>
      <c r="F32" s="636"/>
      <c r="G32" s="636"/>
      <c r="H32" s="636"/>
      <c r="I32" s="636"/>
      <c r="J32" s="511" t="s">
        <v>281</v>
      </c>
      <c r="K32" s="512" t="s">
        <v>297</v>
      </c>
      <c r="L32" s="512" t="s">
        <v>298</v>
      </c>
      <c r="M32" s="512"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2" s="548"/>
      <c r="O32" s="489"/>
      <c r="P32" s="486"/>
      <c r="Q32" s="563"/>
      <c r="R32" s="484"/>
      <c r="S32" s="486"/>
      <c r="T32" s="563"/>
      <c r="U32" s="484"/>
      <c r="V32" s="486"/>
      <c r="W32" s="563"/>
      <c r="X32" s="577"/>
      <c r="Y32" s="563"/>
      <c r="Z32" s="577"/>
      <c r="AA32" s="489"/>
      <c r="AB32" s="298">
        <v>3</v>
      </c>
      <c r="AC32" s="409" t="s">
        <v>955</v>
      </c>
      <c r="AD32" s="359"/>
      <c r="AE32" s="287" t="s">
        <v>120</v>
      </c>
      <c r="AF32" s="409" t="s">
        <v>299</v>
      </c>
      <c r="AG32" s="287" t="str">
        <f t="shared" si="6"/>
        <v>Probabilidad</v>
      </c>
      <c r="AH32" s="288" t="s">
        <v>71</v>
      </c>
      <c r="AI32" s="288" t="s">
        <v>106</v>
      </c>
      <c r="AJ32" s="289" t="str">
        <f t="shared" si="7"/>
        <v>40%</v>
      </c>
      <c r="AK32" s="288" t="s">
        <v>112</v>
      </c>
      <c r="AL32" s="288" t="s">
        <v>130</v>
      </c>
      <c r="AM32" s="288" t="s">
        <v>273</v>
      </c>
      <c r="AN32" s="303">
        <f>IFERROR(IF(AND(AG31="Probabilidad",AG32="Probabilidad"),(AP31-(+AP31*AJ32)),IF(AG32="Probabilidad",(Q31-(+Q31*AJ32)),IF(AG32="Impacto",AP31,""))),"")</f>
        <v>0.12959999999999999</v>
      </c>
      <c r="AO32" s="340" t="str">
        <f t="shared" si="8"/>
        <v>Muy Baja</v>
      </c>
      <c r="AP32" s="289">
        <f t="shared" si="10"/>
        <v>0.12959999999999999</v>
      </c>
      <c r="AQ32" s="340" t="str">
        <f t="shared" si="11"/>
        <v>Moderado</v>
      </c>
      <c r="AR32" s="289">
        <f t="shared" si="12"/>
        <v>0.6</v>
      </c>
      <c r="AS32" s="337" t="str">
        <f t="shared" si="9"/>
        <v>Moderado</v>
      </c>
      <c r="AT32" s="508"/>
      <c r="AU32" s="508"/>
      <c r="AV32" s="491"/>
      <c r="AW32" s="277"/>
      <c r="AX32" s="277"/>
      <c r="AY32" s="291">
        <v>1</v>
      </c>
      <c r="AZ32" s="287">
        <v>1</v>
      </c>
      <c r="BA32" s="287">
        <v>0</v>
      </c>
      <c r="BB32" s="287">
        <v>0</v>
      </c>
      <c r="BC32" s="287">
        <v>0</v>
      </c>
    </row>
    <row r="33" spans="1:90" x14ac:dyDescent="0.3">
      <c r="A33" s="581"/>
      <c r="B33" s="619"/>
      <c r="C33" s="511" t="s">
        <v>67</v>
      </c>
      <c r="D33" s="511" t="s">
        <v>295</v>
      </c>
      <c r="E33" s="511" t="s">
        <v>77</v>
      </c>
      <c r="F33" s="636"/>
      <c r="G33" s="636"/>
      <c r="H33" s="636"/>
      <c r="I33" s="636"/>
      <c r="J33" s="511" t="s">
        <v>281</v>
      </c>
      <c r="K33" s="512" t="s">
        <v>297</v>
      </c>
      <c r="L33" s="512" t="s">
        <v>298</v>
      </c>
      <c r="M33" s="512"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3" s="548"/>
      <c r="O33" s="489"/>
      <c r="P33" s="486"/>
      <c r="Q33" s="563"/>
      <c r="R33" s="484"/>
      <c r="S33" s="486"/>
      <c r="T33" s="563"/>
      <c r="U33" s="484"/>
      <c r="V33" s="486"/>
      <c r="W33" s="563"/>
      <c r="X33" s="577"/>
      <c r="Y33" s="563"/>
      <c r="Z33" s="577"/>
      <c r="AA33" s="489"/>
      <c r="AB33" s="298"/>
      <c r="AC33" s="409"/>
      <c r="AD33" s="359"/>
      <c r="AE33" s="287"/>
      <c r="AF33" s="409"/>
      <c r="AG33" s="287" t="str">
        <f t="shared" si="6"/>
        <v/>
      </c>
      <c r="AH33" s="288"/>
      <c r="AI33" s="288"/>
      <c r="AJ33" s="289" t="str">
        <f t="shared" si="7"/>
        <v/>
      </c>
      <c r="AK33" s="288"/>
      <c r="AL33" s="288"/>
      <c r="AM33" s="288"/>
      <c r="AN33" s="303" t="str">
        <f>IFERROR(IF(AND(AG32="Probabilidad",AG33="Probabilidad"),(AP32-(+AP32*AJ33)),IF(AG33="Probabilidad",(Q32-(+Q32*AJ33)),IF(AG33="Impacto",AP32,""))),"")</f>
        <v/>
      </c>
      <c r="AO33" s="340" t="str">
        <f t="shared" si="8"/>
        <v/>
      </c>
      <c r="AP33" s="289" t="str">
        <f t="shared" si="10"/>
        <v/>
      </c>
      <c r="AQ33" s="340" t="str">
        <f t="shared" si="11"/>
        <v/>
      </c>
      <c r="AR33" s="289" t="str">
        <f t="shared" si="12"/>
        <v/>
      </c>
      <c r="AS33" s="337" t="str">
        <f t="shared" si="9"/>
        <v/>
      </c>
      <c r="AT33" s="342"/>
      <c r="AU33" s="342"/>
      <c r="AV33" s="370"/>
      <c r="AW33" s="277"/>
      <c r="AX33" s="277"/>
      <c r="AY33" s="291"/>
      <c r="AZ33" s="287"/>
      <c r="BA33" s="287"/>
      <c r="BB33" s="287"/>
      <c r="BC33" s="287"/>
    </row>
    <row r="34" spans="1:90" ht="14" customHeight="1" x14ac:dyDescent="0.3">
      <c r="A34" s="581"/>
      <c r="B34" s="619"/>
      <c r="C34" s="511" t="s">
        <v>67</v>
      </c>
      <c r="D34" s="511" t="s">
        <v>295</v>
      </c>
      <c r="E34" s="511" t="s">
        <v>77</v>
      </c>
      <c r="F34" s="636"/>
      <c r="G34" s="636"/>
      <c r="H34" s="636"/>
      <c r="I34" s="636"/>
      <c r="J34" s="511" t="s">
        <v>281</v>
      </c>
      <c r="K34" s="512" t="s">
        <v>297</v>
      </c>
      <c r="L34" s="512" t="s">
        <v>298</v>
      </c>
      <c r="M34" s="512"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4" s="548"/>
      <c r="O34" s="489"/>
      <c r="P34" s="486"/>
      <c r="Q34" s="563"/>
      <c r="R34" s="484"/>
      <c r="S34" s="486"/>
      <c r="T34" s="563"/>
      <c r="U34" s="484"/>
      <c r="V34" s="486"/>
      <c r="W34" s="563"/>
      <c r="X34" s="577"/>
      <c r="Y34" s="563"/>
      <c r="Z34" s="577"/>
      <c r="AA34" s="489"/>
      <c r="AB34" s="298"/>
      <c r="AC34" s="409"/>
      <c r="AD34" s="359"/>
      <c r="AE34" s="287"/>
      <c r="AF34" s="409"/>
      <c r="AG34" s="287" t="str">
        <f t="shared" si="6"/>
        <v/>
      </c>
      <c r="AH34" s="288"/>
      <c r="AI34" s="288"/>
      <c r="AJ34" s="289" t="str">
        <f t="shared" si="7"/>
        <v/>
      </c>
      <c r="AK34" s="288"/>
      <c r="AL34" s="288"/>
      <c r="AM34" s="288"/>
      <c r="AN34" s="304"/>
      <c r="AO34" s="340" t="str">
        <f t="shared" si="8"/>
        <v/>
      </c>
      <c r="AP34" s="289"/>
      <c r="AQ34" s="340" t="str">
        <f t="shared" si="11"/>
        <v/>
      </c>
      <c r="AR34" s="289" t="str">
        <f t="shared" si="12"/>
        <v/>
      </c>
      <c r="AS34" s="337" t="str">
        <f t="shared" si="9"/>
        <v/>
      </c>
      <c r="AT34" s="337"/>
      <c r="AU34" s="337"/>
      <c r="AV34" s="341"/>
      <c r="AW34" s="277"/>
      <c r="AX34" s="277"/>
      <c r="AY34" s="291"/>
      <c r="AZ34" s="287"/>
      <c r="BA34" s="287"/>
      <c r="BB34" s="287"/>
      <c r="BC34" s="287"/>
    </row>
    <row r="35" spans="1:90" ht="14" customHeight="1" x14ac:dyDescent="0.3">
      <c r="A35" s="581"/>
      <c r="B35" s="619"/>
      <c r="C35" s="511" t="s">
        <v>67</v>
      </c>
      <c r="D35" s="511" t="s">
        <v>295</v>
      </c>
      <c r="E35" s="511" t="s">
        <v>77</v>
      </c>
      <c r="F35" s="636"/>
      <c r="G35" s="636"/>
      <c r="H35" s="636"/>
      <c r="I35" s="636"/>
      <c r="J35" s="511" t="s">
        <v>281</v>
      </c>
      <c r="K35" s="512" t="s">
        <v>297</v>
      </c>
      <c r="L35" s="512" t="s">
        <v>298</v>
      </c>
      <c r="M35" s="512" t="str">
        <f t="shared" si="23"/>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N35" s="548"/>
      <c r="O35" s="489"/>
      <c r="P35" s="486"/>
      <c r="Q35" s="563"/>
      <c r="R35" s="484"/>
      <c r="S35" s="486"/>
      <c r="T35" s="563"/>
      <c r="U35" s="484"/>
      <c r="V35" s="486"/>
      <c r="W35" s="563"/>
      <c r="X35" s="577"/>
      <c r="Y35" s="563"/>
      <c r="Z35" s="577"/>
      <c r="AA35" s="489"/>
      <c r="AB35" s="298"/>
      <c r="AC35" s="409"/>
      <c r="AD35" s="359"/>
      <c r="AE35" s="287"/>
      <c r="AF35" s="409"/>
      <c r="AG35" s="287" t="str">
        <f t="shared" si="6"/>
        <v/>
      </c>
      <c r="AH35" s="288"/>
      <c r="AI35" s="288"/>
      <c r="AJ35" s="289" t="str">
        <f t="shared" si="7"/>
        <v/>
      </c>
      <c r="AK35" s="288"/>
      <c r="AL35" s="288"/>
      <c r="AM35" s="288"/>
      <c r="AN35" s="304"/>
      <c r="AO35" s="340" t="str">
        <f t="shared" si="8"/>
        <v/>
      </c>
      <c r="AP35" s="289"/>
      <c r="AQ35" s="340" t="str">
        <f t="shared" si="11"/>
        <v/>
      </c>
      <c r="AR35" s="289" t="str">
        <f t="shared" si="12"/>
        <v/>
      </c>
      <c r="AS35" s="337" t="str">
        <f t="shared" si="9"/>
        <v/>
      </c>
      <c r="AT35" s="337"/>
      <c r="AU35" s="337"/>
      <c r="AV35" s="341"/>
      <c r="AW35" s="277"/>
      <c r="AX35" s="277"/>
      <c r="AY35" s="291"/>
      <c r="AZ35" s="287"/>
      <c r="BA35" s="287"/>
      <c r="BB35" s="287"/>
      <c r="BC35" s="287"/>
    </row>
    <row r="36" spans="1:90" ht="163.5" customHeight="1" x14ac:dyDescent="0.3">
      <c r="A36" s="581" t="s">
        <v>300</v>
      </c>
      <c r="B36" s="548" t="s">
        <v>301</v>
      </c>
      <c r="C36" s="511" t="s">
        <v>67</v>
      </c>
      <c r="D36" s="511" t="s">
        <v>302</v>
      </c>
      <c r="E36" s="511" t="s">
        <v>77</v>
      </c>
      <c r="F36" s="636" t="s">
        <v>303</v>
      </c>
      <c r="G36" s="636" t="s">
        <v>304</v>
      </c>
      <c r="H36" s="636" t="s">
        <v>279</v>
      </c>
      <c r="I36" s="636" t="s">
        <v>305</v>
      </c>
      <c r="J36" s="511" t="s">
        <v>996</v>
      </c>
      <c r="K36" s="512" t="s">
        <v>695</v>
      </c>
      <c r="L36" s="512" t="s">
        <v>957</v>
      </c>
      <c r="M36" s="512" t="str">
        <f t="shared" si="23"/>
        <v>Posibilidad de afectación Económica y pérdida Reputacional  por la gestión inadecuada de los impactos ambientales significativos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5. Gestión inadecuada en el manejo de los residuos peligrosos y especiales generados en la entidad.
6. Incumplimiento de los controles operacionales definidos en la matriz de aspectos e impactos ambientales.</v>
      </c>
      <c r="N36" s="548" t="s">
        <v>270</v>
      </c>
      <c r="O36" s="489">
        <v>12</v>
      </c>
      <c r="P36" s="486" t="str">
        <f>IF(O36&lt;=0,"",IF(O36&lt;=2,"Muy Baja",IF(O36&lt;=24,"Baja",IF(O36&lt;=500,"Media",IF(O36&lt;=5000,"Alta","Muy Alta")))))</f>
        <v>Baja</v>
      </c>
      <c r="Q36" s="563">
        <f t="shared" si="14"/>
        <v>0.4</v>
      </c>
      <c r="R36" s="484" t="s">
        <v>308</v>
      </c>
      <c r="S36" s="486" t="str">
        <f>IF(OR(R36='Tabla Impacto'!$C$11,R36='Tabla Impacto'!$D$11),"Leve",IF(OR(R36='Tabla Impacto'!$C$12,R36='Tabla Impacto'!$D$12),"Menor",IF(OR(R36='Tabla Impacto'!$C$13,R36='Tabla Impacto'!$D$13),"Moderado",IF(OR(R36='Tabla Impacto'!$C$14,R36='Tabla Impacto'!$D$14),"Mayor",IF(OR(R36='Tabla Impacto'!$C$15,R36='Tabla Impacto'!$D$15),"Catastrófico","")))))</f>
        <v>Moderado</v>
      </c>
      <c r="T36" s="563">
        <f t="shared" ref="T36" si="28">IF(S36="","",IF(S36="Leve",0.2,IF(S36="Menor",0.4,IF(S36="Moderado",0.6,IF(S36="Mayor",0.8,IF(S36="Catastrófico",1,))))))</f>
        <v>0.6</v>
      </c>
      <c r="U36" s="484" t="s">
        <v>282</v>
      </c>
      <c r="V36" s="486" t="str">
        <f>IF(OR(U36='Tabla Impacto'!$C$11,U36='Tabla Impacto'!$D$11),"Leve",IF(OR(U36='Tabla Impacto'!$C$12,U36='Tabla Impacto'!$D$12),"Menor",IF(OR(U36='Tabla Impacto'!$C$13,U36='Tabla Impacto'!$D$13),"Moderado",IF(OR(U36='Tabla Impacto'!$C$14,U36='Tabla Impacto'!$D$14),"Mayor",IF(OR(U36='Tabla Impacto'!$C$15,U36='Tabla Impacto'!$D$15),"Catastrófico","")))))</f>
        <v>Moderado</v>
      </c>
      <c r="W36" s="563">
        <f t="shared" ref="W36" si="29">IF(V36="","",IF(V36="Leve",0.2,IF(V36="Menor",0.4,IF(V36="Moderado",0.6,IF(V36="Mayor",0.8,IF(V36="Catastrófico",1,))))))</f>
        <v>0.6</v>
      </c>
      <c r="X36" s="577" t="str">
        <f>IF(Y36="","",IF(Y36='Tabla Impacto'!$G$4,'Tabla Impacto'!$F$4,IF(Y36='Tabla Impacto'!$G$5,'Tabla Impacto'!$F$5,IF(Y36='Tabla Impacto'!$G$6,'Tabla Impacto'!$F$6,IF(Y36='Tabla Impacto'!$G$7,'Tabla Impacto'!$F$7,IF(Y36='Tabla Impacto'!$G$8,'Tabla Impacto'!$F$8))))))</f>
        <v>Moderado</v>
      </c>
      <c r="Y36" s="563">
        <f>+IF(T36="",W36,IF(W36="",T36,IF(T36&gt;W36,T36,W36)))</f>
        <v>0.6</v>
      </c>
      <c r="Z36" s="577" t="str">
        <f t="shared" ref="Z36" si="30">IF(OR(AND(P36="Muy Baja",X36="Leve"),AND(P36="Muy Baja",X36="Menor"),AND(P36="Baja",X36="Leve")),"Bajo",IF(OR(AND(P36="Muy baja",X36="Moderado"),AND(P36="Baja",X36="Menor"),AND(P36="Baja",X36="Moderado"),AND(P36="Media",X36="Leve"),AND(P36="Media",X36="Menor"),AND(P36="Media",X36="Moderado"),AND(P36="Alta",X36="Leve"),AND(P36="Alta",X36="Menor")),"Moderado",IF(OR(AND(P36="Muy Baja",X36="Mayor"),AND(P36="Baja",X36="Mayor"),AND(P36="Media",X36="Mayor"),AND(P36="Alta",X36="Moderado"),AND(P36="Alta",X36="Mayor"),AND(P36="Muy Alta",X36="Leve"),AND(P36="Muy Alta",X36="Menor"),AND(P36="Muy Alta",X36="Moderado"),AND(P36="Muy Alta",X36="Mayor")),"Alto",IF(OR(AND(P36="Muy Baja",X36="Catastrófico"),AND(P36="Baja",X36="Catastrófico"),AND(P36="Media",X36="Catastrófico"),AND(P36="Alta",X36="Catastrófico"),AND(P36="Muy Alta",X36="Catastrófico")),"Extremo",""))))</f>
        <v>Moderado</v>
      </c>
      <c r="AA36" s="489"/>
      <c r="AB36" s="298">
        <v>1</v>
      </c>
      <c r="AC36" s="409" t="s">
        <v>958</v>
      </c>
      <c r="AD36" s="359"/>
      <c r="AE36" s="287" t="s">
        <v>120</v>
      </c>
      <c r="AF36" s="409" t="s">
        <v>961</v>
      </c>
      <c r="AG36" s="287" t="str">
        <f t="shared" si="6"/>
        <v>Probabilidad</v>
      </c>
      <c r="AH36" s="288" t="s">
        <v>71</v>
      </c>
      <c r="AI36" s="288" t="s">
        <v>106</v>
      </c>
      <c r="AJ36" s="289" t="str">
        <f t="shared" si="7"/>
        <v>40%</v>
      </c>
      <c r="AK36" s="288" t="s">
        <v>112</v>
      </c>
      <c r="AL36" s="288" t="s">
        <v>130</v>
      </c>
      <c r="AM36" s="288" t="s">
        <v>273</v>
      </c>
      <c r="AN36" s="302">
        <f>IFERROR(IF(AG36="Probabilidad",(Q36-(+Q36*AJ36)),IF(AG36="Impacto",Q36,"")),"")</f>
        <v>0.24</v>
      </c>
      <c r="AO36" s="340" t="str">
        <f t="shared" ref="AO36:AO38" si="31">IFERROR(IF(AN36="","",IF(AN36&lt;=0.2,"Muy Baja",IF(AN36&lt;=0.4,"Baja",IF(AN36&lt;=0.6,"Media",IF(AN36&lt;=0.8,"Alta","Muy Alta"))))),"")</f>
        <v>Baja</v>
      </c>
      <c r="AP36" s="289">
        <f t="shared" ref="AP36:AP38" si="32">+AN36</f>
        <v>0.24</v>
      </c>
      <c r="AQ36" s="340" t="str">
        <f t="shared" ref="AQ36:AQ38" si="33">IFERROR(IF(AR36="","",IF(AR36&lt;=0.2,"Leve",IF(AR36&lt;=0.4,"Menor",IF(AR36&lt;=0.6,"Moderado",IF(AR36&lt;=0.8,"Mayor","Catastrófico"))))),"")</f>
        <v>Moderado</v>
      </c>
      <c r="AR36" s="289">
        <f>IFERROR(IF(AG36="Impacto",(Y36-(+Y36*AJ36)),IF(AG36="Probabilidad",Y36,"")),"")</f>
        <v>0.6</v>
      </c>
      <c r="AS36" s="337" t="str">
        <f t="shared" si="9"/>
        <v>Moderado</v>
      </c>
      <c r="AT36" s="647">
        <f>+AP38</f>
        <v>8.6399999999999991E-2</v>
      </c>
      <c r="AU36" s="647">
        <f>+AR38</f>
        <v>0.6</v>
      </c>
      <c r="AV36" s="649" t="s">
        <v>274</v>
      </c>
      <c r="AW36" s="277"/>
      <c r="AX36" s="277"/>
      <c r="AY36" s="291">
        <v>1</v>
      </c>
      <c r="AZ36" s="287">
        <v>1</v>
      </c>
      <c r="BA36" s="287">
        <v>0</v>
      </c>
      <c r="BB36" s="287">
        <v>0</v>
      </c>
      <c r="BC36" s="287">
        <v>0</v>
      </c>
    </row>
    <row r="37" spans="1:90" ht="147.75" customHeight="1" x14ac:dyDescent="0.3">
      <c r="A37" s="581"/>
      <c r="B37" s="548" t="s">
        <v>301</v>
      </c>
      <c r="C37" s="511" t="s">
        <v>67</v>
      </c>
      <c r="D37" s="511" t="s">
        <v>302</v>
      </c>
      <c r="E37" s="511" t="s">
        <v>77</v>
      </c>
      <c r="F37" s="636"/>
      <c r="G37" s="636"/>
      <c r="H37" s="636"/>
      <c r="I37" s="636"/>
      <c r="J37" s="511" t="s">
        <v>269</v>
      </c>
      <c r="K37" s="512" t="s">
        <v>306</v>
      </c>
      <c r="L37" s="512" t="s">
        <v>307</v>
      </c>
      <c r="M37" s="512"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7" s="548"/>
      <c r="O37" s="489">
        <v>12</v>
      </c>
      <c r="P37" s="486"/>
      <c r="Q37" s="563"/>
      <c r="R37" s="484"/>
      <c r="S37" s="486"/>
      <c r="T37" s="563"/>
      <c r="U37" s="484"/>
      <c r="V37" s="486"/>
      <c r="W37" s="563"/>
      <c r="X37" s="577"/>
      <c r="Y37" s="563"/>
      <c r="Z37" s="577"/>
      <c r="AA37" s="489"/>
      <c r="AB37" s="298">
        <v>2</v>
      </c>
      <c r="AC37" s="409" t="s">
        <v>959</v>
      </c>
      <c r="AD37" s="359"/>
      <c r="AE37" s="287" t="s">
        <v>120</v>
      </c>
      <c r="AF37" s="409" t="s">
        <v>962</v>
      </c>
      <c r="AG37" s="287" t="str">
        <f t="shared" si="6"/>
        <v>Probabilidad</v>
      </c>
      <c r="AH37" s="288" t="s">
        <v>71</v>
      </c>
      <c r="AI37" s="288" t="s">
        <v>106</v>
      </c>
      <c r="AJ37" s="289" t="str">
        <f t="shared" si="7"/>
        <v>40%</v>
      </c>
      <c r="AK37" s="288" t="s">
        <v>112</v>
      </c>
      <c r="AL37" s="288" t="s">
        <v>130</v>
      </c>
      <c r="AM37" s="288" t="s">
        <v>273</v>
      </c>
      <c r="AN37" s="303">
        <f>IFERROR(IF(AND(AG36="Probabilidad",AG37="Probabilidad"),(AP36-(+AP36*AJ37)),IF(AG37="Probabilidad",(Q36-(+Q36*AJ37)),IF(AG37="Impacto",AP36,""))),"")</f>
        <v>0.14399999999999999</v>
      </c>
      <c r="AO37" s="340" t="str">
        <f t="shared" si="31"/>
        <v>Muy Baja</v>
      </c>
      <c r="AP37" s="289">
        <f t="shared" si="32"/>
        <v>0.14399999999999999</v>
      </c>
      <c r="AQ37" s="340" t="str">
        <f t="shared" si="33"/>
        <v>Moderado</v>
      </c>
      <c r="AR37" s="289">
        <f t="shared" ref="AR37:AR38" si="34">IFERROR(IF(AND(AG36="Impacto",AG37="Impacto"),(AR36-(+AR36*AJ37)),IF(AG37="Impacto",(Y36-(+Y36*AJ37)),IF(AG37="Probabilidad",AR36,""))),"")</f>
        <v>0.6</v>
      </c>
      <c r="AS37" s="337" t="str">
        <f t="shared" si="9"/>
        <v>Moderado</v>
      </c>
      <c r="AT37" s="647"/>
      <c r="AU37" s="647"/>
      <c r="AV37" s="649"/>
      <c r="AW37" s="277"/>
      <c r="AX37" s="277"/>
      <c r="AY37" s="291">
        <v>4</v>
      </c>
      <c r="AZ37" s="287">
        <v>1</v>
      </c>
      <c r="BA37" s="287">
        <v>1</v>
      </c>
      <c r="BB37" s="287">
        <v>1</v>
      </c>
      <c r="BC37" s="287">
        <v>1</v>
      </c>
    </row>
    <row r="38" spans="1:90" ht="143" customHeight="1" x14ac:dyDescent="0.3">
      <c r="A38" s="581"/>
      <c r="B38" s="548" t="s">
        <v>301</v>
      </c>
      <c r="C38" s="511" t="s">
        <v>67</v>
      </c>
      <c r="D38" s="511" t="s">
        <v>302</v>
      </c>
      <c r="E38" s="511" t="s">
        <v>77</v>
      </c>
      <c r="F38" s="636"/>
      <c r="G38" s="636"/>
      <c r="H38" s="636"/>
      <c r="I38" s="636"/>
      <c r="J38" s="511" t="s">
        <v>269</v>
      </c>
      <c r="K38" s="512" t="s">
        <v>306</v>
      </c>
      <c r="L38" s="512" t="s">
        <v>307</v>
      </c>
      <c r="M38" s="512"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8" s="548"/>
      <c r="O38" s="489">
        <v>12</v>
      </c>
      <c r="P38" s="486"/>
      <c r="Q38" s="563"/>
      <c r="R38" s="484"/>
      <c r="S38" s="486"/>
      <c r="T38" s="563"/>
      <c r="U38" s="484"/>
      <c r="V38" s="486"/>
      <c r="W38" s="563"/>
      <c r="X38" s="577"/>
      <c r="Y38" s="563"/>
      <c r="Z38" s="577"/>
      <c r="AA38" s="489"/>
      <c r="AB38" s="298">
        <v>3</v>
      </c>
      <c r="AC38" s="409" t="s">
        <v>960</v>
      </c>
      <c r="AD38" s="359"/>
      <c r="AE38" s="287" t="s">
        <v>120</v>
      </c>
      <c r="AF38" s="409" t="s">
        <v>963</v>
      </c>
      <c r="AG38" s="287" t="str">
        <f t="shared" si="6"/>
        <v>Probabilidad</v>
      </c>
      <c r="AH38" s="288" t="s">
        <v>71</v>
      </c>
      <c r="AI38" s="288" t="s">
        <v>106</v>
      </c>
      <c r="AJ38" s="289" t="str">
        <f t="shared" si="7"/>
        <v>40%</v>
      </c>
      <c r="AK38" s="288" t="s">
        <v>112</v>
      </c>
      <c r="AL38" s="288" t="s">
        <v>130</v>
      </c>
      <c r="AM38" s="288" t="s">
        <v>273</v>
      </c>
      <c r="AN38" s="303">
        <f>IFERROR(IF(AND(AG37="Probabilidad",AG38="Probabilidad"),(AP37-(+AP37*AJ38)),IF(AG38="Probabilidad",(Q37-(+Q37*AJ38)),IF(AG38="Impacto",AP37,""))),"")</f>
        <v>8.6399999999999991E-2</v>
      </c>
      <c r="AO38" s="340" t="str">
        <f t="shared" si="31"/>
        <v>Muy Baja</v>
      </c>
      <c r="AP38" s="289">
        <f t="shared" si="32"/>
        <v>8.6399999999999991E-2</v>
      </c>
      <c r="AQ38" s="340" t="str">
        <f t="shared" si="33"/>
        <v>Moderado</v>
      </c>
      <c r="AR38" s="289">
        <f t="shared" si="34"/>
        <v>0.6</v>
      </c>
      <c r="AS38" s="337" t="str">
        <f t="shared" si="9"/>
        <v>Moderado</v>
      </c>
      <c r="AT38" s="647"/>
      <c r="AU38" s="647"/>
      <c r="AV38" s="649"/>
      <c r="AW38" s="277"/>
      <c r="AX38" s="277"/>
      <c r="AY38" s="291">
        <v>2</v>
      </c>
      <c r="AZ38" s="287">
        <v>0</v>
      </c>
      <c r="BA38" s="287">
        <v>1</v>
      </c>
      <c r="BB38" s="287">
        <v>0</v>
      </c>
      <c r="BC38" s="287">
        <v>1</v>
      </c>
    </row>
    <row r="39" spans="1:90" ht="14" customHeight="1" x14ac:dyDescent="0.3">
      <c r="A39" s="581"/>
      <c r="B39" s="548" t="s">
        <v>301</v>
      </c>
      <c r="C39" s="511" t="s">
        <v>67</v>
      </c>
      <c r="D39" s="511" t="s">
        <v>302</v>
      </c>
      <c r="E39" s="511" t="s">
        <v>77</v>
      </c>
      <c r="F39" s="636"/>
      <c r="G39" s="636"/>
      <c r="H39" s="636"/>
      <c r="I39" s="636"/>
      <c r="J39" s="511" t="s">
        <v>269</v>
      </c>
      <c r="K39" s="512" t="s">
        <v>306</v>
      </c>
      <c r="L39" s="512" t="s">
        <v>307</v>
      </c>
      <c r="M39" s="512"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39" s="548"/>
      <c r="O39" s="489">
        <v>12</v>
      </c>
      <c r="P39" s="486"/>
      <c r="Q39" s="563"/>
      <c r="R39" s="484"/>
      <c r="S39" s="486"/>
      <c r="T39" s="563"/>
      <c r="U39" s="484"/>
      <c r="V39" s="486"/>
      <c r="W39" s="563"/>
      <c r="X39" s="577"/>
      <c r="Y39" s="563"/>
      <c r="Z39" s="577"/>
      <c r="AA39" s="489"/>
      <c r="AB39" s="298"/>
      <c r="AC39" s="409"/>
      <c r="AD39" s="359"/>
      <c r="AE39" s="287"/>
      <c r="AF39" s="409"/>
      <c r="AG39" s="287" t="str">
        <f t="shared" si="6"/>
        <v/>
      </c>
      <c r="AH39" s="288"/>
      <c r="AI39" s="288"/>
      <c r="AJ39" s="289" t="str">
        <f t="shared" si="7"/>
        <v/>
      </c>
      <c r="AK39" s="288"/>
      <c r="AL39" s="288"/>
      <c r="AM39" s="288"/>
      <c r="AN39" s="304"/>
      <c r="AO39" s="340" t="str">
        <f t="shared" si="8"/>
        <v/>
      </c>
      <c r="AP39" s="289"/>
      <c r="AQ39" s="340" t="str">
        <f t="shared" si="11"/>
        <v/>
      </c>
      <c r="AR39" s="289" t="str">
        <f t="shared" si="12"/>
        <v/>
      </c>
      <c r="AS39" s="337" t="str">
        <f t="shared" si="9"/>
        <v/>
      </c>
      <c r="AT39" s="337"/>
      <c r="AU39" s="337"/>
      <c r="AV39" s="341"/>
      <c r="AW39" s="277"/>
      <c r="AX39" s="277"/>
      <c r="AY39" s="291"/>
      <c r="AZ39" s="287"/>
      <c r="BA39" s="287"/>
      <c r="BB39" s="287"/>
      <c r="BC39" s="287"/>
    </row>
    <row r="40" spans="1:90" ht="14" customHeight="1" x14ac:dyDescent="0.3">
      <c r="A40" s="581"/>
      <c r="B40" s="548" t="s">
        <v>301</v>
      </c>
      <c r="C40" s="511" t="s">
        <v>67</v>
      </c>
      <c r="D40" s="511" t="s">
        <v>302</v>
      </c>
      <c r="E40" s="511" t="s">
        <v>77</v>
      </c>
      <c r="F40" s="636"/>
      <c r="G40" s="636"/>
      <c r="H40" s="636"/>
      <c r="I40" s="636"/>
      <c r="J40" s="511" t="s">
        <v>269</v>
      </c>
      <c r="K40" s="512" t="s">
        <v>306</v>
      </c>
      <c r="L40" s="512" t="s">
        <v>307</v>
      </c>
      <c r="M40" s="512"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0" s="548"/>
      <c r="O40" s="489">
        <v>12</v>
      </c>
      <c r="P40" s="486"/>
      <c r="Q40" s="563"/>
      <c r="R40" s="484"/>
      <c r="S40" s="486"/>
      <c r="T40" s="563"/>
      <c r="U40" s="484"/>
      <c r="V40" s="486"/>
      <c r="W40" s="563"/>
      <c r="X40" s="577"/>
      <c r="Y40" s="563"/>
      <c r="Z40" s="577"/>
      <c r="AA40" s="489"/>
      <c r="AB40" s="298"/>
      <c r="AC40" s="409"/>
      <c r="AD40" s="359"/>
      <c r="AE40" s="287"/>
      <c r="AF40" s="409"/>
      <c r="AG40" s="287" t="str">
        <f t="shared" si="6"/>
        <v/>
      </c>
      <c r="AH40" s="288"/>
      <c r="AI40" s="288"/>
      <c r="AJ40" s="289" t="str">
        <f t="shared" si="7"/>
        <v/>
      </c>
      <c r="AK40" s="288"/>
      <c r="AL40" s="288"/>
      <c r="AM40" s="288"/>
      <c r="AN40" s="304"/>
      <c r="AO40" s="340" t="str">
        <f t="shared" si="8"/>
        <v/>
      </c>
      <c r="AP40" s="289"/>
      <c r="AQ40" s="340" t="str">
        <f t="shared" si="11"/>
        <v/>
      </c>
      <c r="AR40" s="289" t="str">
        <f t="shared" si="12"/>
        <v/>
      </c>
      <c r="AS40" s="337" t="str">
        <f t="shared" si="9"/>
        <v/>
      </c>
      <c r="AT40" s="337"/>
      <c r="AU40" s="337"/>
      <c r="AV40" s="341"/>
      <c r="AW40" s="277"/>
      <c r="AX40" s="277"/>
      <c r="AY40" s="291"/>
      <c r="AZ40" s="287"/>
      <c r="BA40" s="287"/>
      <c r="BB40" s="287"/>
      <c r="BC40" s="287"/>
    </row>
    <row r="41" spans="1:90" ht="14" customHeight="1" x14ac:dyDescent="0.3">
      <c r="A41" s="581"/>
      <c r="B41" s="548" t="s">
        <v>301</v>
      </c>
      <c r="C41" s="511" t="s">
        <v>67</v>
      </c>
      <c r="D41" s="511" t="s">
        <v>302</v>
      </c>
      <c r="E41" s="511" t="s">
        <v>77</v>
      </c>
      <c r="F41" s="636"/>
      <c r="G41" s="636"/>
      <c r="H41" s="636"/>
      <c r="I41" s="636"/>
      <c r="J41" s="511" t="s">
        <v>269</v>
      </c>
      <c r="K41" s="512" t="s">
        <v>306</v>
      </c>
      <c r="L41" s="512" t="s">
        <v>307</v>
      </c>
      <c r="M41" s="512" t="str">
        <f t="shared" si="23"/>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N41" s="548"/>
      <c r="O41" s="489">
        <v>12</v>
      </c>
      <c r="P41" s="486"/>
      <c r="Q41" s="563"/>
      <c r="R41" s="484"/>
      <c r="S41" s="486"/>
      <c r="T41" s="563"/>
      <c r="U41" s="484"/>
      <c r="V41" s="486"/>
      <c r="W41" s="563"/>
      <c r="X41" s="577"/>
      <c r="Y41" s="563"/>
      <c r="Z41" s="577"/>
      <c r="AA41" s="489"/>
      <c r="AB41" s="298"/>
      <c r="AC41" s="409"/>
      <c r="AD41" s="359"/>
      <c r="AE41" s="287"/>
      <c r="AF41" s="409"/>
      <c r="AG41" s="287" t="str">
        <f t="shared" si="6"/>
        <v/>
      </c>
      <c r="AH41" s="288"/>
      <c r="AI41" s="288"/>
      <c r="AJ41" s="289" t="str">
        <f t="shared" si="7"/>
        <v/>
      </c>
      <c r="AK41" s="288"/>
      <c r="AL41" s="288"/>
      <c r="AM41" s="288"/>
      <c r="AN41" s="304"/>
      <c r="AO41" s="340" t="str">
        <f t="shared" si="8"/>
        <v/>
      </c>
      <c r="AP41" s="289"/>
      <c r="AQ41" s="340" t="str">
        <f t="shared" si="11"/>
        <v/>
      </c>
      <c r="AR41" s="289" t="str">
        <f t="shared" si="12"/>
        <v/>
      </c>
      <c r="AS41" s="337" t="str">
        <f t="shared" si="9"/>
        <v/>
      </c>
      <c r="AT41" s="337"/>
      <c r="AU41" s="337"/>
      <c r="AV41" s="341"/>
      <c r="AW41" s="277"/>
      <c r="AX41" s="277"/>
      <c r="AY41" s="291"/>
      <c r="AZ41" s="287"/>
      <c r="BA41" s="287"/>
      <c r="BB41" s="287"/>
      <c r="BC41" s="287"/>
    </row>
    <row r="42" spans="1:90" s="1" customFormat="1" ht="139.25" customHeight="1" x14ac:dyDescent="0.3">
      <c r="A42" s="581" t="s">
        <v>309</v>
      </c>
      <c r="B42" s="548" t="s">
        <v>310</v>
      </c>
      <c r="C42" s="511" t="s">
        <v>91</v>
      </c>
      <c r="D42" s="511" t="s">
        <v>311</v>
      </c>
      <c r="E42" s="511" t="s">
        <v>312</v>
      </c>
      <c r="F42" s="510" t="s">
        <v>287</v>
      </c>
      <c r="G42" s="510" t="s">
        <v>278</v>
      </c>
      <c r="H42" s="510" t="s">
        <v>279</v>
      </c>
      <c r="I42" s="510" t="s">
        <v>296</v>
      </c>
      <c r="J42" s="511" t="s">
        <v>996</v>
      </c>
      <c r="K42" s="512" t="s">
        <v>910</v>
      </c>
      <c r="L42" s="512" t="s">
        <v>911</v>
      </c>
      <c r="M42" s="512" t="str">
        <f t="shared" si="23"/>
        <v>Posibilidad de afectación Económica y pérdida Reputacional por la inoportunidad o imprecisión en la  difusión de la información de la gestión institucional  debido a:
1. Desconocimiento de los procedimientos
2. Incumplimiento de  los lineamientos dados por la oficina asesora de comunicaciones
3. Planeación inadecuada de las actividades.
4. Falta de divulgación oportuna en la invitación para participación en eventos.
5. Ausencia del consentimiento informado para uso de derecho de imagen sobre fotografías y videos</v>
      </c>
      <c r="N42" s="548" t="s">
        <v>270</v>
      </c>
      <c r="O42" s="489">
        <f t="shared" ref="O42:O47" si="35">8*5*4*12</f>
        <v>1920</v>
      </c>
      <c r="P42" s="487" t="str">
        <f>IF(O42&lt;=0,"",IF(O42&lt;=2,"Muy Baja",IF(O42&lt;=24,"Baja",IF(O42&lt;=500,"Media",IF(O42&lt;=5000,"Alta","Muy Alta")))))</f>
        <v>Alta</v>
      </c>
      <c r="Q42" s="488">
        <f t="shared" si="14"/>
        <v>0.8</v>
      </c>
      <c r="R42" s="485" t="s">
        <v>314</v>
      </c>
      <c r="S42" s="487" t="str">
        <f>IF(OR(R42='Tabla Impacto'!$C$11,R42='Tabla Impacto'!$D$11),"Leve",IF(OR(R42='Tabla Impacto'!$C$12,R42='Tabla Impacto'!$D$12),"Menor",IF(OR(R42='Tabla Impacto'!$C$13,R42='Tabla Impacto'!$D$13),"Moderado",IF(OR(R42='Tabla Impacto'!$C$14,R42='Tabla Impacto'!$D$14),"Mayor",IF(OR(R42='Tabla Impacto'!$C$15,R42='Tabla Impacto'!$D$15),"Catastrófico","")))))</f>
        <v>Leve</v>
      </c>
      <c r="T42" s="488">
        <f t="shared" ref="T42" si="36">IF(S42="","",IF(S42="Leve",0.2,IF(S42="Menor",0.4,IF(S42="Moderado",0.6,IF(S42="Mayor",0.8,IF(S42="Catastrófico",1,))))))</f>
        <v>0.2</v>
      </c>
      <c r="U42" s="485" t="s">
        <v>1094</v>
      </c>
      <c r="V42" s="487" t="str">
        <f>IF(OR(U42='Tabla Impacto'!$C$11,U42='Tabla Impacto'!$D$11),"Leve",IF(OR(U42='Tabla Impacto'!$C$12,U42='Tabla Impacto'!$D$12),"Menor",IF(OR(U42='Tabla Impacto'!$C$13,U42='Tabla Impacto'!$D$13),"Moderado",IF(OR(U42='Tabla Impacto'!$C$14,U42='Tabla Impacto'!$D$14),"Mayor",IF(OR(U42='Tabla Impacto'!$C$15,U42='Tabla Impacto'!$D$15),"Catastrófico","")))))</f>
        <v/>
      </c>
      <c r="W42" s="488" t="str">
        <f t="shared" ref="W42" si="37">IF(V42="","",IF(V42="Leve",0.2,IF(V42="Menor",0.4,IF(V42="Moderado",0.6,IF(V42="Mayor",0.8,IF(V42="Catastrófico",1,))))))</f>
        <v/>
      </c>
      <c r="X42" s="509" t="str">
        <f>IF(Y42="","",IF(Y42='Tabla Impacto'!$G$4,'Tabla Impacto'!$F$4,IF(Y42='Tabla Impacto'!$G$5,'Tabla Impacto'!$F$5,IF(Y42='Tabla Impacto'!$G$6,'Tabla Impacto'!$F$6,IF(Y42='Tabla Impacto'!$G$7,'Tabla Impacto'!$F$7,IF(Y42='Tabla Impacto'!$G$8,'Tabla Impacto'!$F$8))))))</f>
        <v>Leve</v>
      </c>
      <c r="Y42" s="488">
        <f t="shared" ref="Y42" si="38">+IF(T42="",W42,IF(W42="",T42,IF(T42&gt;W42,T42,W42)))</f>
        <v>0.2</v>
      </c>
      <c r="Z42" s="509" t="str">
        <f t="shared" ref="Z42" si="39">IF(OR(AND(P42="Muy Baja",X42="Leve"),AND(P42="Muy Baja",X42="Menor"),AND(P42="Baja",X42="Leve")),"Bajo",IF(OR(AND(P42="Muy baja",X42="Moderado"),AND(P42="Baja",X42="Menor"),AND(P42="Baja",X42="Moderado"),AND(P42="Media",X42="Leve"),AND(P42="Media",X42="Menor"),AND(P42="Media",X42="Moderado"),AND(P42="Alta",X42="Leve"),AND(P42="Alta",X42="Menor")),"Moderado",IF(OR(AND(P42="Muy Baja",X42="Mayor"),AND(P42="Baja",X42="Mayor"),AND(P42="Media",X42="Mayor"),AND(P42="Alta",X42="Moderado"),AND(P42="Alta",X42="Mayor"),AND(P42="Muy Alta",X42="Leve"),AND(P42="Muy Alta",X42="Menor"),AND(P42="Muy Alta",X42="Moderado"),AND(P42="Muy Alta",X42="Mayor")),"Alto",IF(OR(AND(P42="Muy Baja",X42="Catastrófico"),AND(P42="Baja",X42="Catastrófico"),AND(P42="Media",X42="Catastrófico"),AND(P42="Alta",X42="Catastrófico"),AND(P42="Muy Alta",X42="Catastrófico")),"Extremo",""))))</f>
        <v>Moderado</v>
      </c>
      <c r="AA42" s="489"/>
      <c r="AB42" s="298">
        <v>1</v>
      </c>
      <c r="AC42" s="409" t="s">
        <v>726</v>
      </c>
      <c r="AD42" s="359"/>
      <c r="AE42" s="287" t="s">
        <v>120</v>
      </c>
      <c r="AF42" s="409" t="s">
        <v>315</v>
      </c>
      <c r="AG42" s="287" t="str">
        <f t="shared" si="6"/>
        <v>Probabilidad</v>
      </c>
      <c r="AH42" s="288" t="s">
        <v>71</v>
      </c>
      <c r="AI42" s="288" t="s">
        <v>106</v>
      </c>
      <c r="AJ42" s="289" t="str">
        <f t="shared" si="7"/>
        <v>40%</v>
      </c>
      <c r="AK42" s="288" t="s">
        <v>112</v>
      </c>
      <c r="AL42" s="288" t="s">
        <v>130</v>
      </c>
      <c r="AM42" s="288" t="s">
        <v>273</v>
      </c>
      <c r="AN42" s="272">
        <f>IFERROR(IF(AG42="Probabilidad",(Q42-(+Q42*AJ42)),IF(AG42="Impacto",Q42,"")),"")</f>
        <v>0.48</v>
      </c>
      <c r="AO42" s="131" t="str">
        <f t="shared" si="8"/>
        <v>Media</v>
      </c>
      <c r="AP42" s="123">
        <f t="shared" si="10"/>
        <v>0.48</v>
      </c>
      <c r="AQ42" s="131" t="str">
        <f t="shared" si="11"/>
        <v>Leve</v>
      </c>
      <c r="AR42" s="123">
        <f>IFERROR(IF(AG42="Impacto",(Y42-(+Y42*AJ42)),IF(AG42="Probabilidad",Y42,"")),"")</f>
        <v>0.2</v>
      </c>
      <c r="AS42" s="273" t="str">
        <f t="shared" si="9"/>
        <v>Moderado</v>
      </c>
      <c r="AT42" s="507">
        <f>+AP43</f>
        <v>0.48</v>
      </c>
      <c r="AU42" s="507">
        <f>+AR43</f>
        <v>0.15000000000000002</v>
      </c>
      <c r="AV42" s="648" t="s">
        <v>274</v>
      </c>
      <c r="AW42" s="277"/>
      <c r="AX42" s="277"/>
      <c r="AY42" s="404">
        <v>4</v>
      </c>
      <c r="AZ42" s="405">
        <v>1</v>
      </c>
      <c r="BA42" s="405">
        <v>1</v>
      </c>
      <c r="BB42" s="405">
        <v>1</v>
      </c>
      <c r="BC42" s="405">
        <v>1</v>
      </c>
      <c r="BJ42" s="299"/>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L42" s="285"/>
    </row>
    <row r="43" spans="1:90" s="1" customFormat="1" ht="103.75" customHeight="1" x14ac:dyDescent="0.3">
      <c r="A43" s="581"/>
      <c r="B43" s="548" t="s">
        <v>310</v>
      </c>
      <c r="C43" s="511" t="s">
        <v>91</v>
      </c>
      <c r="D43" s="511" t="s">
        <v>311</v>
      </c>
      <c r="E43" s="511" t="s">
        <v>312</v>
      </c>
      <c r="F43" s="510"/>
      <c r="G43" s="510"/>
      <c r="H43" s="510"/>
      <c r="I43" s="510"/>
      <c r="J43" s="511" t="s">
        <v>269</v>
      </c>
      <c r="K43" s="512" t="s">
        <v>313</v>
      </c>
      <c r="L43" s="512" t="s">
        <v>316</v>
      </c>
      <c r="M43" s="512"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3" s="548"/>
      <c r="O43" s="489">
        <f t="shared" si="35"/>
        <v>1920</v>
      </c>
      <c r="P43" s="487"/>
      <c r="Q43" s="488"/>
      <c r="R43" s="485"/>
      <c r="S43" s="487"/>
      <c r="T43" s="488"/>
      <c r="U43" s="485"/>
      <c r="V43" s="487"/>
      <c r="W43" s="488"/>
      <c r="X43" s="509"/>
      <c r="Y43" s="488"/>
      <c r="Z43" s="509"/>
      <c r="AA43" s="489"/>
      <c r="AB43" s="298">
        <v>2</v>
      </c>
      <c r="AC43" s="409" t="s">
        <v>797</v>
      </c>
      <c r="AD43" s="359"/>
      <c r="AE43" s="287" t="s">
        <v>120</v>
      </c>
      <c r="AF43" s="409" t="s">
        <v>798</v>
      </c>
      <c r="AG43" s="287" t="str">
        <f t="shared" si="6"/>
        <v>Impacto</v>
      </c>
      <c r="AH43" s="288" t="s">
        <v>85</v>
      </c>
      <c r="AI43" s="288" t="s">
        <v>106</v>
      </c>
      <c r="AJ43" s="289" t="str">
        <f t="shared" si="7"/>
        <v>25%</v>
      </c>
      <c r="AK43" s="360" t="s">
        <v>112</v>
      </c>
      <c r="AL43" s="360" t="s">
        <v>130</v>
      </c>
      <c r="AM43" s="360" t="s">
        <v>273</v>
      </c>
      <c r="AN43" s="303">
        <f>IFERROR(IF(AND(AG42="Probabilidad",AG43="Probabilidad"),(AP42-(+AP42*AJ43)),IF(AG43="Probabilidad",(Q42-(+Q42*AJ43)),IF(AG43="Impacto",AP42,""))),"")</f>
        <v>0.48</v>
      </c>
      <c r="AO43" s="131" t="str">
        <f t="shared" si="8"/>
        <v>Media</v>
      </c>
      <c r="AP43" s="123">
        <f t="shared" si="10"/>
        <v>0.48</v>
      </c>
      <c r="AQ43" s="131" t="str">
        <f t="shared" si="11"/>
        <v>Leve</v>
      </c>
      <c r="AR43" s="123">
        <f>IFERROR(IF(AND(AG42="Impacto",AG43="Impacto"),(AR42-(+AR42*AJ43)),IF(AG43="Impacto",(Y42-(+Y42*AJ43)),IF(AG43="Probabilidad",AR42,""))),"")</f>
        <v>0.15000000000000002</v>
      </c>
      <c r="AS43" s="273" t="str">
        <f t="shared" si="9"/>
        <v>Moderado</v>
      </c>
      <c r="AT43" s="508"/>
      <c r="AU43" s="508"/>
      <c r="AV43" s="648"/>
      <c r="AW43" s="277"/>
      <c r="AX43" s="277"/>
      <c r="AY43" s="404">
        <v>4</v>
      </c>
      <c r="AZ43" s="405">
        <v>0</v>
      </c>
      <c r="BA43" s="405">
        <v>2</v>
      </c>
      <c r="BB43" s="405">
        <v>0</v>
      </c>
      <c r="BC43" s="405">
        <v>2</v>
      </c>
      <c r="BJ43" s="299"/>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L43" s="285"/>
    </row>
    <row r="44" spans="1:90" s="1" customFormat="1" ht="14" customHeight="1" x14ac:dyDescent="0.3">
      <c r="A44" s="581"/>
      <c r="B44" s="548" t="s">
        <v>310</v>
      </c>
      <c r="C44" s="511" t="s">
        <v>91</v>
      </c>
      <c r="D44" s="511" t="s">
        <v>311</v>
      </c>
      <c r="E44" s="511" t="s">
        <v>312</v>
      </c>
      <c r="F44" s="510"/>
      <c r="G44" s="510"/>
      <c r="H44" s="510"/>
      <c r="I44" s="510"/>
      <c r="J44" s="511" t="s">
        <v>269</v>
      </c>
      <c r="K44" s="512" t="s">
        <v>313</v>
      </c>
      <c r="L44" s="512" t="s">
        <v>316</v>
      </c>
      <c r="M44" s="512"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4" s="548"/>
      <c r="O44" s="489">
        <f t="shared" si="35"/>
        <v>1920</v>
      </c>
      <c r="P44" s="487"/>
      <c r="Q44" s="488"/>
      <c r="R44" s="485"/>
      <c r="S44" s="487"/>
      <c r="T44" s="488"/>
      <c r="U44" s="485"/>
      <c r="V44" s="487"/>
      <c r="W44" s="488"/>
      <c r="X44" s="509"/>
      <c r="Y44" s="488"/>
      <c r="Z44" s="509"/>
      <c r="AA44" s="489"/>
      <c r="AB44" s="298"/>
      <c r="AC44" s="409"/>
      <c r="AD44" s="359"/>
      <c r="AE44" s="287"/>
      <c r="AF44" s="409"/>
      <c r="AG44" s="287" t="str">
        <f t="shared" si="6"/>
        <v/>
      </c>
      <c r="AH44" s="288"/>
      <c r="AI44" s="288"/>
      <c r="AJ44" s="289" t="str">
        <f t="shared" si="7"/>
        <v/>
      </c>
      <c r="AK44" s="288"/>
      <c r="AL44" s="288"/>
      <c r="AM44" s="288"/>
      <c r="AN44" s="122"/>
      <c r="AO44" s="131" t="str">
        <f t="shared" si="8"/>
        <v/>
      </c>
      <c r="AP44" s="123"/>
      <c r="AQ44" s="131" t="str">
        <f t="shared" si="11"/>
        <v/>
      </c>
      <c r="AR44" s="123" t="str">
        <f t="shared" si="12"/>
        <v/>
      </c>
      <c r="AS44" s="273" t="str">
        <f t="shared" si="9"/>
        <v/>
      </c>
      <c r="AT44" s="342"/>
      <c r="AU44" s="342"/>
      <c r="AV44" s="648"/>
      <c r="AW44" s="277"/>
      <c r="AX44" s="277"/>
      <c r="AY44" s="404"/>
      <c r="AZ44" s="405"/>
      <c r="BA44" s="405"/>
      <c r="BB44" s="405"/>
      <c r="BC44" s="405"/>
      <c r="BJ44" s="299"/>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L44" s="285"/>
    </row>
    <row r="45" spans="1:90" s="1" customFormat="1" ht="14" customHeight="1" x14ac:dyDescent="0.3">
      <c r="A45" s="581"/>
      <c r="B45" s="548" t="s">
        <v>310</v>
      </c>
      <c r="C45" s="511" t="s">
        <v>91</v>
      </c>
      <c r="D45" s="511" t="s">
        <v>311</v>
      </c>
      <c r="E45" s="511" t="s">
        <v>312</v>
      </c>
      <c r="F45" s="510"/>
      <c r="G45" s="510"/>
      <c r="H45" s="510"/>
      <c r="I45" s="510"/>
      <c r="J45" s="511" t="s">
        <v>269</v>
      </c>
      <c r="K45" s="512" t="s">
        <v>313</v>
      </c>
      <c r="L45" s="512" t="s">
        <v>316</v>
      </c>
      <c r="M45" s="512"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5" s="548"/>
      <c r="O45" s="489">
        <f t="shared" si="35"/>
        <v>1920</v>
      </c>
      <c r="P45" s="487"/>
      <c r="Q45" s="488"/>
      <c r="R45" s="485"/>
      <c r="S45" s="487"/>
      <c r="T45" s="488"/>
      <c r="U45" s="485"/>
      <c r="V45" s="487"/>
      <c r="W45" s="488"/>
      <c r="X45" s="509"/>
      <c r="Y45" s="488"/>
      <c r="Z45" s="509"/>
      <c r="AA45" s="489"/>
      <c r="AB45" s="298"/>
      <c r="AC45" s="409"/>
      <c r="AD45" s="359"/>
      <c r="AE45" s="287"/>
      <c r="AF45" s="409"/>
      <c r="AG45" s="287" t="str">
        <f t="shared" si="6"/>
        <v/>
      </c>
      <c r="AH45" s="288"/>
      <c r="AI45" s="288"/>
      <c r="AJ45" s="289" t="str">
        <f t="shared" si="7"/>
        <v/>
      </c>
      <c r="AK45" s="288"/>
      <c r="AL45" s="288"/>
      <c r="AM45" s="288"/>
      <c r="AN45" s="122"/>
      <c r="AO45" s="131" t="str">
        <f t="shared" si="8"/>
        <v/>
      </c>
      <c r="AP45" s="123"/>
      <c r="AQ45" s="131" t="str">
        <f t="shared" si="11"/>
        <v/>
      </c>
      <c r="AR45" s="123" t="str">
        <f t="shared" si="12"/>
        <v/>
      </c>
      <c r="AS45" s="273" t="str">
        <f t="shared" si="9"/>
        <v/>
      </c>
      <c r="AT45" s="275"/>
      <c r="AU45" s="275"/>
      <c r="AV45" s="346"/>
      <c r="AW45" s="277"/>
      <c r="AX45" s="277"/>
      <c r="AY45" s="404"/>
      <c r="AZ45" s="405"/>
      <c r="BA45" s="405"/>
      <c r="BB45" s="405"/>
      <c r="BC45" s="405"/>
      <c r="BJ45" s="299"/>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L45" s="285"/>
    </row>
    <row r="46" spans="1:90" s="1" customFormat="1" ht="14" customHeight="1" x14ac:dyDescent="0.3">
      <c r="A46" s="581"/>
      <c r="B46" s="548" t="s">
        <v>310</v>
      </c>
      <c r="C46" s="511" t="s">
        <v>91</v>
      </c>
      <c r="D46" s="511" t="s">
        <v>311</v>
      </c>
      <c r="E46" s="511" t="s">
        <v>312</v>
      </c>
      <c r="F46" s="510"/>
      <c r="G46" s="510"/>
      <c r="H46" s="510"/>
      <c r="I46" s="510"/>
      <c r="J46" s="511" t="s">
        <v>269</v>
      </c>
      <c r="K46" s="512" t="s">
        <v>313</v>
      </c>
      <c r="L46" s="512" t="s">
        <v>316</v>
      </c>
      <c r="M46" s="512"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6" s="548"/>
      <c r="O46" s="489">
        <f t="shared" si="35"/>
        <v>1920</v>
      </c>
      <c r="P46" s="487"/>
      <c r="Q46" s="488"/>
      <c r="R46" s="485"/>
      <c r="S46" s="487"/>
      <c r="T46" s="488"/>
      <c r="U46" s="485"/>
      <c r="V46" s="487"/>
      <c r="W46" s="488"/>
      <c r="X46" s="509"/>
      <c r="Y46" s="488"/>
      <c r="Z46" s="509"/>
      <c r="AA46" s="489"/>
      <c r="AB46" s="298"/>
      <c r="AC46" s="409"/>
      <c r="AD46" s="359"/>
      <c r="AE46" s="287"/>
      <c r="AF46" s="409"/>
      <c r="AG46" s="287" t="str">
        <f t="shared" si="6"/>
        <v/>
      </c>
      <c r="AH46" s="288"/>
      <c r="AI46" s="288"/>
      <c r="AJ46" s="289" t="str">
        <f t="shared" si="7"/>
        <v/>
      </c>
      <c r="AK46" s="288"/>
      <c r="AL46" s="288"/>
      <c r="AM46" s="288"/>
      <c r="AN46" s="122"/>
      <c r="AO46" s="131" t="str">
        <f t="shared" si="8"/>
        <v/>
      </c>
      <c r="AP46" s="123"/>
      <c r="AQ46" s="131" t="str">
        <f t="shared" si="11"/>
        <v/>
      </c>
      <c r="AR46" s="123" t="str">
        <f t="shared" si="12"/>
        <v/>
      </c>
      <c r="AS46" s="273" t="str">
        <f t="shared" si="9"/>
        <v/>
      </c>
      <c r="AT46" s="275"/>
      <c r="AU46" s="275"/>
      <c r="AV46" s="346"/>
      <c r="AW46" s="277"/>
      <c r="AX46" s="277"/>
      <c r="AY46" s="404"/>
      <c r="AZ46" s="405"/>
      <c r="BA46" s="405"/>
      <c r="BB46" s="405"/>
      <c r="BC46" s="405"/>
      <c r="BJ46" s="299"/>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L46" s="285"/>
    </row>
    <row r="47" spans="1:90" s="1" customFormat="1" ht="14" customHeight="1" x14ac:dyDescent="0.3">
      <c r="A47" s="581"/>
      <c r="B47" s="548" t="s">
        <v>310</v>
      </c>
      <c r="C47" s="511" t="s">
        <v>91</v>
      </c>
      <c r="D47" s="511" t="s">
        <v>311</v>
      </c>
      <c r="E47" s="511" t="s">
        <v>312</v>
      </c>
      <c r="F47" s="510"/>
      <c r="G47" s="510"/>
      <c r="H47" s="510"/>
      <c r="I47" s="510"/>
      <c r="J47" s="511" t="s">
        <v>269</v>
      </c>
      <c r="K47" s="512" t="s">
        <v>313</v>
      </c>
      <c r="L47" s="512" t="s">
        <v>316</v>
      </c>
      <c r="M47" s="512" t="str">
        <f t="shared" si="23"/>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N47" s="548"/>
      <c r="O47" s="489">
        <f t="shared" si="35"/>
        <v>1920</v>
      </c>
      <c r="P47" s="487"/>
      <c r="Q47" s="488"/>
      <c r="R47" s="485"/>
      <c r="S47" s="487"/>
      <c r="T47" s="488"/>
      <c r="U47" s="485"/>
      <c r="V47" s="487"/>
      <c r="W47" s="488"/>
      <c r="X47" s="509"/>
      <c r="Y47" s="488"/>
      <c r="Z47" s="509"/>
      <c r="AA47" s="489"/>
      <c r="AB47" s="298"/>
      <c r="AC47" s="409"/>
      <c r="AD47" s="359"/>
      <c r="AE47" s="287"/>
      <c r="AF47" s="409"/>
      <c r="AG47" s="287" t="str">
        <f t="shared" si="6"/>
        <v/>
      </c>
      <c r="AH47" s="288"/>
      <c r="AI47" s="288"/>
      <c r="AJ47" s="289" t="str">
        <f t="shared" si="7"/>
        <v/>
      </c>
      <c r="AK47" s="288"/>
      <c r="AL47" s="288"/>
      <c r="AM47" s="288"/>
      <c r="AN47" s="122"/>
      <c r="AO47" s="131" t="str">
        <f t="shared" si="8"/>
        <v/>
      </c>
      <c r="AP47" s="123"/>
      <c r="AQ47" s="131" t="str">
        <f t="shared" si="11"/>
        <v/>
      </c>
      <c r="AR47" s="123" t="str">
        <f t="shared" si="12"/>
        <v/>
      </c>
      <c r="AS47" s="273" t="str">
        <f t="shared" si="9"/>
        <v/>
      </c>
      <c r="AT47" s="275"/>
      <c r="AU47" s="275"/>
      <c r="AV47" s="346"/>
      <c r="AW47" s="277"/>
      <c r="AX47" s="277"/>
      <c r="AY47" s="404"/>
      <c r="AZ47" s="405"/>
      <c r="BA47" s="405"/>
      <c r="BB47" s="405"/>
      <c r="BC47" s="405"/>
      <c r="BJ47" s="299"/>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L47" s="285"/>
    </row>
    <row r="48" spans="1:90" s="1" customFormat="1" ht="198.75" customHeight="1" x14ac:dyDescent="0.3">
      <c r="A48" s="581" t="s">
        <v>317</v>
      </c>
      <c r="B48" s="548" t="s">
        <v>318</v>
      </c>
      <c r="C48" s="511" t="s">
        <v>88</v>
      </c>
      <c r="D48" s="511" t="s">
        <v>318</v>
      </c>
      <c r="E48" s="511" t="s">
        <v>88</v>
      </c>
      <c r="F48" s="510" t="s">
        <v>287</v>
      </c>
      <c r="G48" s="510" t="s">
        <v>266</v>
      </c>
      <c r="H48" s="510" t="s">
        <v>279</v>
      </c>
      <c r="I48" s="510" t="s">
        <v>268</v>
      </c>
      <c r="J48" s="511" t="s">
        <v>1031</v>
      </c>
      <c r="K48" s="512" t="s">
        <v>1032</v>
      </c>
      <c r="L48" s="512" t="s">
        <v>799</v>
      </c>
      <c r="M48" s="512" t="str">
        <f t="shared" si="23"/>
        <v>Posibilidad de afectación económica y pérdida Reputacional por inoportunidad y/o ineficacia en la promoción y comercialización de los productos y servicios de la entidad. debido a: 
1. Desconocimiento de los procedimientos.
2. Incumplimiento de los lineamientos dados por la Oficina Comercial. 
3. Planeación inadecuada de las actividades.
4. Factores externos al proceso que interactúan en la gestión de la Oficina Comercial</v>
      </c>
      <c r="N48" s="548" t="s">
        <v>270</v>
      </c>
      <c r="O48" s="489">
        <v>500</v>
      </c>
      <c r="P48" s="487" t="str">
        <f t="shared" ref="P48" si="40">IF(O48&lt;=0,"",IF(O48&lt;=2,"Muy Baja",IF(O48&lt;=24,"Baja",IF(O48&lt;=500,"Media",IF(O48&lt;=5000,"Alta","Muy Alta")))))</f>
        <v>Media</v>
      </c>
      <c r="Q48" s="488">
        <f t="shared" si="14"/>
        <v>0.6</v>
      </c>
      <c r="R48" s="485" t="s">
        <v>320</v>
      </c>
      <c r="S48" s="487" t="str">
        <f>IF(OR(R48='Tabla Impacto'!$C$11,R48='Tabla Impacto'!$D$11),"Leve",IF(OR(R48='Tabla Impacto'!$C$12,R48='Tabla Impacto'!$D$12),"Menor",IF(OR(R48='Tabla Impacto'!$C$13,R48='Tabla Impacto'!$D$13),"Moderado",IF(OR(R48='Tabla Impacto'!$C$14,R48='Tabla Impacto'!$D$14),"Mayor",IF(OR(R48='Tabla Impacto'!$C$15,R48='Tabla Impacto'!$D$15),"Catastrófico","")))))</f>
        <v>Mayor</v>
      </c>
      <c r="T48" s="488">
        <f t="shared" ref="T48" si="41">IF(S48="","",IF(S48="Leve",0.2,IF(S48="Menor",0.4,IF(S48="Moderado",0.6,IF(S48="Mayor",0.8,IF(S48="Catastrófico",1,))))))</f>
        <v>0.8</v>
      </c>
      <c r="U48" s="485" t="s">
        <v>282</v>
      </c>
      <c r="V48" s="487" t="str">
        <f>IF(OR(U48='Tabla Impacto'!$C$11,U48='Tabla Impacto'!$D$11),"Leve",IF(OR(U48='Tabla Impacto'!$C$12,U48='Tabla Impacto'!$D$12),"Menor",IF(OR(U48='Tabla Impacto'!$C$13,U48='Tabla Impacto'!$D$13),"Moderado",IF(OR(U48='Tabla Impacto'!$C$14,U48='Tabla Impacto'!$D$14),"Mayor",IF(OR(U48='Tabla Impacto'!$C$15,U48='Tabla Impacto'!$D$15),"Catastrófico","")))))</f>
        <v>Moderado</v>
      </c>
      <c r="W48" s="488">
        <f t="shared" ref="W48" si="42">IF(V48="","",IF(V48="Leve",0.2,IF(V48="Menor",0.4,IF(V48="Moderado",0.6,IF(V48="Mayor",0.8,IF(V48="Catastrófico",1,))))))</f>
        <v>0.6</v>
      </c>
      <c r="X48" s="509" t="str">
        <f>IF(Y48="","",IF(Y48='Tabla Impacto'!$G$4,'Tabla Impacto'!$F$4,IF(Y48='Tabla Impacto'!$G$5,'Tabla Impacto'!$F$5,IF(Y48='Tabla Impacto'!$G$6,'Tabla Impacto'!$F$6,IF(Y48='Tabla Impacto'!$G$7,'Tabla Impacto'!$F$7,IF(Y48='Tabla Impacto'!$G$8,'Tabla Impacto'!$F$8))))))</f>
        <v>Mayor</v>
      </c>
      <c r="Y48" s="488">
        <f t="shared" ref="Y48" si="43">+IF(T48="",W48,IF(W48="",T48,IF(T48&gt;W48,T48,W48)))</f>
        <v>0.8</v>
      </c>
      <c r="Z48" s="509" t="str">
        <f t="shared" ref="Z48" si="44">IF(OR(AND(P48="Muy Baja",X48="Leve"),AND(P48="Muy Baja",X48="Menor"),AND(P48="Baja",X48="Leve")),"Bajo",IF(OR(AND(P48="Muy baja",X48="Moderado"),AND(P48="Baja",X48="Menor"),AND(P48="Baja",X48="Moderado"),AND(P48="Media",X48="Leve"),AND(P48="Media",X48="Menor"),AND(P48="Media",X48="Moderado"),AND(P48="Alta",X48="Leve"),AND(P48="Alta",X48="Menor")),"Moderado",IF(OR(AND(P48="Muy Baja",X48="Mayor"),AND(P48="Baja",X48="Mayor"),AND(P48="Media",X48="Mayor"),AND(P48="Alta",X48="Moderado"),AND(P48="Alta",X48="Mayor"),AND(P48="Muy Alta",X48="Leve"),AND(P48="Muy Alta",X48="Menor"),AND(P48="Muy Alta",X48="Moderado"),AND(P48="Muy Alta",X48="Mayor")),"Alto",IF(OR(AND(P48="Muy Baja",X48="Catastrófico"),AND(P48="Baja",X48="Catastrófico"),AND(P48="Media",X48="Catastrófico"),AND(P48="Alta",X48="Catastrófico"),AND(P48="Muy Alta",X48="Catastrófico")),"Extremo",""))))</f>
        <v>Alto</v>
      </c>
      <c r="AA48" s="489"/>
      <c r="AB48" s="298">
        <v>1</v>
      </c>
      <c r="AC48" s="409" t="s">
        <v>800</v>
      </c>
      <c r="AD48" s="359"/>
      <c r="AE48" s="287" t="s">
        <v>120</v>
      </c>
      <c r="AF48" s="409" t="s">
        <v>766</v>
      </c>
      <c r="AG48" s="287" t="str">
        <f t="shared" si="6"/>
        <v>Probabilidad</v>
      </c>
      <c r="AH48" s="288" t="s">
        <v>71</v>
      </c>
      <c r="AI48" s="288" t="s">
        <v>106</v>
      </c>
      <c r="AJ48" s="289" t="str">
        <f t="shared" si="7"/>
        <v>40%</v>
      </c>
      <c r="AK48" s="288" t="s">
        <v>112</v>
      </c>
      <c r="AL48" s="288" t="s">
        <v>130</v>
      </c>
      <c r="AM48" s="288" t="s">
        <v>273</v>
      </c>
      <c r="AN48" s="272">
        <f>IFERROR(IF(AG48="Probabilidad",(Q48-(+Q48*AJ48)),IF(AG48="Impacto",Q48,"")),"")</f>
        <v>0.36</v>
      </c>
      <c r="AO48" s="131" t="str">
        <f t="shared" ref="AO48" si="45">IFERROR(IF(AN48="","",IF(AN48&lt;=0.2,"Muy Baja",IF(AN48&lt;=0.4,"Baja",IF(AN48&lt;=0.6,"Media",IF(AN48&lt;=0.8,"Alta","Muy Alta"))))),"")</f>
        <v>Baja</v>
      </c>
      <c r="AP48" s="123">
        <f t="shared" ref="AP48" si="46">+AN48</f>
        <v>0.36</v>
      </c>
      <c r="AQ48" s="131" t="str">
        <f t="shared" ref="AQ48" si="47">IFERROR(IF(AR48="","",IF(AR48&lt;=0.2,"Leve",IF(AR48&lt;=0.4,"Menor",IF(AR48&lt;=0.6,"Moderado",IF(AR48&lt;=0.8,"Mayor","Catastrófico"))))),"")</f>
        <v>Mayor</v>
      </c>
      <c r="AR48" s="123">
        <f>IFERROR(IF(AG48="Impacto",(Y48-(+Y48*AJ48)),IF(AG48="Probabilidad",Y48,"")),"")</f>
        <v>0.8</v>
      </c>
      <c r="AS48" s="273" t="str">
        <f t="shared" si="9"/>
        <v>Alto</v>
      </c>
      <c r="AT48" s="339">
        <f>+AP48</f>
        <v>0.36</v>
      </c>
      <c r="AU48" s="339">
        <f>+AR48</f>
        <v>0.8</v>
      </c>
      <c r="AV48" s="346" t="s">
        <v>274</v>
      </c>
      <c r="AW48" s="277"/>
      <c r="AX48" s="277"/>
      <c r="AY48" s="291">
        <v>4</v>
      </c>
      <c r="AZ48" s="287">
        <v>1</v>
      </c>
      <c r="BA48" s="287">
        <v>1</v>
      </c>
      <c r="BB48" s="287">
        <v>1</v>
      </c>
      <c r="BC48" s="287">
        <v>1</v>
      </c>
      <c r="BJ48" s="299"/>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L48" s="285"/>
    </row>
    <row r="49" spans="1:90" s="1" customFormat="1" ht="14" customHeight="1" x14ac:dyDescent="0.3">
      <c r="A49" s="581"/>
      <c r="B49" s="548" t="s">
        <v>318</v>
      </c>
      <c r="C49" s="511" t="s">
        <v>88</v>
      </c>
      <c r="D49" s="511" t="s">
        <v>318</v>
      </c>
      <c r="E49" s="511" t="s">
        <v>88</v>
      </c>
      <c r="F49" s="510"/>
      <c r="G49" s="510"/>
      <c r="H49" s="510"/>
      <c r="I49" s="510"/>
      <c r="J49" s="511"/>
      <c r="K49" s="512"/>
      <c r="L49" s="512"/>
      <c r="M49" s="512" t="str">
        <f t="shared" si="23"/>
        <v xml:space="preserve">  </v>
      </c>
      <c r="N49" s="548"/>
      <c r="O49" s="489">
        <v>500</v>
      </c>
      <c r="P49" s="487"/>
      <c r="Q49" s="488"/>
      <c r="R49" s="485"/>
      <c r="S49" s="487"/>
      <c r="T49" s="488"/>
      <c r="U49" s="485"/>
      <c r="V49" s="487"/>
      <c r="W49" s="488"/>
      <c r="X49" s="509"/>
      <c r="Y49" s="488"/>
      <c r="Z49" s="509"/>
      <c r="AA49" s="489"/>
      <c r="AB49" s="298"/>
      <c r="AC49" s="409"/>
      <c r="AD49" s="359"/>
      <c r="AE49" s="287"/>
      <c r="AF49" s="409"/>
      <c r="AG49" s="287" t="str">
        <f t="shared" si="6"/>
        <v/>
      </c>
      <c r="AH49" s="288"/>
      <c r="AI49" s="288"/>
      <c r="AJ49" s="289" t="str">
        <f t="shared" si="7"/>
        <v/>
      </c>
      <c r="AK49" s="288"/>
      <c r="AL49" s="288"/>
      <c r="AM49" s="288"/>
      <c r="AN49" s="122"/>
      <c r="AO49" s="131" t="str">
        <f t="shared" si="8"/>
        <v/>
      </c>
      <c r="AP49" s="123"/>
      <c r="AQ49" s="131" t="str">
        <f t="shared" si="11"/>
        <v/>
      </c>
      <c r="AR49" s="123" t="str">
        <f t="shared" si="12"/>
        <v/>
      </c>
      <c r="AS49" s="273" t="str">
        <f t="shared" si="9"/>
        <v/>
      </c>
      <c r="AT49" s="342"/>
      <c r="AU49" s="342"/>
      <c r="AV49" s="370"/>
      <c r="AW49" s="277"/>
      <c r="AX49" s="277"/>
      <c r="AY49" s="404"/>
      <c r="AZ49" s="405"/>
      <c r="BA49" s="405"/>
      <c r="BB49" s="405"/>
      <c r="BC49" s="405"/>
      <c r="BJ49" s="299"/>
      <c r="BK49" s="285"/>
      <c r="BL49" s="285"/>
      <c r="BM49" s="285"/>
      <c r="BN49" s="285"/>
      <c r="BO49" s="285"/>
      <c r="BP49" s="285"/>
      <c r="BQ49" s="285"/>
      <c r="BR49" s="285"/>
      <c r="BS49" s="285"/>
      <c r="BT49" s="285"/>
      <c r="BU49" s="285"/>
      <c r="BV49" s="285"/>
      <c r="BW49" s="285"/>
      <c r="BX49" s="285"/>
      <c r="BY49" s="285"/>
      <c r="BZ49" s="285"/>
      <c r="CA49" s="285"/>
      <c r="CB49" s="285"/>
      <c r="CC49" s="285"/>
      <c r="CD49" s="285"/>
      <c r="CE49" s="285"/>
      <c r="CF49" s="285"/>
      <c r="CG49" s="285"/>
      <c r="CH49" s="285"/>
      <c r="CL49" s="285"/>
    </row>
    <row r="50" spans="1:90" s="1" customFormat="1" ht="14" customHeight="1" x14ac:dyDescent="0.3">
      <c r="A50" s="581"/>
      <c r="B50" s="548" t="s">
        <v>318</v>
      </c>
      <c r="C50" s="511" t="s">
        <v>88</v>
      </c>
      <c r="D50" s="511" t="s">
        <v>318</v>
      </c>
      <c r="E50" s="511" t="s">
        <v>88</v>
      </c>
      <c r="F50" s="510"/>
      <c r="G50" s="510"/>
      <c r="H50" s="510"/>
      <c r="I50" s="510"/>
      <c r="J50" s="511"/>
      <c r="K50" s="512"/>
      <c r="L50" s="512"/>
      <c r="M50" s="512" t="str">
        <f t="shared" si="23"/>
        <v xml:space="preserve">  </v>
      </c>
      <c r="N50" s="548"/>
      <c r="O50" s="489">
        <v>500</v>
      </c>
      <c r="P50" s="487"/>
      <c r="Q50" s="488"/>
      <c r="R50" s="485"/>
      <c r="S50" s="487"/>
      <c r="T50" s="488"/>
      <c r="U50" s="485"/>
      <c r="V50" s="487"/>
      <c r="W50" s="488"/>
      <c r="X50" s="509"/>
      <c r="Y50" s="488"/>
      <c r="Z50" s="509"/>
      <c r="AA50" s="489"/>
      <c r="AB50" s="298"/>
      <c r="AC50" s="409"/>
      <c r="AD50" s="359"/>
      <c r="AE50" s="287"/>
      <c r="AF50" s="409"/>
      <c r="AG50" s="287" t="str">
        <f t="shared" si="6"/>
        <v/>
      </c>
      <c r="AH50" s="288"/>
      <c r="AI50" s="288"/>
      <c r="AJ50" s="289" t="str">
        <f t="shared" si="7"/>
        <v/>
      </c>
      <c r="AK50" s="288"/>
      <c r="AL50" s="288"/>
      <c r="AM50" s="288"/>
      <c r="AN50" s="122"/>
      <c r="AO50" s="131" t="str">
        <f t="shared" si="8"/>
        <v/>
      </c>
      <c r="AP50" s="123"/>
      <c r="AQ50" s="131" t="str">
        <f t="shared" si="11"/>
        <v/>
      </c>
      <c r="AR50" s="123" t="str">
        <f t="shared" si="12"/>
        <v/>
      </c>
      <c r="AS50" s="273" t="str">
        <f t="shared" si="9"/>
        <v/>
      </c>
      <c r="AT50" s="276"/>
      <c r="AU50" s="276"/>
      <c r="AV50" s="346"/>
      <c r="AW50" s="277"/>
      <c r="AX50" s="277"/>
      <c r="AY50" s="404"/>
      <c r="AZ50" s="405"/>
      <c r="BA50" s="405"/>
      <c r="BB50" s="405"/>
      <c r="BC50" s="405"/>
      <c r="BJ50" s="299"/>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L50" s="285"/>
    </row>
    <row r="51" spans="1:90" s="1" customFormat="1" ht="14" customHeight="1" x14ac:dyDescent="0.3">
      <c r="A51" s="581"/>
      <c r="B51" s="548" t="s">
        <v>318</v>
      </c>
      <c r="C51" s="511" t="s">
        <v>88</v>
      </c>
      <c r="D51" s="511" t="s">
        <v>318</v>
      </c>
      <c r="E51" s="511" t="s">
        <v>88</v>
      </c>
      <c r="F51" s="510"/>
      <c r="G51" s="510"/>
      <c r="H51" s="510"/>
      <c r="I51" s="510"/>
      <c r="J51" s="511"/>
      <c r="K51" s="512"/>
      <c r="L51" s="512"/>
      <c r="M51" s="512" t="str">
        <f t="shared" si="23"/>
        <v xml:space="preserve">  </v>
      </c>
      <c r="N51" s="548"/>
      <c r="O51" s="489">
        <v>500</v>
      </c>
      <c r="P51" s="487"/>
      <c r="Q51" s="488"/>
      <c r="R51" s="485"/>
      <c r="S51" s="487"/>
      <c r="T51" s="488"/>
      <c r="U51" s="485"/>
      <c r="V51" s="487"/>
      <c r="W51" s="488"/>
      <c r="X51" s="509"/>
      <c r="Y51" s="488"/>
      <c r="Z51" s="509"/>
      <c r="AA51" s="489"/>
      <c r="AB51" s="298"/>
      <c r="AC51" s="409"/>
      <c r="AD51" s="359"/>
      <c r="AE51" s="287"/>
      <c r="AF51" s="409"/>
      <c r="AG51" s="287" t="str">
        <f t="shared" si="6"/>
        <v/>
      </c>
      <c r="AH51" s="288"/>
      <c r="AI51" s="288"/>
      <c r="AJ51" s="289" t="str">
        <f t="shared" si="7"/>
        <v/>
      </c>
      <c r="AK51" s="288"/>
      <c r="AL51" s="288"/>
      <c r="AM51" s="288"/>
      <c r="AN51" s="122"/>
      <c r="AO51" s="131" t="str">
        <f t="shared" si="8"/>
        <v/>
      </c>
      <c r="AP51" s="123"/>
      <c r="AQ51" s="131" t="str">
        <f t="shared" si="11"/>
        <v/>
      </c>
      <c r="AR51" s="123" t="str">
        <f t="shared" si="12"/>
        <v/>
      </c>
      <c r="AS51" s="273" t="str">
        <f t="shared" si="9"/>
        <v/>
      </c>
      <c r="AT51" s="276"/>
      <c r="AU51" s="276"/>
      <c r="AV51" s="346"/>
      <c r="AW51" s="277"/>
      <c r="AX51" s="277"/>
      <c r="AY51" s="404"/>
      <c r="AZ51" s="405"/>
      <c r="BA51" s="405"/>
      <c r="BB51" s="405"/>
      <c r="BC51" s="405"/>
      <c r="BJ51" s="299"/>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L51" s="285"/>
    </row>
    <row r="52" spans="1:90" s="1" customFormat="1" ht="14" customHeight="1" x14ac:dyDescent="0.3">
      <c r="A52" s="581"/>
      <c r="B52" s="548" t="s">
        <v>318</v>
      </c>
      <c r="C52" s="511" t="s">
        <v>88</v>
      </c>
      <c r="D52" s="511" t="s">
        <v>318</v>
      </c>
      <c r="E52" s="511" t="s">
        <v>88</v>
      </c>
      <c r="F52" s="510"/>
      <c r="G52" s="510"/>
      <c r="H52" s="510"/>
      <c r="I52" s="510"/>
      <c r="J52" s="511"/>
      <c r="K52" s="512"/>
      <c r="L52" s="512"/>
      <c r="M52" s="512" t="str">
        <f t="shared" si="23"/>
        <v xml:space="preserve">  </v>
      </c>
      <c r="N52" s="548"/>
      <c r="O52" s="489">
        <v>500</v>
      </c>
      <c r="P52" s="487"/>
      <c r="Q52" s="488"/>
      <c r="R52" s="485"/>
      <c r="S52" s="487"/>
      <c r="T52" s="488"/>
      <c r="U52" s="485"/>
      <c r="V52" s="487"/>
      <c r="W52" s="488"/>
      <c r="X52" s="509"/>
      <c r="Y52" s="488"/>
      <c r="Z52" s="509"/>
      <c r="AA52" s="489"/>
      <c r="AB52" s="298"/>
      <c r="AC52" s="409"/>
      <c r="AD52" s="359"/>
      <c r="AE52" s="287"/>
      <c r="AF52" s="409"/>
      <c r="AG52" s="287" t="str">
        <f t="shared" si="6"/>
        <v/>
      </c>
      <c r="AH52" s="288"/>
      <c r="AI52" s="288"/>
      <c r="AJ52" s="289" t="str">
        <f t="shared" si="7"/>
        <v/>
      </c>
      <c r="AK52" s="288"/>
      <c r="AL52" s="288"/>
      <c r="AM52" s="288"/>
      <c r="AN52" s="122"/>
      <c r="AO52" s="131" t="str">
        <f t="shared" si="8"/>
        <v/>
      </c>
      <c r="AP52" s="123"/>
      <c r="AQ52" s="131" t="str">
        <f t="shared" si="11"/>
        <v/>
      </c>
      <c r="AR52" s="123" t="str">
        <f t="shared" si="12"/>
        <v/>
      </c>
      <c r="AS52" s="273" t="str">
        <f t="shared" si="9"/>
        <v/>
      </c>
      <c r="AT52" s="276"/>
      <c r="AU52" s="276"/>
      <c r="AV52" s="346"/>
      <c r="AW52" s="277"/>
      <c r="AX52" s="277"/>
      <c r="AY52" s="404"/>
      <c r="AZ52" s="405"/>
      <c r="BA52" s="405"/>
      <c r="BB52" s="405"/>
      <c r="BC52" s="405"/>
      <c r="BJ52" s="299"/>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L52" s="285"/>
    </row>
    <row r="53" spans="1:90" s="1" customFormat="1" ht="14" customHeight="1" x14ac:dyDescent="0.3">
      <c r="A53" s="581"/>
      <c r="B53" s="548" t="s">
        <v>318</v>
      </c>
      <c r="C53" s="511" t="s">
        <v>88</v>
      </c>
      <c r="D53" s="511" t="s">
        <v>318</v>
      </c>
      <c r="E53" s="511" t="s">
        <v>88</v>
      </c>
      <c r="F53" s="510"/>
      <c r="G53" s="510"/>
      <c r="H53" s="510"/>
      <c r="I53" s="510"/>
      <c r="J53" s="511"/>
      <c r="K53" s="512"/>
      <c r="L53" s="512"/>
      <c r="M53" s="512" t="str">
        <f t="shared" si="23"/>
        <v xml:space="preserve">  </v>
      </c>
      <c r="N53" s="548"/>
      <c r="O53" s="489">
        <v>500</v>
      </c>
      <c r="P53" s="487"/>
      <c r="Q53" s="488"/>
      <c r="R53" s="485"/>
      <c r="S53" s="487"/>
      <c r="T53" s="488"/>
      <c r="U53" s="485"/>
      <c r="V53" s="487"/>
      <c r="W53" s="488"/>
      <c r="X53" s="509"/>
      <c r="Y53" s="488"/>
      <c r="Z53" s="509"/>
      <c r="AA53" s="489"/>
      <c r="AB53" s="298"/>
      <c r="AC53" s="409"/>
      <c r="AD53" s="359"/>
      <c r="AE53" s="287"/>
      <c r="AF53" s="409"/>
      <c r="AG53" s="287" t="str">
        <f t="shared" si="6"/>
        <v/>
      </c>
      <c r="AH53" s="288"/>
      <c r="AI53" s="288"/>
      <c r="AJ53" s="289" t="str">
        <f t="shared" si="7"/>
        <v/>
      </c>
      <c r="AK53" s="288"/>
      <c r="AL53" s="288"/>
      <c r="AM53" s="288"/>
      <c r="AN53" s="122"/>
      <c r="AO53" s="131" t="str">
        <f t="shared" si="8"/>
        <v/>
      </c>
      <c r="AP53" s="123"/>
      <c r="AQ53" s="131" t="str">
        <f t="shared" si="11"/>
        <v/>
      </c>
      <c r="AR53" s="123" t="str">
        <f t="shared" si="12"/>
        <v/>
      </c>
      <c r="AS53" s="273" t="str">
        <f t="shared" si="9"/>
        <v/>
      </c>
      <c r="AT53" s="276"/>
      <c r="AU53" s="276"/>
      <c r="AV53" s="346"/>
      <c r="AW53" s="277"/>
      <c r="AX53" s="277"/>
      <c r="AY53" s="404"/>
      <c r="AZ53" s="405"/>
      <c r="BA53" s="405"/>
      <c r="BB53" s="405"/>
      <c r="BC53" s="405"/>
      <c r="BJ53" s="299"/>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L53" s="285"/>
    </row>
    <row r="54" spans="1:90" s="1" customFormat="1" ht="199.75" customHeight="1" x14ac:dyDescent="0.3">
      <c r="A54" s="581" t="s">
        <v>321</v>
      </c>
      <c r="B54" s="619" t="s">
        <v>322</v>
      </c>
      <c r="C54" s="511" t="s">
        <v>104</v>
      </c>
      <c r="D54" s="511" t="s">
        <v>323</v>
      </c>
      <c r="E54" s="511" t="s">
        <v>145</v>
      </c>
      <c r="F54" s="510" t="s">
        <v>287</v>
      </c>
      <c r="G54" s="510" t="s">
        <v>278</v>
      </c>
      <c r="H54" s="510" t="s">
        <v>325</v>
      </c>
      <c r="I54" s="510" t="s">
        <v>280</v>
      </c>
      <c r="J54" s="511" t="s">
        <v>281</v>
      </c>
      <c r="K54" s="512" t="s">
        <v>720</v>
      </c>
      <c r="L54" s="512" t="s">
        <v>1033</v>
      </c>
      <c r="M54" s="512" t="str">
        <f t="shared" si="23"/>
        <v>Posibilidad de pérdida Reputacional por inoportuna atención a las peticiones, quejas, reclamos, denuncias y sugerencias, solicitados por los ciudadanos, usuarios, grupos de valor y/o grupos de interés en los diferentes canales de atención debido a:
1. Deficiencia en la atención prestada a los ciudadanos, usuarios, grupos de valor y/o grupos de interés
2. No contar con recursos tecnológicos adecuados para hacer seguimiento y agilizar las peticiones presentadas por los ciudadanos en el sistema de gestión de correspondencia.
3. Falta de conocimiento del personal de la normatividad vigente en derechos de petición
4. Falta de verificación del estado de las PQRDSF antes de la terminación o sesión de contratos o periodos de vacaciones, licencias, encargos, traslados de área o finalización del vinculo laboral del personal de planta.</v>
      </c>
      <c r="N54" s="548" t="s">
        <v>270</v>
      </c>
      <c r="O54" s="489">
        <v>31405</v>
      </c>
      <c r="P54" s="487" t="str">
        <f t="shared" ref="P54" si="48">IF(O54&lt;=0,"",IF(O54&lt;=2,"Muy Baja",IF(O54&lt;=24,"Baja",IF(O54&lt;=500,"Media",IF(O54&lt;=5000,"Alta","Muy Alta")))))</f>
        <v>Muy Alta</v>
      </c>
      <c r="Q54" s="488">
        <f t="shared" si="14"/>
        <v>1</v>
      </c>
      <c r="R54" s="485"/>
      <c r="S54" s="487" t="str">
        <f>IF(OR(R54='Tabla Impacto'!$C$11,R54='Tabla Impacto'!$D$11),"Leve",IF(OR(R54='Tabla Impacto'!$C$12,R54='Tabla Impacto'!$D$12),"Menor",IF(OR(R54='Tabla Impacto'!$C$13,R54='Tabla Impacto'!$D$13),"Moderado",IF(OR(R54='Tabla Impacto'!$C$14,R54='Tabla Impacto'!$D$14),"Mayor",IF(OR(R54='Tabla Impacto'!$C$15,R54='Tabla Impacto'!$D$15),"Catastrófico","")))))</f>
        <v/>
      </c>
      <c r="T54" s="488" t="str">
        <f t="shared" ref="T54" si="49">IF(S54="","",IF(S54="Leve",0.2,IF(S54="Menor",0.4,IF(S54="Moderado",0.6,IF(S54="Mayor",0.8,IF(S54="Catastrófico",1,))))))</f>
        <v/>
      </c>
      <c r="U54" s="485" t="s">
        <v>980</v>
      </c>
      <c r="V54" s="487" t="str">
        <f>IF(OR(U54='Tabla Impacto'!$C$11,U54='Tabla Impacto'!$D$11),"Leve",IF(OR(U54='Tabla Impacto'!$C$12,U54='Tabla Impacto'!$D$12),"Menor",IF(OR(U54='Tabla Impacto'!$C$13,U54='Tabla Impacto'!$D$13),"Moderado",IF(OR(U54='Tabla Impacto'!$C$14,U54='Tabla Impacto'!$D$14),"Mayor",IF(OR(U54='Tabla Impacto'!$C$15,U54='Tabla Impacto'!$D$15),"Catastrófico","")))))</f>
        <v>Mayor</v>
      </c>
      <c r="W54" s="488">
        <f t="shared" ref="W54" si="50">IF(V54="","",IF(V54="Leve",0.2,IF(V54="Menor",0.4,IF(V54="Moderado",0.6,IF(V54="Mayor",0.8,IF(V54="Catastrófico",1,))))))</f>
        <v>0.8</v>
      </c>
      <c r="X54" s="509" t="str">
        <f>IF(Y54="","",IF(Y54='Tabla Impacto'!$G$4,'Tabla Impacto'!$F$4,IF(Y54='Tabla Impacto'!$G$5,'Tabla Impacto'!$F$5,IF(Y54='Tabla Impacto'!$G$6,'Tabla Impacto'!$F$6,IF(Y54='Tabla Impacto'!$G$7,'Tabla Impacto'!$F$7,IF(Y54='Tabla Impacto'!$G$8,'Tabla Impacto'!$F$8))))))</f>
        <v>Mayor</v>
      </c>
      <c r="Y54" s="488">
        <f t="shared" ref="Y54" si="51">+IF(T54="",W54,IF(W54="",T54,IF(T54&gt;W54,T54,W54)))</f>
        <v>0.8</v>
      </c>
      <c r="Z54" s="509" t="str">
        <f t="shared" ref="Z54" si="52">IF(OR(AND(P54="Muy Baja",X54="Leve"),AND(P54="Muy Baja",X54="Menor"),AND(P54="Baja",X54="Leve")),"Bajo",IF(OR(AND(P54="Muy baja",X54="Moderado"),AND(P54="Baja",X54="Menor"),AND(P54="Baja",X54="Moderado"),AND(P54="Media",X54="Leve"),AND(P54="Media",X54="Menor"),AND(P54="Media",X54="Moderado"),AND(P54="Alta",X54="Leve"),AND(P54="Alta",X54="Menor")),"Moderado",IF(OR(AND(P54="Muy Baja",X54="Mayor"),AND(P54="Baja",X54="Mayor"),AND(P54="Media",X54="Mayor"),AND(P54="Alta",X54="Moderado"),AND(P54="Alta",X54="Mayor"),AND(P54="Muy Alta",X54="Leve"),AND(P54="Muy Alta",X54="Menor"),AND(P54="Muy Alta",X54="Moderado"),AND(P54="Muy Alta",X54="Mayor")),"Alto",IF(OR(AND(P54="Muy Baja",X54="Catastrófico"),AND(P54="Baja",X54="Catastrófico"),AND(P54="Media",X54="Catastrófico"),AND(P54="Alta",X54="Catastrófico"),AND(P54="Muy Alta",X54="Catastrófico")),"Extremo",""))))</f>
        <v>Alto</v>
      </c>
      <c r="AA54" s="489"/>
      <c r="AB54" s="298">
        <v>1</v>
      </c>
      <c r="AC54" s="409" t="s">
        <v>1034</v>
      </c>
      <c r="AD54" s="359"/>
      <c r="AE54" s="287" t="s">
        <v>120</v>
      </c>
      <c r="AF54" s="409" t="s">
        <v>1035</v>
      </c>
      <c r="AG54" s="287" t="str">
        <f t="shared" si="6"/>
        <v>Probabilidad</v>
      </c>
      <c r="AH54" s="288" t="s">
        <v>71</v>
      </c>
      <c r="AI54" s="288" t="s">
        <v>106</v>
      </c>
      <c r="AJ54" s="289" t="str">
        <f t="shared" si="7"/>
        <v>40%</v>
      </c>
      <c r="AK54" s="288" t="s">
        <v>112</v>
      </c>
      <c r="AL54" s="288" t="s">
        <v>130</v>
      </c>
      <c r="AM54" s="288" t="s">
        <v>273</v>
      </c>
      <c r="AN54" s="272">
        <f>IFERROR(IF(AG54="Probabilidad",(Q54-(+Q54*AJ54)),IF(AG54="Impacto",Q54,"")),"")</f>
        <v>0.6</v>
      </c>
      <c r="AO54" s="131" t="str">
        <f t="shared" si="8"/>
        <v>Media</v>
      </c>
      <c r="AP54" s="123">
        <f>+AN54</f>
        <v>0.6</v>
      </c>
      <c r="AQ54" s="131" t="str">
        <f t="shared" si="11"/>
        <v>Mayor</v>
      </c>
      <c r="AR54" s="123">
        <f>IFERROR(IF(AG54="Impacto",(Y54-(+Y54*AJ54)),IF(AG54="Probabilidad",Y54,"")),"")</f>
        <v>0.8</v>
      </c>
      <c r="AS54" s="273" t="str">
        <f t="shared" ref="AS54" si="53">IFERROR(IF(OR(AND(AO54="Muy Baja",AQ54="Leve"),AND(AO54="Muy Baja",AQ54="Menor"),AND(AO54="Baja",AQ54="Leve")),"Bajo",IF(OR(AND(AO54="Muy baja",AQ54="Moderado"),AND(AO54="Baja",AQ54="Menor"),AND(AO54="Baja",AQ54="Moderado"),AND(AO54="Media",AQ54="Leve"),AND(AO54="Media",AQ54="Menor"),AND(AO54="Media",AQ54="Moderado"),AND(AO54="Alta",AQ54="Leve"),AND(AO54="Alta",AQ54="Menor")),"Moderado",IF(OR(AND(AO54="Muy Baja",AQ54="Mayor"),AND(AO54="Baja",AQ54="Mayor"),AND(AO54="Media",AQ54="Mayor"),AND(AO54="Alta",AQ54="Moderado"),AND(AO54="Alta",AQ54="Mayor"),AND(AO54="Muy Alta",AQ54="Leve"),AND(AO54="Muy Alta",AQ54="Menor"),AND(AO54="Muy Alta",AQ54="Moderado"),AND(AO54="Muy Alta",AQ54="Mayor")),"Alto",IF(OR(AND(AO54="Muy Baja",AQ54="Catastrófico"),AND(AO54="Baja",AQ54="Catastrófico"),AND(AO54="Media",AQ54="Catastrófico"),AND(AO54="Alta",AQ54="Catastrófico"),AND(AO54="Muy Alta",AQ54="Catastrófico")),"Extremo","")))),"")</f>
        <v>Alto</v>
      </c>
      <c r="AT54" s="339">
        <f>+AP54</f>
        <v>0.6</v>
      </c>
      <c r="AU54" s="339">
        <f>+AR54</f>
        <v>0.8</v>
      </c>
      <c r="AV54" s="346" t="s">
        <v>274</v>
      </c>
      <c r="AW54" s="277"/>
      <c r="AX54" s="277"/>
      <c r="AY54" s="291">
        <v>12</v>
      </c>
      <c r="AZ54" s="287">
        <v>3</v>
      </c>
      <c r="BA54" s="287">
        <v>3</v>
      </c>
      <c r="BB54" s="287">
        <v>3</v>
      </c>
      <c r="BC54" s="287">
        <v>3</v>
      </c>
      <c r="BJ54" s="299"/>
      <c r="BK54" s="285"/>
      <c r="BL54" s="285"/>
      <c r="BM54" s="285"/>
      <c r="BN54" s="285"/>
      <c r="BO54" s="285"/>
      <c r="BP54" s="285"/>
      <c r="BQ54" s="285"/>
      <c r="BR54" s="285"/>
      <c r="BS54" s="285"/>
      <c r="BT54" s="285"/>
      <c r="BU54" s="285"/>
      <c r="BV54" s="285"/>
      <c r="BW54" s="285"/>
      <c r="BX54" s="285"/>
      <c r="BY54" s="285"/>
      <c r="BZ54" s="285"/>
      <c r="CA54" s="285"/>
      <c r="CB54" s="285"/>
      <c r="CC54" s="285"/>
      <c r="CD54" s="285"/>
      <c r="CE54" s="285"/>
      <c r="CF54" s="285"/>
      <c r="CG54" s="285"/>
      <c r="CH54" s="285"/>
      <c r="CL54" s="285"/>
    </row>
    <row r="55" spans="1:90" s="1" customFormat="1" x14ac:dyDescent="0.3">
      <c r="A55" s="581"/>
      <c r="B55" s="619" t="s">
        <v>322</v>
      </c>
      <c r="C55" s="511" t="s">
        <v>326</v>
      </c>
      <c r="D55" s="511" t="s">
        <v>323</v>
      </c>
      <c r="E55" s="511" t="s">
        <v>145</v>
      </c>
      <c r="F55" s="510"/>
      <c r="G55" s="510"/>
      <c r="H55" s="510"/>
      <c r="I55" s="510"/>
      <c r="J55" s="511" t="s">
        <v>281</v>
      </c>
      <c r="K55" s="512"/>
      <c r="L55" s="512"/>
      <c r="M55" s="512" t="str">
        <f t="shared" si="23"/>
        <v xml:space="preserve">Posibilidad de pérdida Reputacional  </v>
      </c>
      <c r="N55" s="548"/>
      <c r="O55" s="489">
        <v>41952</v>
      </c>
      <c r="P55" s="487"/>
      <c r="Q55" s="488"/>
      <c r="R55" s="485"/>
      <c r="S55" s="487"/>
      <c r="T55" s="488"/>
      <c r="U55" s="485"/>
      <c r="V55" s="487"/>
      <c r="W55" s="488"/>
      <c r="X55" s="509"/>
      <c r="Y55" s="488"/>
      <c r="Z55" s="509"/>
      <c r="AA55" s="489"/>
      <c r="AB55" s="298"/>
      <c r="AC55" s="409"/>
      <c r="AD55" s="359"/>
      <c r="AE55" s="287"/>
      <c r="AF55" s="409"/>
      <c r="AG55" s="287" t="str">
        <f t="shared" si="6"/>
        <v/>
      </c>
      <c r="AH55" s="288"/>
      <c r="AI55" s="288"/>
      <c r="AJ55" s="289" t="str">
        <f t="shared" si="7"/>
        <v/>
      </c>
      <c r="AK55" s="288"/>
      <c r="AL55" s="288"/>
      <c r="AM55" s="288"/>
      <c r="AN55" s="271" t="str">
        <f>IFERROR(IF(AND(AG54="Probabilidad",AG55="Probabilidad"),(AP54-(+AP54*AJ55)),IF(AG55="Probabilidad",(Q54-(+Q54*AJ55)),IF(AG55="Impacto",AP54,""))),"")</f>
        <v/>
      </c>
      <c r="AO55" s="131" t="str">
        <f t="shared" si="8"/>
        <v/>
      </c>
      <c r="AP55" s="123" t="str">
        <f t="shared" si="10"/>
        <v/>
      </c>
      <c r="AQ55" s="131" t="str">
        <f t="shared" si="11"/>
        <v/>
      </c>
      <c r="AR55" s="123" t="str">
        <f>IFERROR(IF(AND(AG54="Impacto",AG55="Impacto"),(AR54-(+AR54*AJ55)),IF(AG55="Impacto",(Y54-(+Y54*AJ55)),IF(AG55="Probabilidad",AR54,""))),"")</f>
        <v/>
      </c>
      <c r="AS55" s="273" t="str">
        <f t="shared" si="9"/>
        <v/>
      </c>
      <c r="AT55" s="342"/>
      <c r="AU55" s="342"/>
      <c r="AV55" s="370"/>
      <c r="AW55" s="277"/>
      <c r="AX55" s="277"/>
      <c r="AY55" s="404"/>
      <c r="AZ55" s="405"/>
      <c r="BA55" s="405"/>
      <c r="BB55" s="405"/>
      <c r="BC55" s="405"/>
      <c r="BJ55" s="299"/>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L55" s="285"/>
    </row>
    <row r="56" spans="1:90" s="1" customFormat="1" x14ac:dyDescent="0.3">
      <c r="A56" s="581"/>
      <c r="B56" s="619" t="s">
        <v>322</v>
      </c>
      <c r="C56" s="511" t="s">
        <v>326</v>
      </c>
      <c r="D56" s="511" t="s">
        <v>323</v>
      </c>
      <c r="E56" s="511" t="s">
        <v>145</v>
      </c>
      <c r="F56" s="510"/>
      <c r="G56" s="510"/>
      <c r="H56" s="510"/>
      <c r="I56" s="510"/>
      <c r="J56" s="511" t="s">
        <v>281</v>
      </c>
      <c r="K56" s="512"/>
      <c r="L56" s="512"/>
      <c r="M56" s="512" t="str">
        <f t="shared" si="23"/>
        <v xml:space="preserve">Posibilidad de pérdida Reputacional  </v>
      </c>
      <c r="N56" s="548"/>
      <c r="O56" s="489">
        <v>41952</v>
      </c>
      <c r="P56" s="487"/>
      <c r="Q56" s="488"/>
      <c r="R56" s="485"/>
      <c r="S56" s="487"/>
      <c r="T56" s="488"/>
      <c r="U56" s="485"/>
      <c r="V56" s="487"/>
      <c r="W56" s="488"/>
      <c r="X56" s="509"/>
      <c r="Y56" s="488"/>
      <c r="Z56" s="509"/>
      <c r="AA56" s="489"/>
      <c r="AB56" s="298"/>
      <c r="AC56" s="409"/>
      <c r="AD56" s="359"/>
      <c r="AE56" s="287"/>
      <c r="AF56" s="409"/>
      <c r="AG56" s="287" t="str">
        <f t="shared" si="6"/>
        <v/>
      </c>
      <c r="AH56" s="288"/>
      <c r="AI56" s="288"/>
      <c r="AJ56" s="289" t="str">
        <f t="shared" si="7"/>
        <v/>
      </c>
      <c r="AK56" s="288"/>
      <c r="AL56" s="288"/>
      <c r="AM56" s="288"/>
      <c r="AN56" s="122"/>
      <c r="AO56" s="131" t="str">
        <f t="shared" si="8"/>
        <v/>
      </c>
      <c r="AP56" s="123"/>
      <c r="AQ56" s="131" t="str">
        <f t="shared" si="11"/>
        <v/>
      </c>
      <c r="AR56" s="123" t="str">
        <f t="shared" si="12"/>
        <v/>
      </c>
      <c r="AS56" s="273" t="str">
        <f t="shared" si="9"/>
        <v/>
      </c>
      <c r="AT56" s="342"/>
      <c r="AU56" s="342"/>
      <c r="AV56" s="370"/>
      <c r="AW56" s="277"/>
      <c r="AX56" s="277"/>
      <c r="AY56" s="404"/>
      <c r="AZ56" s="405"/>
      <c r="BA56" s="405"/>
      <c r="BB56" s="405"/>
      <c r="BC56" s="405"/>
      <c r="BJ56" s="299"/>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L56" s="285"/>
    </row>
    <row r="57" spans="1:90" s="1" customFormat="1" x14ac:dyDescent="0.3">
      <c r="A57" s="581"/>
      <c r="B57" s="619" t="s">
        <v>322</v>
      </c>
      <c r="C57" s="511" t="s">
        <v>326</v>
      </c>
      <c r="D57" s="511" t="s">
        <v>323</v>
      </c>
      <c r="E57" s="511" t="s">
        <v>145</v>
      </c>
      <c r="F57" s="510"/>
      <c r="G57" s="510"/>
      <c r="H57" s="510"/>
      <c r="I57" s="510"/>
      <c r="J57" s="511" t="s">
        <v>281</v>
      </c>
      <c r="K57" s="512"/>
      <c r="L57" s="512"/>
      <c r="M57" s="512" t="str">
        <f t="shared" si="23"/>
        <v xml:space="preserve">Posibilidad de pérdida Reputacional  </v>
      </c>
      <c r="N57" s="548"/>
      <c r="O57" s="489">
        <v>41952</v>
      </c>
      <c r="P57" s="487"/>
      <c r="Q57" s="488"/>
      <c r="R57" s="485"/>
      <c r="S57" s="487"/>
      <c r="T57" s="488"/>
      <c r="U57" s="485"/>
      <c r="V57" s="487"/>
      <c r="W57" s="488"/>
      <c r="X57" s="509"/>
      <c r="Y57" s="488"/>
      <c r="Z57" s="509"/>
      <c r="AA57" s="489"/>
      <c r="AB57" s="298"/>
      <c r="AC57" s="409"/>
      <c r="AD57" s="359"/>
      <c r="AE57" s="287"/>
      <c r="AF57" s="409"/>
      <c r="AG57" s="287" t="str">
        <f t="shared" si="6"/>
        <v/>
      </c>
      <c r="AH57" s="288"/>
      <c r="AI57" s="288"/>
      <c r="AJ57" s="289" t="str">
        <f t="shared" si="7"/>
        <v/>
      </c>
      <c r="AK57" s="288"/>
      <c r="AL57" s="288"/>
      <c r="AM57" s="288"/>
      <c r="AN57" s="122"/>
      <c r="AO57" s="131" t="str">
        <f t="shared" si="8"/>
        <v/>
      </c>
      <c r="AP57" s="123"/>
      <c r="AQ57" s="131" t="str">
        <f t="shared" si="11"/>
        <v/>
      </c>
      <c r="AR57" s="123" t="str">
        <f t="shared" si="12"/>
        <v/>
      </c>
      <c r="AS57" s="273" t="str">
        <f t="shared" si="9"/>
        <v/>
      </c>
      <c r="AT57" s="276"/>
      <c r="AU57" s="276"/>
      <c r="AV57" s="346"/>
      <c r="AW57" s="277"/>
      <c r="AX57" s="277"/>
      <c r="AY57" s="404"/>
      <c r="AZ57" s="405"/>
      <c r="BA57" s="405"/>
      <c r="BB57" s="405"/>
      <c r="BC57" s="405"/>
      <c r="BJ57" s="299"/>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L57" s="285"/>
    </row>
    <row r="58" spans="1:90" s="1" customFormat="1" x14ac:dyDescent="0.3">
      <c r="A58" s="581"/>
      <c r="B58" s="619" t="s">
        <v>322</v>
      </c>
      <c r="C58" s="511" t="s">
        <v>326</v>
      </c>
      <c r="D58" s="511" t="s">
        <v>323</v>
      </c>
      <c r="E58" s="511" t="s">
        <v>145</v>
      </c>
      <c r="F58" s="510"/>
      <c r="G58" s="510"/>
      <c r="H58" s="510"/>
      <c r="I58" s="510"/>
      <c r="J58" s="511" t="s">
        <v>281</v>
      </c>
      <c r="K58" s="512"/>
      <c r="L58" s="512"/>
      <c r="M58" s="512" t="str">
        <f t="shared" si="23"/>
        <v xml:space="preserve">Posibilidad de pérdida Reputacional  </v>
      </c>
      <c r="N58" s="548"/>
      <c r="O58" s="489">
        <v>41952</v>
      </c>
      <c r="P58" s="487"/>
      <c r="Q58" s="488"/>
      <c r="R58" s="485"/>
      <c r="S58" s="487"/>
      <c r="T58" s="488"/>
      <c r="U58" s="485"/>
      <c r="V58" s="487"/>
      <c r="W58" s="488"/>
      <c r="X58" s="509"/>
      <c r="Y58" s="488"/>
      <c r="Z58" s="509"/>
      <c r="AA58" s="489"/>
      <c r="AB58" s="298"/>
      <c r="AC58" s="409"/>
      <c r="AD58" s="359"/>
      <c r="AE58" s="287"/>
      <c r="AF58" s="409"/>
      <c r="AG58" s="287" t="str">
        <f t="shared" si="6"/>
        <v/>
      </c>
      <c r="AH58" s="288"/>
      <c r="AI58" s="288"/>
      <c r="AJ58" s="289" t="str">
        <f t="shared" si="7"/>
        <v/>
      </c>
      <c r="AK58" s="288"/>
      <c r="AL58" s="288"/>
      <c r="AM58" s="288"/>
      <c r="AN58" s="122"/>
      <c r="AO58" s="131" t="str">
        <f t="shared" si="8"/>
        <v/>
      </c>
      <c r="AP58" s="123"/>
      <c r="AQ58" s="131" t="str">
        <f t="shared" si="11"/>
        <v/>
      </c>
      <c r="AR58" s="123" t="str">
        <f t="shared" si="12"/>
        <v/>
      </c>
      <c r="AS58" s="273" t="str">
        <f t="shared" si="9"/>
        <v/>
      </c>
      <c r="AT58" s="276"/>
      <c r="AU58" s="276"/>
      <c r="AV58" s="346"/>
      <c r="AW58" s="277"/>
      <c r="AX58" s="277"/>
      <c r="AY58" s="404"/>
      <c r="AZ58" s="405"/>
      <c r="BA58" s="405"/>
      <c r="BB58" s="405"/>
      <c r="BC58" s="405"/>
      <c r="BJ58" s="299"/>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L58" s="285"/>
    </row>
    <row r="59" spans="1:90" s="1" customFormat="1" x14ac:dyDescent="0.3">
      <c r="A59" s="581"/>
      <c r="B59" s="619" t="s">
        <v>322</v>
      </c>
      <c r="C59" s="511" t="s">
        <v>326</v>
      </c>
      <c r="D59" s="511" t="s">
        <v>323</v>
      </c>
      <c r="E59" s="511" t="s">
        <v>145</v>
      </c>
      <c r="F59" s="510"/>
      <c r="G59" s="510"/>
      <c r="H59" s="510"/>
      <c r="I59" s="510"/>
      <c r="J59" s="511" t="s">
        <v>281</v>
      </c>
      <c r="K59" s="512"/>
      <c r="L59" s="512"/>
      <c r="M59" s="512" t="str">
        <f t="shared" si="23"/>
        <v xml:space="preserve">Posibilidad de pérdida Reputacional  </v>
      </c>
      <c r="N59" s="548"/>
      <c r="O59" s="489">
        <v>41952</v>
      </c>
      <c r="P59" s="487"/>
      <c r="Q59" s="488"/>
      <c r="R59" s="485"/>
      <c r="S59" s="487"/>
      <c r="T59" s="488"/>
      <c r="U59" s="485"/>
      <c r="V59" s="487"/>
      <c r="W59" s="488"/>
      <c r="X59" s="509"/>
      <c r="Y59" s="488"/>
      <c r="Z59" s="509"/>
      <c r="AA59" s="489"/>
      <c r="AB59" s="298"/>
      <c r="AC59" s="409"/>
      <c r="AD59" s="359"/>
      <c r="AE59" s="287"/>
      <c r="AF59" s="409"/>
      <c r="AG59" s="287" t="str">
        <f t="shared" si="6"/>
        <v/>
      </c>
      <c r="AH59" s="288"/>
      <c r="AI59" s="288"/>
      <c r="AJ59" s="289" t="str">
        <f t="shared" si="7"/>
        <v/>
      </c>
      <c r="AK59" s="288"/>
      <c r="AL59" s="288"/>
      <c r="AM59" s="288"/>
      <c r="AN59" s="122"/>
      <c r="AO59" s="131" t="str">
        <f t="shared" si="8"/>
        <v/>
      </c>
      <c r="AP59" s="123"/>
      <c r="AQ59" s="131" t="str">
        <f t="shared" si="11"/>
        <v/>
      </c>
      <c r="AR59" s="123" t="str">
        <f t="shared" si="12"/>
        <v/>
      </c>
      <c r="AS59" s="273" t="str">
        <f t="shared" si="9"/>
        <v/>
      </c>
      <c r="AT59" s="276"/>
      <c r="AU59" s="276"/>
      <c r="AV59" s="346"/>
      <c r="AW59" s="277"/>
      <c r="AX59" s="277"/>
      <c r="AY59" s="404"/>
      <c r="AZ59" s="405"/>
      <c r="BA59" s="405"/>
      <c r="BB59" s="405"/>
      <c r="BC59" s="405"/>
      <c r="BJ59" s="299"/>
      <c r="BK59" s="285"/>
      <c r="BL59" s="285"/>
      <c r="BM59" s="285"/>
      <c r="BN59" s="285"/>
      <c r="BO59" s="285"/>
      <c r="BP59" s="285"/>
      <c r="BQ59" s="285"/>
      <c r="BR59" s="285"/>
      <c r="BS59" s="285"/>
      <c r="BT59" s="285"/>
      <c r="BU59" s="285"/>
      <c r="BV59" s="285"/>
      <c r="BW59" s="285"/>
      <c r="BX59" s="285"/>
      <c r="BY59" s="285"/>
      <c r="BZ59" s="285"/>
      <c r="CA59" s="285"/>
      <c r="CB59" s="285"/>
      <c r="CC59" s="285"/>
      <c r="CD59" s="285"/>
      <c r="CE59" s="285"/>
      <c r="CF59" s="285"/>
      <c r="CG59" s="285"/>
      <c r="CH59" s="285"/>
      <c r="CL59" s="285"/>
    </row>
    <row r="60" spans="1:90" s="1" customFormat="1" ht="177" customHeight="1" x14ac:dyDescent="0.3">
      <c r="A60" s="581" t="s">
        <v>327</v>
      </c>
      <c r="B60" s="548" t="s">
        <v>328</v>
      </c>
      <c r="C60" s="511" t="s">
        <v>104</v>
      </c>
      <c r="D60" s="511" t="s">
        <v>329</v>
      </c>
      <c r="E60" s="511" t="s">
        <v>145</v>
      </c>
      <c r="F60" s="510" t="s">
        <v>330</v>
      </c>
      <c r="G60" s="510" t="s">
        <v>278</v>
      </c>
      <c r="H60" s="510" t="s">
        <v>331</v>
      </c>
      <c r="I60" s="510" t="s">
        <v>296</v>
      </c>
      <c r="J60" s="511" t="s">
        <v>281</v>
      </c>
      <c r="K60" s="512" t="s">
        <v>722</v>
      </c>
      <c r="L60" s="512" t="s">
        <v>817</v>
      </c>
      <c r="M60" s="512" t="str">
        <f t="shared" si="23"/>
        <v>Posibilidad de pérdida Reputacional por posibilidad de recibir o solicitar cualquier dádiva o beneficio a nombre propio o de un tercero, durante la prestación del servicio o en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
7. Ofrecimiento de dadivas por parte de los ciudadanos a los funcionarios con ocasión de la prestación del servicio o generación de productos</v>
      </c>
      <c r="N60" s="548" t="s">
        <v>319</v>
      </c>
      <c r="O60" s="489">
        <f>((197940/10)*2)+197940</f>
        <v>237528</v>
      </c>
      <c r="P60" s="487" t="str">
        <f t="shared" ref="P60" si="54">IF(O60&lt;=0,"",IF(O60&lt;=2,"Muy Baja",IF(O60&lt;=24,"Baja",IF(O60&lt;=500,"Media",IF(O60&lt;=5000,"Alta","Muy Alta")))))</f>
        <v>Muy Alta</v>
      </c>
      <c r="Q60" s="488">
        <f t="shared" si="14"/>
        <v>1</v>
      </c>
      <c r="R60" s="485"/>
      <c r="S60" s="487" t="str">
        <f>IF(OR(R60='Tabla Impacto'!$C$11,R60='Tabla Impacto'!$D$11),"Leve",IF(OR(R60='Tabla Impacto'!$C$12,R60='Tabla Impacto'!$D$12),"Menor",IF(OR(R60='Tabla Impacto'!$C$13,R60='Tabla Impacto'!$D$13),"Moderado",IF(OR(R60='Tabla Impacto'!$C$14,R60='Tabla Impacto'!$D$14),"Mayor",IF(OR(R60='Tabla Impacto'!$C$15,R60='Tabla Impacto'!$D$15),"Catastrófico","")))))</f>
        <v/>
      </c>
      <c r="T60" s="488" t="str">
        <f t="shared" ref="T60" si="55">IF(S60="","",IF(S60="Leve",0.2,IF(S60="Menor",0.4,IF(S60="Moderado",0.6,IF(S60="Mayor",0.8,IF(S60="Catastrófico",1,))))))</f>
        <v/>
      </c>
      <c r="U60" s="485" t="s">
        <v>272</v>
      </c>
      <c r="V60" s="487" t="str">
        <f>IF(OR(U60='Tabla Impacto'!$C$11,U60='Tabla Impacto'!$D$11),"Leve",IF(OR(U60='Tabla Impacto'!$C$12,U60='Tabla Impacto'!$D$12),"Menor",IF(OR(U60='Tabla Impacto'!$C$13,U60='Tabla Impacto'!$D$13),"Moderado",IF(OR(U60='Tabla Impacto'!$C$14,U60='Tabla Impacto'!$D$14),"Mayor",IF(OR(U60='Tabla Impacto'!$C$15,U60='Tabla Impacto'!$D$15),"Catastrófico","")))))</f>
        <v>Catastrófico</v>
      </c>
      <c r="W60" s="488">
        <f t="shared" ref="W60" si="56">IF(V60="","",IF(V60="Leve",0.2,IF(V60="Menor",0.4,IF(V60="Moderado",0.6,IF(V60="Mayor",0.8,IF(V60="Catastrófico",1,))))))</f>
        <v>1</v>
      </c>
      <c r="X60" s="509" t="str">
        <f>IF(Y60="","",IF(Y60='Tabla Impacto'!$G$4,'Tabla Impacto'!$F$4,IF(Y60='Tabla Impacto'!$G$5,'Tabla Impacto'!$F$5,IF(Y60='Tabla Impacto'!$G$6,'Tabla Impacto'!$F$6,IF(Y60='Tabla Impacto'!$G$7,'Tabla Impacto'!$F$7,IF(Y60='Tabla Impacto'!$G$8,'Tabla Impacto'!$F$8))))))</f>
        <v>Catastrófico</v>
      </c>
      <c r="Y60" s="488">
        <f t="shared" ref="Y60" si="57">+IF(T60="",W60,IF(W60="",T60,IF(T60&gt;W60,T60,W60)))</f>
        <v>1</v>
      </c>
      <c r="Z60" s="509" t="str">
        <f t="shared" ref="Z60" si="58">IF(OR(AND(P60="Muy Baja",X60="Leve"),AND(P60="Muy Baja",X60="Menor"),AND(P60="Baja",X60="Leve")),"Bajo",IF(OR(AND(P60="Muy baja",X60="Moderado"),AND(P60="Baja",X60="Menor"),AND(P60="Baja",X60="Moderado"),AND(P60="Media",X60="Leve"),AND(P60="Media",X60="Menor"),AND(P60="Media",X60="Moderado"),AND(P60="Alta",X60="Leve"),AND(P60="Alta",X60="Menor")),"Moderado",IF(OR(AND(P60="Muy Baja",X60="Mayor"),AND(P60="Baja",X60="Mayor"),AND(P60="Media",X60="Mayor"),AND(P60="Alta",X60="Moderado"),AND(P60="Alta",X60="Mayor"),AND(P60="Muy Alta",X60="Leve"),AND(P60="Muy Alta",X60="Menor"),AND(P60="Muy Alta",X60="Moderado"),AND(P60="Muy Alta",X60="Mayor")),"Alto",IF(OR(AND(P60="Muy Baja",X60="Catastrófico"),AND(P60="Baja",X60="Catastrófico"),AND(P60="Media",X60="Catastrófico"),AND(P60="Alta",X60="Catastrófico"),AND(P60="Muy Alta",X60="Catastrófico")),"Extremo",""))))</f>
        <v>Extremo</v>
      </c>
      <c r="AA60" s="489"/>
      <c r="AB60" s="298">
        <v>1</v>
      </c>
      <c r="AC60" s="409" t="s">
        <v>723</v>
      </c>
      <c r="AD60" s="359"/>
      <c r="AE60" s="287" t="s">
        <v>120</v>
      </c>
      <c r="AF60" s="409" t="s">
        <v>721</v>
      </c>
      <c r="AG60" s="287" t="str">
        <f t="shared" si="6"/>
        <v>Probabilidad</v>
      </c>
      <c r="AH60" s="288" t="s">
        <v>71</v>
      </c>
      <c r="AI60" s="288" t="s">
        <v>106</v>
      </c>
      <c r="AJ60" s="289" t="str">
        <f t="shared" si="7"/>
        <v>40%</v>
      </c>
      <c r="AK60" s="288" t="s">
        <v>112</v>
      </c>
      <c r="AL60" s="288" t="s">
        <v>130</v>
      </c>
      <c r="AM60" s="288" t="s">
        <v>273</v>
      </c>
      <c r="AN60" s="272">
        <f>IFERROR(IF(AG60="Probabilidad",(Q60-(+Q60*AJ60)),IF(AG60="Impacto",Q60,"")),"")</f>
        <v>0.6</v>
      </c>
      <c r="AO60" s="131" t="str">
        <f t="shared" ref="AO60" si="59">IFERROR(IF(AN60="","",IF(AN60&lt;=0.2,"Muy Baja",IF(AN60&lt;=0.4,"Baja",IF(AN60&lt;=0.6,"Media",IF(AN60&lt;=0.8,"Alta","Muy Alta"))))),"")</f>
        <v>Media</v>
      </c>
      <c r="AP60" s="123">
        <f t="shared" ref="AP60" si="60">+AN60</f>
        <v>0.6</v>
      </c>
      <c r="AQ60" s="131" t="str">
        <f t="shared" ref="AQ60:AQ61" si="61">IFERROR(IF(AR60="","",IF(AR60&lt;=0.2,"Leve",IF(AR60&lt;=0.4,"Menor",IF(AR60&lt;=0.6,"Moderado",IF(AR60&lt;=0.8,"Mayor","Catastrófico"))))),"")</f>
        <v>Catastrófico</v>
      </c>
      <c r="AR60" s="123">
        <f>IFERROR(IF(AG60="Impacto",(Y60-(+Y60*AJ60)),IF(AG60="Probabilidad",Y60,"")),"")</f>
        <v>1</v>
      </c>
      <c r="AS60" s="273" t="str">
        <f t="shared" si="9"/>
        <v>Extremo</v>
      </c>
      <c r="AT60" s="647">
        <f>+AP61</f>
        <v>0.36</v>
      </c>
      <c r="AU60" s="647">
        <f>+AR61</f>
        <v>1</v>
      </c>
      <c r="AV60" s="655" t="s">
        <v>274</v>
      </c>
      <c r="AW60" s="277"/>
      <c r="AX60" s="277"/>
      <c r="AY60" s="291">
        <v>4</v>
      </c>
      <c r="AZ60" s="287">
        <v>1</v>
      </c>
      <c r="BA60" s="287">
        <v>1</v>
      </c>
      <c r="BB60" s="287">
        <v>1</v>
      </c>
      <c r="BC60" s="287">
        <v>1</v>
      </c>
      <c r="BJ60" s="299"/>
      <c r="BK60" s="285"/>
      <c r="BL60" s="285"/>
      <c r="BM60" s="285"/>
      <c r="BN60" s="285"/>
      <c r="BO60" s="285"/>
      <c r="BP60" s="285"/>
      <c r="BQ60" s="285"/>
      <c r="BR60" s="285"/>
      <c r="BS60" s="285"/>
      <c r="BT60" s="285"/>
      <c r="BU60" s="285"/>
      <c r="BV60" s="285"/>
      <c r="BW60" s="285"/>
      <c r="BX60" s="285"/>
      <c r="BY60" s="285"/>
      <c r="BZ60" s="285"/>
      <c r="CA60" s="285"/>
      <c r="CB60" s="285"/>
      <c r="CC60" s="285"/>
      <c r="CD60" s="285"/>
      <c r="CE60" s="285"/>
      <c r="CF60" s="285"/>
      <c r="CG60" s="285"/>
      <c r="CH60" s="285"/>
      <c r="CL60" s="285"/>
    </row>
    <row r="61" spans="1:90" s="1" customFormat="1" ht="137.4" customHeight="1" x14ac:dyDescent="0.3">
      <c r="A61" s="581"/>
      <c r="B61" s="548"/>
      <c r="C61" s="511"/>
      <c r="D61" s="511"/>
      <c r="E61" s="511"/>
      <c r="F61" s="510"/>
      <c r="G61" s="510"/>
      <c r="H61" s="510"/>
      <c r="I61" s="510"/>
      <c r="J61" s="511"/>
      <c r="K61" s="512"/>
      <c r="L61" s="512"/>
      <c r="M61" s="512"/>
      <c r="N61" s="548"/>
      <c r="O61" s="489"/>
      <c r="P61" s="487"/>
      <c r="Q61" s="488"/>
      <c r="R61" s="485"/>
      <c r="S61" s="487"/>
      <c r="T61" s="488"/>
      <c r="U61" s="485"/>
      <c r="V61" s="487"/>
      <c r="W61" s="488"/>
      <c r="X61" s="509"/>
      <c r="Y61" s="488"/>
      <c r="Z61" s="509"/>
      <c r="AA61" s="489"/>
      <c r="AB61" s="298">
        <v>2</v>
      </c>
      <c r="AC61" s="409" t="s">
        <v>1036</v>
      </c>
      <c r="AD61" s="359"/>
      <c r="AE61" s="287" t="s">
        <v>120</v>
      </c>
      <c r="AF61" s="409" t="s">
        <v>332</v>
      </c>
      <c r="AG61" s="287" t="str">
        <f t="shared" si="6"/>
        <v>Probabilidad</v>
      </c>
      <c r="AH61" s="288" t="s">
        <v>71</v>
      </c>
      <c r="AI61" s="288" t="s">
        <v>106</v>
      </c>
      <c r="AJ61" s="289" t="str">
        <f t="shared" si="7"/>
        <v>40%</v>
      </c>
      <c r="AK61" s="288" t="s">
        <v>112</v>
      </c>
      <c r="AL61" s="288" t="s">
        <v>130</v>
      </c>
      <c r="AM61" s="288" t="s">
        <v>273</v>
      </c>
      <c r="AN61" s="271">
        <f>IFERROR(IF(AND(AG60="Probabilidad",AG61="Probabilidad"),(AP60-(+AP60*AJ61)),IF(AG61="Probabilidad",(Q60-(+Q60*AJ61)),IF(AG61="Impacto",AP60,""))),"")</f>
        <v>0.36</v>
      </c>
      <c r="AO61" s="131" t="str">
        <f>IFERROR(IF(AN61="","",IF(AN61&lt;=0.2,"Muy Baja",IF(AN61&lt;=0.4,"Baja",IF(AN61&lt;=0.6,"Media",IF(AN61&lt;=0.8,"Alta","Muy Alta"))))),"")</f>
        <v>Baja</v>
      </c>
      <c r="AP61" s="123">
        <f>+AN61</f>
        <v>0.36</v>
      </c>
      <c r="AQ61" s="131" t="str">
        <f t="shared" si="61"/>
        <v>Catastrófico</v>
      </c>
      <c r="AR61" s="123">
        <f>IFERROR(IF(AND(AG60="Impacto",AG61="Impacto"),(AR60-(+AR60*AJ61)),IF(AG61="Impacto",(Y60-(+Y60*AJ61)),IF(AG61="Probabilidad",AR60,""))),"")</f>
        <v>1</v>
      </c>
      <c r="AS61" s="273" t="str">
        <f t="shared" si="9"/>
        <v>Extremo</v>
      </c>
      <c r="AT61" s="647"/>
      <c r="AU61" s="647"/>
      <c r="AV61" s="655"/>
      <c r="AW61" s="277"/>
      <c r="AX61" s="277"/>
      <c r="AY61" s="291">
        <v>12</v>
      </c>
      <c r="AZ61" s="287">
        <v>3</v>
      </c>
      <c r="BA61" s="287">
        <v>3</v>
      </c>
      <c r="BB61" s="287">
        <v>3</v>
      </c>
      <c r="BC61" s="287">
        <v>3</v>
      </c>
      <c r="BJ61" s="299"/>
      <c r="BK61" s="285"/>
      <c r="BL61" s="285"/>
      <c r="BM61" s="285"/>
      <c r="BN61" s="285"/>
      <c r="BO61" s="285"/>
      <c r="BP61" s="285"/>
      <c r="BQ61" s="285"/>
      <c r="BR61" s="285"/>
      <c r="BS61" s="285"/>
      <c r="BT61" s="285"/>
      <c r="BU61" s="285"/>
      <c r="BV61" s="285"/>
      <c r="BW61" s="285"/>
      <c r="BX61" s="285"/>
      <c r="BY61" s="285"/>
      <c r="BZ61" s="285"/>
      <c r="CA61" s="285"/>
      <c r="CB61" s="285"/>
      <c r="CC61" s="285"/>
      <c r="CD61" s="285"/>
      <c r="CE61" s="285"/>
      <c r="CF61" s="285"/>
      <c r="CG61" s="285"/>
      <c r="CH61" s="285"/>
      <c r="CL61" s="285"/>
    </row>
    <row r="62" spans="1:90" s="1" customFormat="1" ht="14" customHeight="1" x14ac:dyDescent="0.3">
      <c r="A62" s="581"/>
      <c r="B62" s="548" t="s">
        <v>328</v>
      </c>
      <c r="C62" s="511" t="s">
        <v>326</v>
      </c>
      <c r="D62" s="511" t="s">
        <v>329</v>
      </c>
      <c r="E62" s="511" t="s">
        <v>145</v>
      </c>
      <c r="F62" s="510"/>
      <c r="G62" s="510"/>
      <c r="H62" s="510"/>
      <c r="I62" s="510"/>
      <c r="J62" s="511" t="s">
        <v>281</v>
      </c>
      <c r="K62" s="512"/>
      <c r="L62" s="512"/>
      <c r="M62" s="512" t="str">
        <f>+CONCATENATE(J62," ",K62," ",L62)</f>
        <v xml:space="preserve">Posibilidad de pérdida Reputacional  </v>
      </c>
      <c r="N62" s="548"/>
      <c r="O62" s="489"/>
      <c r="P62" s="487"/>
      <c r="Q62" s="488"/>
      <c r="R62" s="485"/>
      <c r="S62" s="487"/>
      <c r="T62" s="488"/>
      <c r="U62" s="485"/>
      <c r="V62" s="487"/>
      <c r="W62" s="488"/>
      <c r="X62" s="509"/>
      <c r="Y62" s="488"/>
      <c r="Z62" s="509"/>
      <c r="AA62" s="489"/>
      <c r="AB62" s="298"/>
      <c r="AC62" s="409"/>
      <c r="AD62" s="359"/>
      <c r="AE62" s="287"/>
      <c r="AF62" s="409"/>
      <c r="AG62" s="287" t="str">
        <f t="shared" si="6"/>
        <v/>
      </c>
      <c r="AH62" s="288"/>
      <c r="AI62" s="288"/>
      <c r="AJ62" s="289" t="str">
        <f t="shared" si="7"/>
        <v/>
      </c>
      <c r="AK62" s="288"/>
      <c r="AL62" s="288"/>
      <c r="AM62" s="288"/>
      <c r="AN62" s="194"/>
      <c r="AO62" s="131" t="str">
        <f t="shared" si="8"/>
        <v/>
      </c>
      <c r="AP62" s="123"/>
      <c r="AQ62" s="131" t="str">
        <f t="shared" si="11"/>
        <v/>
      </c>
      <c r="AR62" s="123" t="str">
        <f t="shared" si="12"/>
        <v/>
      </c>
      <c r="AS62" s="273" t="str">
        <f t="shared" si="9"/>
        <v/>
      </c>
      <c r="AT62" s="273"/>
      <c r="AU62" s="273"/>
      <c r="AV62" s="341"/>
      <c r="AW62" s="277"/>
      <c r="AX62" s="277"/>
      <c r="AY62" s="404"/>
      <c r="AZ62" s="405"/>
      <c r="BA62" s="405"/>
      <c r="BB62" s="405"/>
      <c r="BC62" s="405"/>
      <c r="BJ62" s="299"/>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L62" s="285"/>
    </row>
    <row r="63" spans="1:90" s="1" customFormat="1" ht="14" customHeight="1" x14ac:dyDescent="0.3">
      <c r="A63" s="581"/>
      <c r="B63" s="548"/>
      <c r="C63" s="511"/>
      <c r="D63" s="511"/>
      <c r="E63" s="511"/>
      <c r="F63" s="510"/>
      <c r="G63" s="510"/>
      <c r="H63" s="510"/>
      <c r="I63" s="510"/>
      <c r="J63" s="511"/>
      <c r="K63" s="512"/>
      <c r="L63" s="512"/>
      <c r="M63" s="512"/>
      <c r="N63" s="548"/>
      <c r="O63" s="489"/>
      <c r="P63" s="487"/>
      <c r="Q63" s="488"/>
      <c r="R63" s="485"/>
      <c r="S63" s="487"/>
      <c r="T63" s="488"/>
      <c r="U63" s="485"/>
      <c r="V63" s="487"/>
      <c r="W63" s="488"/>
      <c r="X63" s="509"/>
      <c r="Y63" s="488"/>
      <c r="Z63" s="509"/>
      <c r="AA63" s="489"/>
      <c r="AB63" s="298"/>
      <c r="AC63" s="409"/>
      <c r="AD63" s="359"/>
      <c r="AE63" s="287"/>
      <c r="AF63" s="409"/>
      <c r="AG63" s="287" t="str">
        <f t="shared" si="6"/>
        <v/>
      </c>
      <c r="AH63" s="288"/>
      <c r="AI63" s="288"/>
      <c r="AJ63" s="289" t="str">
        <f t="shared" si="7"/>
        <v/>
      </c>
      <c r="AK63" s="288"/>
      <c r="AL63" s="288"/>
      <c r="AM63" s="288"/>
      <c r="AN63" s="122"/>
      <c r="AO63" s="131" t="str">
        <f t="shared" si="8"/>
        <v/>
      </c>
      <c r="AP63" s="123"/>
      <c r="AQ63" s="131" t="str">
        <f t="shared" si="11"/>
        <v/>
      </c>
      <c r="AR63" s="123" t="str">
        <f t="shared" si="12"/>
        <v/>
      </c>
      <c r="AS63" s="273" t="str">
        <f t="shared" si="9"/>
        <v/>
      </c>
      <c r="AT63" s="273"/>
      <c r="AU63" s="273"/>
      <c r="AV63" s="341"/>
      <c r="AW63" s="277"/>
      <c r="AX63" s="277"/>
      <c r="AY63" s="404"/>
      <c r="AZ63" s="405"/>
      <c r="BA63" s="405"/>
      <c r="BB63" s="405"/>
      <c r="BC63" s="405"/>
      <c r="BJ63" s="299"/>
      <c r="BK63" s="285"/>
      <c r="BL63" s="285"/>
      <c r="BM63" s="285"/>
      <c r="BN63" s="285"/>
      <c r="BO63" s="285"/>
      <c r="BP63" s="285"/>
      <c r="BQ63" s="285"/>
      <c r="BR63" s="285"/>
      <c r="BS63" s="285"/>
      <c r="BT63" s="285"/>
      <c r="BU63" s="285"/>
      <c r="BV63" s="285"/>
      <c r="BW63" s="285"/>
      <c r="BX63" s="285"/>
      <c r="BY63" s="285"/>
      <c r="BZ63" s="285"/>
      <c r="CA63" s="285"/>
      <c r="CB63" s="285"/>
      <c r="CC63" s="285"/>
      <c r="CD63" s="285"/>
      <c r="CE63" s="285"/>
      <c r="CF63" s="285"/>
      <c r="CG63" s="285"/>
      <c r="CH63" s="285"/>
      <c r="CL63" s="285"/>
    </row>
    <row r="64" spans="1:90" s="1" customFormat="1" ht="14" customHeight="1" x14ac:dyDescent="0.3">
      <c r="A64" s="581"/>
      <c r="B64" s="548" t="s">
        <v>328</v>
      </c>
      <c r="C64" s="511" t="s">
        <v>326</v>
      </c>
      <c r="D64" s="511" t="s">
        <v>329</v>
      </c>
      <c r="E64" s="511" t="s">
        <v>145</v>
      </c>
      <c r="F64" s="510"/>
      <c r="G64" s="510"/>
      <c r="H64" s="510"/>
      <c r="I64" s="510"/>
      <c r="J64" s="511" t="s">
        <v>281</v>
      </c>
      <c r="K64" s="512"/>
      <c r="L64" s="512"/>
      <c r="M64" s="512" t="str">
        <f>+CONCATENATE(J64," ",K64," ",L64)</f>
        <v xml:space="preserve">Posibilidad de pérdida Reputacional  </v>
      </c>
      <c r="N64" s="548"/>
      <c r="O64" s="489"/>
      <c r="P64" s="487"/>
      <c r="Q64" s="488"/>
      <c r="R64" s="485"/>
      <c r="S64" s="487"/>
      <c r="T64" s="488"/>
      <c r="U64" s="485"/>
      <c r="V64" s="487"/>
      <c r="W64" s="488"/>
      <c r="X64" s="509"/>
      <c r="Y64" s="488"/>
      <c r="Z64" s="509"/>
      <c r="AA64" s="489"/>
      <c r="AB64" s="298"/>
      <c r="AC64" s="409"/>
      <c r="AD64" s="359"/>
      <c r="AE64" s="287"/>
      <c r="AF64" s="409"/>
      <c r="AG64" s="287" t="str">
        <f t="shared" si="6"/>
        <v/>
      </c>
      <c r="AH64" s="288"/>
      <c r="AI64" s="288"/>
      <c r="AJ64" s="289" t="str">
        <f t="shared" si="7"/>
        <v/>
      </c>
      <c r="AK64" s="288"/>
      <c r="AL64" s="288"/>
      <c r="AM64" s="288"/>
      <c r="AN64" s="122"/>
      <c r="AO64" s="131" t="str">
        <f t="shared" si="8"/>
        <v/>
      </c>
      <c r="AP64" s="123"/>
      <c r="AQ64" s="131" t="str">
        <f t="shared" si="11"/>
        <v/>
      </c>
      <c r="AR64" s="123" t="str">
        <f t="shared" si="12"/>
        <v/>
      </c>
      <c r="AS64" s="273" t="str">
        <f t="shared" si="9"/>
        <v/>
      </c>
      <c r="AT64" s="273"/>
      <c r="AU64" s="273"/>
      <c r="AV64" s="341"/>
      <c r="AW64" s="277"/>
      <c r="AX64" s="277"/>
      <c r="AY64" s="404"/>
      <c r="AZ64" s="405"/>
      <c r="BA64" s="405"/>
      <c r="BB64" s="405"/>
      <c r="BC64" s="405"/>
      <c r="BJ64" s="299"/>
      <c r="BK64" s="285"/>
      <c r="BL64" s="285"/>
      <c r="BM64" s="285"/>
      <c r="BN64" s="285"/>
      <c r="BO64" s="285"/>
      <c r="BP64" s="285"/>
      <c r="BQ64" s="285"/>
      <c r="BR64" s="285"/>
      <c r="BS64" s="285"/>
      <c r="BT64" s="285"/>
      <c r="BU64" s="285"/>
      <c r="BV64" s="285"/>
      <c r="BW64" s="285"/>
      <c r="BX64" s="285"/>
      <c r="BY64" s="285"/>
      <c r="BZ64" s="285"/>
      <c r="CA64" s="285"/>
      <c r="CB64" s="285"/>
      <c r="CC64" s="285"/>
      <c r="CD64" s="285"/>
      <c r="CE64" s="285"/>
      <c r="CF64" s="285"/>
      <c r="CG64" s="285"/>
      <c r="CH64" s="285"/>
      <c r="CL64" s="285"/>
    </row>
    <row r="65" spans="1:90" s="1" customFormat="1" ht="14" customHeight="1" x14ac:dyDescent="0.3">
      <c r="A65" s="581"/>
      <c r="B65" s="548"/>
      <c r="C65" s="511"/>
      <c r="D65" s="511"/>
      <c r="E65" s="511"/>
      <c r="F65" s="510"/>
      <c r="G65" s="510"/>
      <c r="H65" s="510"/>
      <c r="I65" s="510"/>
      <c r="J65" s="511"/>
      <c r="K65" s="512"/>
      <c r="L65" s="512"/>
      <c r="M65" s="512"/>
      <c r="N65" s="548"/>
      <c r="O65" s="489"/>
      <c r="P65" s="487"/>
      <c r="Q65" s="488"/>
      <c r="R65" s="485"/>
      <c r="S65" s="487"/>
      <c r="T65" s="488"/>
      <c r="U65" s="485"/>
      <c r="V65" s="487"/>
      <c r="W65" s="488"/>
      <c r="X65" s="509"/>
      <c r="Y65" s="488"/>
      <c r="Z65" s="509"/>
      <c r="AA65" s="489"/>
      <c r="AB65" s="298"/>
      <c r="AC65" s="409"/>
      <c r="AD65" s="359"/>
      <c r="AE65" s="287"/>
      <c r="AF65" s="409"/>
      <c r="AG65" s="287" t="str">
        <f t="shared" si="6"/>
        <v/>
      </c>
      <c r="AH65" s="288"/>
      <c r="AI65" s="288"/>
      <c r="AJ65" s="289" t="str">
        <f t="shared" si="7"/>
        <v/>
      </c>
      <c r="AK65" s="288"/>
      <c r="AL65" s="288"/>
      <c r="AM65" s="288"/>
      <c r="AN65" s="122"/>
      <c r="AO65" s="131" t="str">
        <f t="shared" si="8"/>
        <v/>
      </c>
      <c r="AP65" s="123"/>
      <c r="AQ65" s="131" t="str">
        <f t="shared" si="11"/>
        <v/>
      </c>
      <c r="AR65" s="123" t="str">
        <f t="shared" si="12"/>
        <v/>
      </c>
      <c r="AS65" s="273" t="str">
        <f t="shared" si="9"/>
        <v/>
      </c>
      <c r="AT65" s="273"/>
      <c r="AU65" s="273"/>
      <c r="AV65" s="341"/>
      <c r="AW65" s="277"/>
      <c r="AX65" s="277"/>
      <c r="AY65" s="404"/>
      <c r="AZ65" s="405"/>
      <c r="BA65" s="405"/>
      <c r="BB65" s="405"/>
      <c r="BC65" s="405"/>
      <c r="BJ65" s="299"/>
      <c r="BK65" s="285"/>
      <c r="BL65" s="285"/>
      <c r="BM65" s="285"/>
      <c r="BN65" s="285"/>
      <c r="BO65" s="285"/>
      <c r="BP65" s="285"/>
      <c r="BQ65" s="285"/>
      <c r="BR65" s="285"/>
      <c r="BS65" s="285"/>
      <c r="BT65" s="285"/>
      <c r="BU65" s="285"/>
      <c r="BV65" s="285"/>
      <c r="BW65" s="285"/>
      <c r="BX65" s="285"/>
      <c r="BY65" s="285"/>
      <c r="BZ65" s="285"/>
      <c r="CA65" s="285"/>
      <c r="CB65" s="285"/>
      <c r="CC65" s="285"/>
      <c r="CD65" s="285"/>
      <c r="CE65" s="285"/>
      <c r="CF65" s="285"/>
      <c r="CG65" s="285"/>
      <c r="CH65" s="285"/>
      <c r="CL65" s="285"/>
    </row>
    <row r="66" spans="1:90" s="1" customFormat="1" ht="168.65" customHeight="1" x14ac:dyDescent="0.3">
      <c r="A66" s="581" t="s">
        <v>333</v>
      </c>
      <c r="B66" s="548" t="s">
        <v>334</v>
      </c>
      <c r="C66" s="511" t="s">
        <v>115</v>
      </c>
      <c r="D66" s="511" t="s">
        <v>335</v>
      </c>
      <c r="E66" s="511" t="s">
        <v>125</v>
      </c>
      <c r="F66" s="510" t="s">
        <v>324</v>
      </c>
      <c r="G66" s="510" t="s">
        <v>278</v>
      </c>
      <c r="H66" s="510" t="s">
        <v>279</v>
      </c>
      <c r="I66" s="510" t="s">
        <v>305</v>
      </c>
      <c r="J66" s="511" t="s">
        <v>281</v>
      </c>
      <c r="K66" s="512" t="s">
        <v>1037</v>
      </c>
      <c r="L66" s="512" t="s">
        <v>818</v>
      </c>
      <c r="M66" s="512" t="str">
        <f t="shared" ref="M66:M97" si="62">+CONCATENATE(J66," ",K66," ",L66)</f>
        <v>Posibilidad de pérdida Reputacional por inobservancia de las actividades tendientes a expedir regulación por parte de la entidad lo que puede conllevar a inseguridad jurídica en el acto administrativo. debido a: 
1. Falta de generación de espacios internos y externos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
4. Presión de niveles jerárquicos superiores para influenciar la expedición del acto.</v>
      </c>
      <c r="N66" s="548" t="s">
        <v>270</v>
      </c>
      <c r="O66" s="489">
        <v>40</v>
      </c>
      <c r="P66" s="487" t="str">
        <f t="shared" ref="P66" si="63">IF(O66&lt;=0,"",IF(O66&lt;=2,"Muy Baja",IF(O66&lt;=24,"Baja",IF(O66&lt;=500,"Media",IF(O66&lt;=5000,"Alta","Muy Alta")))))</f>
        <v>Media</v>
      </c>
      <c r="Q66" s="488">
        <f t="shared" si="14"/>
        <v>0.6</v>
      </c>
      <c r="R66" s="485"/>
      <c r="S66" s="487" t="str">
        <f>IF(OR(R66='Tabla Impacto'!$C$11,R66='Tabla Impacto'!$D$11),"Leve",IF(OR(R66='Tabla Impacto'!$C$12,R66='Tabla Impacto'!$D$12),"Menor",IF(OR(R66='Tabla Impacto'!$C$13,R66='Tabla Impacto'!$D$13),"Moderado",IF(OR(R66='Tabla Impacto'!$C$14,R66='Tabla Impacto'!$D$14),"Mayor",IF(OR(R66='Tabla Impacto'!$C$15,R66='Tabla Impacto'!$D$15),"Catastrófico","")))))</f>
        <v/>
      </c>
      <c r="T66" s="488" t="str">
        <f t="shared" ref="T66" si="64">IF(S66="","",IF(S66="Leve",0.2,IF(S66="Menor",0.4,IF(S66="Moderado",0.6,IF(S66="Mayor",0.8,IF(S66="Catastrófico",1,))))))</f>
        <v/>
      </c>
      <c r="U66" s="485" t="s">
        <v>980</v>
      </c>
      <c r="V66" s="487" t="str">
        <f>IF(OR(U66='Tabla Impacto'!$C$11,U66='Tabla Impacto'!$D$11),"Leve",IF(OR(U66='Tabla Impacto'!$C$12,U66='Tabla Impacto'!$D$12),"Menor",IF(OR(U66='Tabla Impacto'!$C$13,U66='Tabla Impacto'!$D$13),"Moderado",IF(OR(U66='Tabla Impacto'!$C$14,U66='Tabla Impacto'!$D$14),"Mayor",IF(OR(U66='Tabla Impacto'!$C$15,U66='Tabla Impacto'!$D$15),"Catastrófico","")))))</f>
        <v>Mayor</v>
      </c>
      <c r="W66" s="488">
        <f t="shared" ref="W66" si="65">IF(V66="","",IF(V66="Leve",0.2,IF(V66="Menor",0.4,IF(V66="Moderado",0.6,IF(V66="Mayor",0.8,IF(V66="Catastrófico",1,))))))</f>
        <v>0.8</v>
      </c>
      <c r="X66" s="509" t="str">
        <f>IF(Y66="","",IF(Y66='Tabla Impacto'!$G$4,'Tabla Impacto'!$F$4,IF(Y66='Tabla Impacto'!$G$5,'Tabla Impacto'!$F$5,IF(Y66='Tabla Impacto'!$G$6,'Tabla Impacto'!$F$6,IF(Y66='Tabla Impacto'!$G$7,'Tabla Impacto'!$F$7,IF(Y66='Tabla Impacto'!$G$8,'Tabla Impacto'!$F$8))))))</f>
        <v>Mayor</v>
      </c>
      <c r="Y66" s="488">
        <f t="shared" ref="Y66" si="66">+IF(T66="",W66,IF(W66="",T66,IF(T66&gt;W66,T66,W66)))</f>
        <v>0.8</v>
      </c>
      <c r="Z66" s="509" t="str">
        <f t="shared" ref="Z66" si="67">IF(OR(AND(P66="Muy Baja",X66="Leve"),AND(P66="Muy Baja",X66="Menor"),AND(P66="Baja",X66="Leve")),"Bajo",IF(OR(AND(P66="Muy baja",X66="Moderado"),AND(P66="Baja",X66="Menor"),AND(P66="Baja",X66="Moderado"),AND(P66="Media",X66="Leve"),AND(P66="Media",X66="Menor"),AND(P66="Media",X66="Moderado"),AND(P66="Alta",X66="Leve"),AND(P66="Alta",X66="Menor")),"Moderado",IF(OR(AND(P66="Muy Baja",X66="Mayor"),AND(P66="Baja",X66="Mayor"),AND(P66="Media",X66="Mayor"),AND(P66="Alta",X66="Moderado"),AND(P66="Alta",X66="Mayor"),AND(P66="Muy Alta",X66="Leve"),AND(P66="Muy Alta",X66="Menor"),AND(P66="Muy Alta",X66="Moderado"),AND(P66="Muy Alta",X66="Mayor")),"Alto",IF(OR(AND(P66="Muy Baja",X66="Catastrófico"),AND(P66="Baja",X66="Catastrófico"),AND(P66="Media",X66="Catastrófico"),AND(P66="Alta",X66="Catastrófico"),AND(P66="Muy Alta",X66="Catastrófico")),"Extremo",""))))</f>
        <v>Alto</v>
      </c>
      <c r="AA66" s="489"/>
      <c r="AB66" s="298">
        <v>1</v>
      </c>
      <c r="AC66" s="409" t="s">
        <v>832</v>
      </c>
      <c r="AD66" s="359"/>
      <c r="AE66" s="287" t="s">
        <v>120</v>
      </c>
      <c r="AF66" s="409" t="s">
        <v>767</v>
      </c>
      <c r="AG66" s="287" t="str">
        <f t="shared" si="6"/>
        <v>Probabilidad</v>
      </c>
      <c r="AH66" s="288" t="s">
        <v>71</v>
      </c>
      <c r="AI66" s="288" t="s">
        <v>106</v>
      </c>
      <c r="AJ66" s="289" t="str">
        <f t="shared" si="7"/>
        <v>40%</v>
      </c>
      <c r="AK66" s="288" t="s">
        <v>112</v>
      </c>
      <c r="AL66" s="288" t="s">
        <v>130</v>
      </c>
      <c r="AM66" s="288" t="s">
        <v>273</v>
      </c>
      <c r="AN66" s="272">
        <f>IFERROR(IF(AG66="Probabilidad",(Q66-(+Q66*AJ66)),IF(AG66="Impacto",Q66,"")),"")</f>
        <v>0.36</v>
      </c>
      <c r="AO66" s="131" t="str">
        <f t="shared" si="8"/>
        <v>Baja</v>
      </c>
      <c r="AP66" s="123">
        <f t="shared" ref="AP66:AP68" si="68">+AN66</f>
        <v>0.36</v>
      </c>
      <c r="AQ66" s="131" t="str">
        <f t="shared" si="11"/>
        <v>Mayor</v>
      </c>
      <c r="AR66" s="123">
        <f>IFERROR(IF(AG66="Impacto",(Y66-(+Y66*AJ66)),IF(AG66="Probabilidad",Y66,"")),"")</f>
        <v>0.8</v>
      </c>
      <c r="AS66" s="273" t="str">
        <f t="shared" ref="AS66:AS68" si="69">IFERROR(IF(OR(AND(AO66="Muy Baja",AQ66="Leve"),AND(AO66="Muy Baja",AQ66="Menor"),AND(AO66="Baja",AQ66="Leve")),"Bajo",IF(OR(AND(AO66="Muy baja",AQ66="Moderado"),AND(AO66="Baja",AQ66="Menor"),AND(AO66="Baja",AQ66="Moderado"),AND(AO66="Media",AQ66="Leve"),AND(AO66="Media",AQ66="Menor"),AND(AO66="Media",AQ66="Moderado"),AND(AO66="Alta",AQ66="Leve"),AND(AO66="Alta",AQ66="Menor")),"Moderado",IF(OR(AND(AO66="Muy Baja",AQ66="Mayor"),AND(AO66="Baja",AQ66="Mayor"),AND(AO66="Media",AQ66="Mayor"),AND(AO66="Alta",AQ66="Moderado"),AND(AO66="Alta",AQ66="Mayor"),AND(AO66="Muy Alta",AQ66="Leve"),AND(AO66="Muy Alta",AQ66="Menor"),AND(AO66="Muy Alta",AQ66="Moderado"),AND(AO66="Muy Alta",AQ66="Mayor")),"Alto",IF(OR(AND(AO66="Muy Baja",AQ66="Catastrófico"),AND(AO66="Baja",AQ66="Catastrófico"),AND(AO66="Media",AQ66="Catastrófico"),AND(AO66="Alta",AQ66="Catastrófico"),AND(AO66="Muy Alta",AQ66="Catastrófico")),"Extremo","")))),"")</f>
        <v>Alto</v>
      </c>
      <c r="AT66" s="647">
        <f>+AP68</f>
        <v>0.12959999999999999</v>
      </c>
      <c r="AU66" s="647">
        <f>+AR68</f>
        <v>0.8</v>
      </c>
      <c r="AV66" s="655" t="s">
        <v>274</v>
      </c>
      <c r="AW66" s="277"/>
      <c r="AX66" s="277"/>
      <c r="AY66" s="291">
        <v>0</v>
      </c>
      <c r="AZ66" s="287">
        <v>0</v>
      </c>
      <c r="BA66" s="287">
        <v>0</v>
      </c>
      <c r="BB66" s="287">
        <v>0</v>
      </c>
      <c r="BC66" s="287">
        <v>0</v>
      </c>
      <c r="BJ66" s="299"/>
      <c r="BK66" s="285"/>
      <c r="BL66" s="285"/>
      <c r="BM66" s="285"/>
      <c r="BN66" s="285"/>
      <c r="BO66" s="285"/>
      <c r="BP66" s="285"/>
      <c r="BQ66" s="285"/>
      <c r="BR66" s="285"/>
      <c r="BS66" s="285"/>
      <c r="BT66" s="285"/>
      <c r="BU66" s="285"/>
      <c r="BV66" s="285"/>
      <c r="BW66" s="285"/>
      <c r="BX66" s="285"/>
      <c r="BY66" s="285"/>
      <c r="BZ66" s="285"/>
      <c r="CA66" s="285"/>
      <c r="CB66" s="285"/>
      <c r="CC66" s="285"/>
      <c r="CD66" s="285"/>
      <c r="CE66" s="285"/>
      <c r="CF66" s="285"/>
      <c r="CG66" s="285"/>
      <c r="CH66" s="285"/>
      <c r="CL66" s="285"/>
    </row>
    <row r="67" spans="1:90" s="1" customFormat="1" ht="134.4" customHeight="1" x14ac:dyDescent="0.3">
      <c r="A67" s="581"/>
      <c r="B67" s="548" t="s">
        <v>334</v>
      </c>
      <c r="C67" s="511" t="s">
        <v>115</v>
      </c>
      <c r="D67" s="511" t="s">
        <v>335</v>
      </c>
      <c r="E67" s="511" t="s">
        <v>125</v>
      </c>
      <c r="F67" s="510"/>
      <c r="G67" s="510"/>
      <c r="H67" s="510"/>
      <c r="I67" s="510"/>
      <c r="J67" s="511" t="s">
        <v>281</v>
      </c>
      <c r="K67" s="512"/>
      <c r="L67" s="512" t="s">
        <v>336</v>
      </c>
      <c r="M67" s="512" t="str">
        <f t="shared" si="62"/>
        <v>Posibilidad de pérdida Reputacional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7" s="548"/>
      <c r="O67" s="489">
        <v>40</v>
      </c>
      <c r="P67" s="487"/>
      <c r="Q67" s="488"/>
      <c r="R67" s="485"/>
      <c r="S67" s="487"/>
      <c r="T67" s="488"/>
      <c r="U67" s="485"/>
      <c r="V67" s="487"/>
      <c r="W67" s="488"/>
      <c r="X67" s="509"/>
      <c r="Y67" s="488"/>
      <c r="Z67" s="509"/>
      <c r="AA67" s="489"/>
      <c r="AB67" s="298">
        <v>2</v>
      </c>
      <c r="AC67" s="409" t="s">
        <v>889</v>
      </c>
      <c r="AD67" s="359"/>
      <c r="AE67" s="287" t="s">
        <v>120</v>
      </c>
      <c r="AF67" s="409" t="s">
        <v>337</v>
      </c>
      <c r="AG67" s="287" t="str">
        <f t="shared" si="6"/>
        <v>Probabilidad</v>
      </c>
      <c r="AH67" s="288" t="s">
        <v>71</v>
      </c>
      <c r="AI67" s="288" t="s">
        <v>106</v>
      </c>
      <c r="AJ67" s="289" t="str">
        <f t="shared" si="7"/>
        <v>40%</v>
      </c>
      <c r="AK67" s="288" t="s">
        <v>112</v>
      </c>
      <c r="AL67" s="288" t="s">
        <v>130</v>
      </c>
      <c r="AM67" s="288" t="s">
        <v>273</v>
      </c>
      <c r="AN67" s="271">
        <f>IFERROR(IF(AND(AG66="Probabilidad",AG67="Probabilidad"),(AP66-(+AP66*AJ67)),IF(AG67="Probabilidad",(Q66-(+Q66*AJ67)),IF(AG67="Impacto",AP66,""))),"")</f>
        <v>0.216</v>
      </c>
      <c r="AO67" s="131" t="str">
        <f t="shared" si="8"/>
        <v>Baja</v>
      </c>
      <c r="AP67" s="123">
        <f t="shared" si="68"/>
        <v>0.216</v>
      </c>
      <c r="AQ67" s="131" t="str">
        <f t="shared" si="11"/>
        <v>Mayor</v>
      </c>
      <c r="AR67" s="123">
        <f t="shared" ref="AR67:AR68" si="70">IFERROR(IF(AND(AG66="Impacto",AG67="Impacto"),(AR66-(+AR66*AJ67)),IF(AG67="Impacto",(Y66-(+Y66*AJ67)),IF(AG67="Probabilidad",AR66,""))),"")</f>
        <v>0.8</v>
      </c>
      <c r="AS67" s="273" t="str">
        <f t="shared" si="69"/>
        <v>Alto</v>
      </c>
      <c r="AT67" s="647"/>
      <c r="AU67" s="647"/>
      <c r="AV67" s="655"/>
      <c r="AW67" s="277"/>
      <c r="AX67" s="277"/>
      <c r="AY67" s="291">
        <v>0</v>
      </c>
      <c r="AZ67" s="287">
        <v>0</v>
      </c>
      <c r="BA67" s="287">
        <v>0</v>
      </c>
      <c r="BB67" s="287">
        <v>0</v>
      </c>
      <c r="BC67" s="287">
        <v>0</v>
      </c>
      <c r="BJ67" s="299"/>
      <c r="BK67" s="285"/>
      <c r="BL67" s="285"/>
      <c r="BM67" s="285"/>
      <c r="BN67" s="285"/>
      <c r="BO67" s="285"/>
      <c r="BP67" s="285"/>
      <c r="BQ67" s="285"/>
      <c r="BR67" s="285"/>
      <c r="BS67" s="285"/>
      <c r="BT67" s="285"/>
      <c r="BU67" s="285"/>
      <c r="BV67" s="285"/>
      <c r="BW67" s="285"/>
      <c r="BX67" s="285"/>
      <c r="BY67" s="285"/>
      <c r="BZ67" s="285"/>
      <c r="CA67" s="285"/>
      <c r="CB67" s="285"/>
      <c r="CC67" s="285"/>
      <c r="CD67" s="285"/>
      <c r="CE67" s="285"/>
      <c r="CF67" s="285"/>
      <c r="CG67" s="285"/>
      <c r="CH67" s="285"/>
      <c r="CL67" s="285"/>
    </row>
    <row r="68" spans="1:90" s="1" customFormat="1" ht="127.5" customHeight="1" x14ac:dyDescent="0.3">
      <c r="A68" s="581"/>
      <c r="B68" s="548" t="s">
        <v>334</v>
      </c>
      <c r="C68" s="511" t="s">
        <v>115</v>
      </c>
      <c r="D68" s="511" t="s">
        <v>335</v>
      </c>
      <c r="E68" s="511" t="s">
        <v>125</v>
      </c>
      <c r="F68" s="510"/>
      <c r="G68" s="510"/>
      <c r="H68" s="510"/>
      <c r="I68" s="510"/>
      <c r="J68" s="511" t="s">
        <v>281</v>
      </c>
      <c r="K68" s="512"/>
      <c r="L68" s="512" t="s">
        <v>336</v>
      </c>
      <c r="M68" s="512" t="str">
        <f t="shared" si="62"/>
        <v>Posibilidad de pérdida Reputacional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8" s="548"/>
      <c r="O68" s="489">
        <v>40</v>
      </c>
      <c r="P68" s="487"/>
      <c r="Q68" s="488"/>
      <c r="R68" s="485"/>
      <c r="S68" s="487"/>
      <c r="T68" s="488"/>
      <c r="U68" s="485"/>
      <c r="V68" s="487"/>
      <c r="W68" s="488"/>
      <c r="X68" s="509"/>
      <c r="Y68" s="488"/>
      <c r="Z68" s="509"/>
      <c r="AA68" s="489"/>
      <c r="AB68" s="298">
        <v>3</v>
      </c>
      <c r="AC68" s="409" t="s">
        <v>888</v>
      </c>
      <c r="AD68" s="359"/>
      <c r="AE68" s="287" t="s">
        <v>120</v>
      </c>
      <c r="AF68" s="409" t="s">
        <v>890</v>
      </c>
      <c r="AG68" s="287" t="str">
        <f t="shared" si="6"/>
        <v>Probabilidad</v>
      </c>
      <c r="AH68" s="288" t="s">
        <v>71</v>
      </c>
      <c r="AI68" s="288" t="s">
        <v>106</v>
      </c>
      <c r="AJ68" s="289" t="str">
        <f t="shared" si="7"/>
        <v>40%</v>
      </c>
      <c r="AK68" s="288" t="s">
        <v>112</v>
      </c>
      <c r="AL68" s="288" t="s">
        <v>130</v>
      </c>
      <c r="AM68" s="288" t="s">
        <v>273</v>
      </c>
      <c r="AN68" s="271">
        <f>IFERROR(IF(AND(AG67="Probabilidad",AG68="Probabilidad"),(AP67-(+AP67*AJ68)),IF(AG68="Probabilidad",(Q67-(+Q67*AJ68)),IF(AG68="Impacto",AP67,""))),"")</f>
        <v>0.12959999999999999</v>
      </c>
      <c r="AO68" s="131" t="str">
        <f t="shared" si="8"/>
        <v>Muy Baja</v>
      </c>
      <c r="AP68" s="123">
        <f t="shared" si="68"/>
        <v>0.12959999999999999</v>
      </c>
      <c r="AQ68" s="131" t="str">
        <f t="shared" si="11"/>
        <v>Mayor</v>
      </c>
      <c r="AR68" s="123">
        <f t="shared" si="70"/>
        <v>0.8</v>
      </c>
      <c r="AS68" s="273" t="str">
        <f t="shared" si="69"/>
        <v>Alto</v>
      </c>
      <c r="AT68" s="647"/>
      <c r="AU68" s="647"/>
      <c r="AV68" s="655"/>
      <c r="AW68" s="277"/>
      <c r="AX68" s="277"/>
      <c r="AY68" s="291">
        <v>0</v>
      </c>
      <c r="AZ68" s="287">
        <v>0</v>
      </c>
      <c r="BA68" s="287">
        <v>0</v>
      </c>
      <c r="BB68" s="287">
        <v>0</v>
      </c>
      <c r="BC68" s="287">
        <v>0</v>
      </c>
      <c r="BJ68" s="299"/>
      <c r="BK68" s="285"/>
      <c r="BL68" s="285"/>
      <c r="BM68" s="285"/>
      <c r="BN68" s="285"/>
      <c r="BO68" s="285"/>
      <c r="BP68" s="285"/>
      <c r="BQ68" s="285"/>
      <c r="BR68" s="285"/>
      <c r="BS68" s="285"/>
      <c r="BT68" s="285"/>
      <c r="BU68" s="285"/>
      <c r="BV68" s="285"/>
      <c r="BW68" s="285"/>
      <c r="BX68" s="285"/>
      <c r="BY68" s="285"/>
      <c r="BZ68" s="285"/>
      <c r="CA68" s="285"/>
      <c r="CB68" s="285"/>
      <c r="CC68" s="285"/>
      <c r="CD68" s="285"/>
      <c r="CE68" s="285"/>
      <c r="CF68" s="285"/>
      <c r="CG68" s="285"/>
      <c r="CH68" s="285"/>
      <c r="CL68" s="285"/>
    </row>
    <row r="69" spans="1:90" s="1" customFormat="1" x14ac:dyDescent="0.3">
      <c r="A69" s="581"/>
      <c r="B69" s="548" t="s">
        <v>334</v>
      </c>
      <c r="C69" s="511" t="s">
        <v>115</v>
      </c>
      <c r="D69" s="511" t="s">
        <v>335</v>
      </c>
      <c r="E69" s="511" t="s">
        <v>125</v>
      </c>
      <c r="F69" s="510"/>
      <c r="G69" s="510"/>
      <c r="H69" s="510"/>
      <c r="I69" s="510"/>
      <c r="J69" s="511" t="s">
        <v>281</v>
      </c>
      <c r="K69" s="512"/>
      <c r="L69" s="512" t="s">
        <v>336</v>
      </c>
      <c r="M69" s="512" t="str">
        <f t="shared" si="62"/>
        <v>Posibilidad de pérdida Reputacional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69" s="548"/>
      <c r="O69" s="489">
        <v>40</v>
      </c>
      <c r="P69" s="487"/>
      <c r="Q69" s="488"/>
      <c r="R69" s="485"/>
      <c r="S69" s="487"/>
      <c r="T69" s="488"/>
      <c r="U69" s="485"/>
      <c r="V69" s="487"/>
      <c r="W69" s="488"/>
      <c r="X69" s="509"/>
      <c r="Y69" s="488"/>
      <c r="Z69" s="509"/>
      <c r="AA69" s="489"/>
      <c r="AB69" s="298"/>
      <c r="AC69" s="409"/>
      <c r="AD69" s="359"/>
      <c r="AE69" s="287"/>
      <c r="AF69" s="409"/>
      <c r="AG69" s="287" t="str">
        <f t="shared" si="6"/>
        <v/>
      </c>
      <c r="AH69" s="288"/>
      <c r="AI69" s="288"/>
      <c r="AJ69" s="289" t="str">
        <f t="shared" si="7"/>
        <v/>
      </c>
      <c r="AK69" s="288"/>
      <c r="AL69" s="288"/>
      <c r="AM69" s="288"/>
      <c r="AN69" s="122"/>
      <c r="AO69" s="131" t="str">
        <f t="shared" si="8"/>
        <v/>
      </c>
      <c r="AP69" s="123"/>
      <c r="AQ69" s="131" t="str">
        <f t="shared" si="11"/>
        <v/>
      </c>
      <c r="AR69" s="123" t="str">
        <f t="shared" si="12"/>
        <v/>
      </c>
      <c r="AS69" s="273" t="str">
        <f t="shared" si="9"/>
        <v/>
      </c>
      <c r="AT69" s="273"/>
      <c r="AU69" s="273"/>
      <c r="AV69" s="341"/>
      <c r="AW69" s="277"/>
      <c r="AX69" s="277"/>
      <c r="AY69" s="404"/>
      <c r="AZ69" s="405"/>
      <c r="BA69" s="405"/>
      <c r="BB69" s="405"/>
      <c r="BC69" s="405"/>
      <c r="BJ69" s="299"/>
      <c r="BK69" s="285"/>
      <c r="BL69" s="285"/>
      <c r="BM69" s="285"/>
      <c r="BN69" s="285"/>
      <c r="BO69" s="285"/>
      <c r="BP69" s="285"/>
      <c r="BQ69" s="285"/>
      <c r="BR69" s="285"/>
      <c r="BS69" s="285"/>
      <c r="BT69" s="285"/>
      <c r="BU69" s="285"/>
      <c r="BV69" s="285"/>
      <c r="BW69" s="285"/>
      <c r="BX69" s="285"/>
      <c r="BY69" s="285"/>
      <c r="BZ69" s="285"/>
      <c r="CA69" s="285"/>
      <c r="CB69" s="285"/>
      <c r="CC69" s="285"/>
      <c r="CD69" s="285"/>
      <c r="CE69" s="285"/>
      <c r="CF69" s="285"/>
      <c r="CG69" s="285"/>
      <c r="CH69" s="285"/>
      <c r="CL69" s="285"/>
    </row>
    <row r="70" spans="1:90" s="1" customFormat="1" ht="14" customHeight="1" x14ac:dyDescent="0.3">
      <c r="A70" s="581"/>
      <c r="B70" s="548" t="s">
        <v>334</v>
      </c>
      <c r="C70" s="511" t="s">
        <v>115</v>
      </c>
      <c r="D70" s="511" t="s">
        <v>335</v>
      </c>
      <c r="E70" s="511" t="s">
        <v>125</v>
      </c>
      <c r="F70" s="510"/>
      <c r="G70" s="510"/>
      <c r="H70" s="510"/>
      <c r="I70" s="510"/>
      <c r="J70" s="511" t="s">
        <v>281</v>
      </c>
      <c r="K70" s="512"/>
      <c r="L70" s="512" t="s">
        <v>336</v>
      </c>
      <c r="M70" s="512" t="str">
        <f t="shared" si="62"/>
        <v>Posibilidad de pérdida Reputacional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0" s="548"/>
      <c r="O70" s="489">
        <v>40</v>
      </c>
      <c r="P70" s="487"/>
      <c r="Q70" s="488"/>
      <c r="R70" s="485"/>
      <c r="S70" s="487"/>
      <c r="T70" s="488"/>
      <c r="U70" s="485"/>
      <c r="V70" s="487"/>
      <c r="W70" s="488"/>
      <c r="X70" s="509"/>
      <c r="Y70" s="488"/>
      <c r="Z70" s="509"/>
      <c r="AA70" s="489"/>
      <c r="AB70" s="298"/>
      <c r="AC70" s="409"/>
      <c r="AD70" s="359"/>
      <c r="AE70" s="287"/>
      <c r="AF70" s="409"/>
      <c r="AG70" s="287" t="str">
        <f t="shared" si="6"/>
        <v/>
      </c>
      <c r="AH70" s="288"/>
      <c r="AI70" s="288"/>
      <c r="AJ70" s="289" t="str">
        <f t="shared" si="7"/>
        <v/>
      </c>
      <c r="AK70" s="288"/>
      <c r="AL70" s="288"/>
      <c r="AM70" s="288"/>
      <c r="AN70" s="122"/>
      <c r="AO70" s="131" t="str">
        <f t="shared" si="8"/>
        <v/>
      </c>
      <c r="AP70" s="123"/>
      <c r="AQ70" s="131" t="str">
        <f t="shared" si="11"/>
        <v/>
      </c>
      <c r="AR70" s="123" t="str">
        <f t="shared" si="12"/>
        <v/>
      </c>
      <c r="AS70" s="273" t="str">
        <f t="shared" si="9"/>
        <v/>
      </c>
      <c r="AT70" s="273"/>
      <c r="AU70" s="273"/>
      <c r="AV70" s="341"/>
      <c r="AW70" s="277"/>
      <c r="AX70" s="277"/>
      <c r="AY70" s="404"/>
      <c r="AZ70" s="405"/>
      <c r="BA70" s="405"/>
      <c r="BB70" s="405"/>
      <c r="BC70" s="405"/>
      <c r="BJ70" s="299"/>
      <c r="BK70" s="285"/>
      <c r="BL70" s="285"/>
      <c r="BM70" s="285"/>
      <c r="BN70" s="285"/>
      <c r="BO70" s="285"/>
      <c r="BP70" s="285"/>
      <c r="BQ70" s="285"/>
      <c r="BR70" s="285"/>
      <c r="BS70" s="285"/>
      <c r="BT70" s="285"/>
      <c r="BU70" s="285"/>
      <c r="BV70" s="285"/>
      <c r="BW70" s="285"/>
      <c r="BX70" s="285"/>
      <c r="BY70" s="285"/>
      <c r="BZ70" s="285"/>
      <c r="CA70" s="285"/>
      <c r="CB70" s="285"/>
      <c r="CC70" s="285"/>
      <c r="CD70" s="285"/>
      <c r="CE70" s="285"/>
      <c r="CF70" s="285"/>
      <c r="CG70" s="285"/>
      <c r="CH70" s="285"/>
      <c r="CL70" s="285"/>
    </row>
    <row r="71" spans="1:90" s="1" customFormat="1" ht="14" customHeight="1" x14ac:dyDescent="0.3">
      <c r="A71" s="581"/>
      <c r="B71" s="548" t="s">
        <v>334</v>
      </c>
      <c r="C71" s="511" t="s">
        <v>115</v>
      </c>
      <c r="D71" s="511" t="s">
        <v>335</v>
      </c>
      <c r="E71" s="511" t="s">
        <v>125</v>
      </c>
      <c r="F71" s="510"/>
      <c r="G71" s="510"/>
      <c r="H71" s="510"/>
      <c r="I71" s="510"/>
      <c r="J71" s="511" t="s">
        <v>281</v>
      </c>
      <c r="K71" s="512"/>
      <c r="L71" s="512" t="s">
        <v>336</v>
      </c>
      <c r="M71" s="512" t="str">
        <f t="shared" si="62"/>
        <v>Posibilidad de pérdida Reputacional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N71" s="548"/>
      <c r="O71" s="489">
        <v>40</v>
      </c>
      <c r="P71" s="487"/>
      <c r="Q71" s="488"/>
      <c r="R71" s="485"/>
      <c r="S71" s="487"/>
      <c r="T71" s="488"/>
      <c r="U71" s="485"/>
      <c r="V71" s="487"/>
      <c r="W71" s="488"/>
      <c r="X71" s="509"/>
      <c r="Y71" s="488"/>
      <c r="Z71" s="509"/>
      <c r="AA71" s="489"/>
      <c r="AB71" s="298"/>
      <c r="AC71" s="409"/>
      <c r="AD71" s="359"/>
      <c r="AE71" s="287"/>
      <c r="AF71" s="409"/>
      <c r="AG71" s="287" t="str">
        <f t="shared" si="6"/>
        <v/>
      </c>
      <c r="AH71" s="288"/>
      <c r="AI71" s="288"/>
      <c r="AJ71" s="289" t="str">
        <f t="shared" si="7"/>
        <v/>
      </c>
      <c r="AK71" s="288"/>
      <c r="AL71" s="288"/>
      <c r="AM71" s="288"/>
      <c r="AN71" s="122"/>
      <c r="AO71" s="131" t="str">
        <f t="shared" si="8"/>
        <v/>
      </c>
      <c r="AP71" s="123"/>
      <c r="AQ71" s="131" t="str">
        <f t="shared" si="11"/>
        <v/>
      </c>
      <c r="AR71" s="123" t="str">
        <f t="shared" si="12"/>
        <v/>
      </c>
      <c r="AS71" s="273" t="str">
        <f t="shared" si="9"/>
        <v/>
      </c>
      <c r="AT71" s="273"/>
      <c r="AU71" s="273"/>
      <c r="AV71" s="341"/>
      <c r="AW71" s="277"/>
      <c r="AX71" s="277"/>
      <c r="AY71" s="404"/>
      <c r="AZ71" s="405"/>
      <c r="BA71" s="405"/>
      <c r="BB71" s="405"/>
      <c r="BC71" s="405"/>
      <c r="BJ71" s="299"/>
      <c r="BK71" s="285"/>
      <c r="BL71" s="285"/>
      <c r="BM71" s="285"/>
      <c r="BN71" s="285"/>
      <c r="BO71" s="285"/>
      <c r="BP71" s="285"/>
      <c r="BQ71" s="285"/>
      <c r="BR71" s="285"/>
      <c r="BS71" s="285"/>
      <c r="BT71" s="285"/>
      <c r="BU71" s="285"/>
      <c r="BV71" s="285"/>
      <c r="BW71" s="285"/>
      <c r="BX71" s="285"/>
      <c r="BY71" s="285"/>
      <c r="BZ71" s="285"/>
      <c r="CA71" s="285"/>
      <c r="CB71" s="285"/>
      <c r="CC71" s="285"/>
      <c r="CD71" s="285"/>
      <c r="CE71" s="285"/>
      <c r="CF71" s="285"/>
      <c r="CG71" s="285"/>
      <c r="CH71" s="285"/>
      <c r="CL71" s="285"/>
    </row>
    <row r="72" spans="1:90" s="1" customFormat="1" ht="124.25" customHeight="1" x14ac:dyDescent="0.3">
      <c r="A72" s="581" t="s">
        <v>338</v>
      </c>
      <c r="B72" s="548" t="s">
        <v>339</v>
      </c>
      <c r="C72" s="511" t="s">
        <v>115</v>
      </c>
      <c r="D72" s="511" t="s">
        <v>340</v>
      </c>
      <c r="E72" s="511" t="s">
        <v>125</v>
      </c>
      <c r="F72" s="510" t="s">
        <v>324</v>
      </c>
      <c r="G72" s="510" t="s">
        <v>278</v>
      </c>
      <c r="H72" s="510" t="s">
        <v>279</v>
      </c>
      <c r="I72" s="510" t="s">
        <v>305</v>
      </c>
      <c r="J72" s="511" t="s">
        <v>281</v>
      </c>
      <c r="K72" s="512" t="s">
        <v>341</v>
      </c>
      <c r="L72" s="512" t="s">
        <v>819</v>
      </c>
      <c r="M72" s="512" t="str">
        <f t="shared" si="62"/>
        <v>Posibilidad de pérdida Reputacional por declaratoria de inaplicación de la regulación expedida por la entidad debido a: 
1. Identificación de la ilegalidad del acto por parte de un ente judicial.
2. Inaplicabilidad de la norma por vacíos técnicos y conceptuales.</v>
      </c>
      <c r="N72" s="548" t="s">
        <v>270</v>
      </c>
      <c r="O72" s="489">
        <v>40</v>
      </c>
      <c r="P72" s="487" t="str">
        <f t="shared" ref="P72" si="71">IF(O72&lt;=0,"",IF(O72&lt;=2,"Muy Baja",IF(O72&lt;=24,"Baja",IF(O72&lt;=500,"Media",IF(O72&lt;=5000,"Alta","Muy Alta")))))</f>
        <v>Media</v>
      </c>
      <c r="Q72" s="488">
        <f t="shared" si="14"/>
        <v>0.6</v>
      </c>
      <c r="R72" s="485"/>
      <c r="S72" s="487" t="str">
        <f>IF(OR(R72='Tabla Impacto'!$C$11,R72='Tabla Impacto'!$D$11),"Leve",IF(OR(R72='Tabla Impacto'!$C$12,R72='Tabla Impacto'!$D$12),"Menor",IF(OR(R72='Tabla Impacto'!$C$13,R72='Tabla Impacto'!$D$13),"Moderado",IF(OR(R72='Tabla Impacto'!$C$14,R72='Tabla Impacto'!$D$14),"Mayor",IF(OR(R72='Tabla Impacto'!$C$15,R72='Tabla Impacto'!$D$15),"Catastrófico","")))))</f>
        <v/>
      </c>
      <c r="T72" s="488" t="str">
        <f t="shared" ref="T72" si="72">IF(S72="","",IF(S72="Leve",0.2,IF(S72="Menor",0.4,IF(S72="Moderado",0.6,IF(S72="Mayor",0.8,IF(S72="Catastrófico",1,))))))</f>
        <v/>
      </c>
      <c r="U72" s="485" t="s">
        <v>980</v>
      </c>
      <c r="V72" s="487" t="str">
        <f>IF(OR(U72='Tabla Impacto'!$C$11,U72='Tabla Impacto'!$D$11),"Leve",IF(OR(U72='Tabla Impacto'!$C$12,U72='Tabla Impacto'!$D$12),"Menor",IF(OR(U72='Tabla Impacto'!$C$13,U72='Tabla Impacto'!$D$13),"Moderado",IF(OR(U72='Tabla Impacto'!$C$14,U72='Tabla Impacto'!$D$14),"Mayor",IF(OR(U72='Tabla Impacto'!$C$15,U72='Tabla Impacto'!$D$15),"Catastrófico","")))))</f>
        <v>Mayor</v>
      </c>
      <c r="W72" s="488">
        <f t="shared" ref="W72" si="73">IF(V72="","",IF(V72="Leve",0.2,IF(V72="Menor",0.4,IF(V72="Moderado",0.6,IF(V72="Mayor",0.8,IF(V72="Catastrófico",1,))))))</f>
        <v>0.8</v>
      </c>
      <c r="X72" s="509" t="str">
        <f>IF(Y72="","",IF(Y72='Tabla Impacto'!$G$4,'Tabla Impacto'!$F$4,IF(Y72='Tabla Impacto'!$G$5,'Tabla Impacto'!$F$5,IF(Y72='Tabla Impacto'!$G$6,'Tabla Impacto'!$F$6,IF(Y72='Tabla Impacto'!$G$7,'Tabla Impacto'!$F$7,IF(Y72='Tabla Impacto'!$G$8,'Tabla Impacto'!$F$8))))))</f>
        <v>Mayor</v>
      </c>
      <c r="Y72" s="488">
        <f t="shared" ref="Y72" si="74">+IF(T72="",W72,IF(W72="",T72,IF(T72&gt;W72,T72,W72)))</f>
        <v>0.8</v>
      </c>
      <c r="Z72" s="509" t="str">
        <f t="shared" ref="Z72" si="75">IF(OR(AND(P72="Muy Baja",X72="Leve"),AND(P72="Muy Baja",X72="Menor"),AND(P72="Baja",X72="Leve")),"Bajo",IF(OR(AND(P72="Muy baja",X72="Moderado"),AND(P72="Baja",X72="Menor"),AND(P72="Baja",X72="Moderado"),AND(P72="Media",X72="Leve"),AND(P72="Media",X72="Menor"),AND(P72="Media",X72="Moderado"),AND(P72="Alta",X72="Leve"),AND(P72="Alta",X72="Menor")),"Moderado",IF(OR(AND(P72="Muy Baja",X72="Mayor"),AND(P72="Baja",X72="Mayor"),AND(P72="Media",X72="Mayor"),AND(P72="Alta",X72="Moderado"),AND(P72="Alta",X72="Mayor"),AND(P72="Muy Alta",X72="Leve"),AND(P72="Muy Alta",X72="Menor"),AND(P72="Muy Alta",X72="Moderado"),AND(P72="Muy Alta",X72="Mayor")),"Alto",IF(OR(AND(P72="Muy Baja",X72="Catastrófico"),AND(P72="Baja",X72="Catastrófico"),AND(P72="Media",X72="Catastrófico"),AND(P72="Alta",X72="Catastrófico"),AND(P72="Muy Alta",X72="Catastrófico")),"Extremo",""))))</f>
        <v>Alto</v>
      </c>
      <c r="AA72" s="489"/>
      <c r="AB72" s="298">
        <v>1</v>
      </c>
      <c r="AC72" s="409" t="s">
        <v>774</v>
      </c>
      <c r="AD72" s="359"/>
      <c r="AE72" s="287" t="s">
        <v>120</v>
      </c>
      <c r="AF72" s="409" t="s">
        <v>337</v>
      </c>
      <c r="AG72" s="287" t="str">
        <f t="shared" si="6"/>
        <v>Probabilidad</v>
      </c>
      <c r="AH72" s="288" t="s">
        <v>71</v>
      </c>
      <c r="AI72" s="288" t="s">
        <v>106</v>
      </c>
      <c r="AJ72" s="289" t="str">
        <f t="shared" ref="AJ72:AJ135" si="76">IF(AND(AH72="Preventivo",AI72="Automático"),"50%",IF(AND(AH72="Preventivo",AI72="Manual"),"40%",IF(AND(AH72="Detectivo",AI72="Automático"),"40%",IF(AND(AH72="Detectivo",AI72="Manual"),"30%",IF(AND(AH72="Correctivo",AI72="Automático"),"35%",IF(AND(AH72="Correctivo",AI72="Manual"),"25%",""))))))</f>
        <v>40%</v>
      </c>
      <c r="AK72" s="288" t="s">
        <v>112</v>
      </c>
      <c r="AL72" s="288" t="s">
        <v>130</v>
      </c>
      <c r="AM72" s="288" t="s">
        <v>273</v>
      </c>
      <c r="AN72" s="272">
        <f>IFERROR(IF(AG72="Probabilidad",(Q72-(+Q72*AJ72)),IF(AG72="Impacto",Q72,"")),"")</f>
        <v>0.36</v>
      </c>
      <c r="AO72" s="131" t="str">
        <f t="shared" ref="AO72:AO73" si="77">IFERROR(IF(AN72="","",IF(AN72&lt;=0.2,"Muy Baja",IF(AN72&lt;=0.4,"Baja",IF(AN72&lt;=0.6,"Media",IF(AN72&lt;=0.8,"Alta","Muy Alta"))))),"")</f>
        <v>Baja</v>
      </c>
      <c r="AP72" s="123">
        <f t="shared" si="10"/>
        <v>0.36</v>
      </c>
      <c r="AQ72" s="131" t="str">
        <f t="shared" ref="AQ72:AQ73" si="78">IFERROR(IF(AR72="","",IF(AR72&lt;=0.2,"Leve",IF(AR72&lt;=0.4,"Menor",IF(AR72&lt;=0.6,"Moderado",IF(AR72&lt;=0.8,"Mayor","Catastrófico"))))),"")</f>
        <v>Mayor</v>
      </c>
      <c r="AR72" s="123">
        <f>IFERROR(IF(AG72="Impacto",(Y72-(+Y72*AJ72)),IF(AG72="Probabilidad",Y72,"")),"")</f>
        <v>0.8</v>
      </c>
      <c r="AS72" s="273" t="str">
        <f t="shared" si="9"/>
        <v>Alto</v>
      </c>
      <c r="AT72" s="647">
        <f>+AP73</f>
        <v>0.36</v>
      </c>
      <c r="AU72" s="647">
        <f>+AR73</f>
        <v>0.60000000000000009</v>
      </c>
      <c r="AV72" s="655" t="s">
        <v>274</v>
      </c>
      <c r="AW72" s="277"/>
      <c r="AX72" s="277"/>
      <c r="AY72" s="291">
        <v>0</v>
      </c>
      <c r="AZ72" s="287">
        <v>0</v>
      </c>
      <c r="BA72" s="287">
        <v>0</v>
      </c>
      <c r="BB72" s="287">
        <v>0</v>
      </c>
      <c r="BC72" s="287">
        <v>0</v>
      </c>
      <c r="BJ72" s="299"/>
      <c r="BK72" s="285"/>
      <c r="BL72" s="285"/>
      <c r="BM72" s="285"/>
      <c r="BN72" s="285"/>
      <c r="BO72" s="285"/>
      <c r="BP72" s="285"/>
      <c r="BQ72" s="285"/>
      <c r="BR72" s="285"/>
      <c r="BS72" s="285"/>
      <c r="BT72" s="285"/>
      <c r="BU72" s="285"/>
      <c r="BV72" s="285"/>
      <c r="BW72" s="285"/>
      <c r="BX72" s="285"/>
      <c r="BY72" s="285"/>
      <c r="BZ72" s="285"/>
      <c r="CA72" s="285"/>
      <c r="CB72" s="285"/>
      <c r="CC72" s="285"/>
      <c r="CD72" s="285"/>
      <c r="CE72" s="285"/>
      <c r="CF72" s="285"/>
      <c r="CG72" s="285"/>
      <c r="CH72" s="285"/>
      <c r="CL72" s="285"/>
    </row>
    <row r="73" spans="1:90" s="1" customFormat="1" ht="126" x14ac:dyDescent="0.3">
      <c r="A73" s="581"/>
      <c r="B73" s="548" t="s">
        <v>339</v>
      </c>
      <c r="C73" s="511" t="s">
        <v>115</v>
      </c>
      <c r="D73" s="511" t="s">
        <v>340</v>
      </c>
      <c r="E73" s="511" t="s">
        <v>125</v>
      </c>
      <c r="F73" s="510"/>
      <c r="G73" s="510"/>
      <c r="H73" s="510"/>
      <c r="I73" s="510"/>
      <c r="J73" s="511" t="s">
        <v>281</v>
      </c>
      <c r="K73" s="512" t="s">
        <v>341</v>
      </c>
      <c r="L73" s="512" t="s">
        <v>342</v>
      </c>
      <c r="M73" s="512" t="str">
        <f t="shared" si="62"/>
        <v>Posibilidad de pérdida Reputacional por declaratoria de inaplicación de la regulación expedida por la entidad debido a que se identifica la ilegalidad del acto por parte de un ente judicial.</v>
      </c>
      <c r="N73" s="548"/>
      <c r="O73" s="489">
        <v>12</v>
      </c>
      <c r="P73" s="487"/>
      <c r="Q73" s="488"/>
      <c r="R73" s="485"/>
      <c r="S73" s="487"/>
      <c r="T73" s="488"/>
      <c r="U73" s="485"/>
      <c r="V73" s="487"/>
      <c r="W73" s="488"/>
      <c r="X73" s="509"/>
      <c r="Y73" s="488"/>
      <c r="Z73" s="509"/>
      <c r="AA73" s="489"/>
      <c r="AB73" s="298">
        <v>2</v>
      </c>
      <c r="AC73" s="409" t="s">
        <v>775</v>
      </c>
      <c r="AD73" s="359"/>
      <c r="AE73" s="287" t="s">
        <v>120</v>
      </c>
      <c r="AF73" s="409" t="s">
        <v>343</v>
      </c>
      <c r="AG73" s="287" t="str">
        <f t="shared" si="6"/>
        <v>Impacto</v>
      </c>
      <c r="AH73" s="288" t="s">
        <v>85</v>
      </c>
      <c r="AI73" s="288" t="s">
        <v>106</v>
      </c>
      <c r="AJ73" s="289" t="str">
        <f t="shared" si="76"/>
        <v>25%</v>
      </c>
      <c r="AK73" s="288" t="s">
        <v>112</v>
      </c>
      <c r="AL73" s="288" t="s">
        <v>130</v>
      </c>
      <c r="AM73" s="288" t="s">
        <v>273</v>
      </c>
      <c r="AN73" s="271">
        <f>IFERROR(IF(AND(AG72="Probabilidad",AG73="Probabilidad"),(AP72-(+AP72*AJ73)),IF(AG73="Probabilidad",(Q72-(+Q72*AJ73)),IF(AG73="Impacto",AP72,""))),"")</f>
        <v>0.36</v>
      </c>
      <c r="AO73" s="131" t="str">
        <f t="shared" si="77"/>
        <v>Baja</v>
      </c>
      <c r="AP73" s="123">
        <f t="shared" si="10"/>
        <v>0.36</v>
      </c>
      <c r="AQ73" s="131" t="str">
        <f t="shared" si="78"/>
        <v>Moderado</v>
      </c>
      <c r="AR73" s="123">
        <f t="shared" ref="AR73" si="79">IFERROR(IF(AND(AG72="Impacto",AG73="Impacto"),(AR72-(+AR72*AJ73)),IF(AG73="Impacto",(Y72-(+Y72*AJ73)),IF(AG73="Probabilidad",AR72,""))),"")</f>
        <v>0.60000000000000009</v>
      </c>
      <c r="AS73" s="273" t="str">
        <f t="shared" si="9"/>
        <v>Moderado</v>
      </c>
      <c r="AT73" s="647"/>
      <c r="AU73" s="647"/>
      <c r="AV73" s="655"/>
      <c r="AW73" s="277"/>
      <c r="AX73" s="277"/>
      <c r="AY73" s="291">
        <v>0</v>
      </c>
      <c r="AZ73" s="287">
        <v>0</v>
      </c>
      <c r="BA73" s="287">
        <v>0</v>
      </c>
      <c r="BB73" s="287">
        <v>0</v>
      </c>
      <c r="BC73" s="287">
        <v>0</v>
      </c>
      <c r="BJ73" s="299"/>
      <c r="BK73" s="285"/>
      <c r="BL73" s="285"/>
      <c r="BM73" s="285"/>
      <c r="BN73" s="285"/>
      <c r="BO73" s="285"/>
      <c r="BP73" s="285"/>
      <c r="BQ73" s="285"/>
      <c r="BR73" s="285"/>
      <c r="BS73" s="285"/>
      <c r="BT73" s="285"/>
      <c r="BU73" s="285"/>
      <c r="BV73" s="285"/>
      <c r="BW73" s="285"/>
      <c r="BX73" s="285"/>
      <c r="BY73" s="285"/>
      <c r="BZ73" s="285"/>
      <c r="CA73" s="285"/>
      <c r="CB73" s="285"/>
      <c r="CC73" s="285"/>
      <c r="CD73" s="285"/>
      <c r="CE73" s="285"/>
      <c r="CF73" s="285"/>
      <c r="CG73" s="285"/>
      <c r="CH73" s="285"/>
      <c r="CL73" s="285"/>
    </row>
    <row r="74" spans="1:90" s="1" customFormat="1" ht="14" customHeight="1" x14ac:dyDescent="0.3">
      <c r="A74" s="581"/>
      <c r="B74" s="548" t="s">
        <v>339</v>
      </c>
      <c r="C74" s="511" t="s">
        <v>115</v>
      </c>
      <c r="D74" s="511" t="s">
        <v>340</v>
      </c>
      <c r="E74" s="511" t="s">
        <v>125</v>
      </c>
      <c r="F74" s="510"/>
      <c r="G74" s="510"/>
      <c r="H74" s="510"/>
      <c r="I74" s="510"/>
      <c r="J74" s="511" t="s">
        <v>281</v>
      </c>
      <c r="K74" s="512" t="s">
        <v>341</v>
      </c>
      <c r="L74" s="512" t="s">
        <v>342</v>
      </c>
      <c r="M74" s="512" t="str">
        <f t="shared" si="62"/>
        <v>Posibilidad de pérdida Reputacional por declaratoria de inaplicación de la regulación expedida por la entidad debido a que se identifica la ilegalidad del acto por parte de un ente judicial.</v>
      </c>
      <c r="N74" s="548"/>
      <c r="O74" s="489">
        <v>12</v>
      </c>
      <c r="P74" s="487"/>
      <c r="Q74" s="488"/>
      <c r="R74" s="485"/>
      <c r="S74" s="487"/>
      <c r="T74" s="488"/>
      <c r="U74" s="485"/>
      <c r="V74" s="487"/>
      <c r="W74" s="488"/>
      <c r="X74" s="509"/>
      <c r="Y74" s="488"/>
      <c r="Z74" s="509"/>
      <c r="AA74" s="489"/>
      <c r="AB74" s="298"/>
      <c r="AC74" s="409"/>
      <c r="AD74" s="359"/>
      <c r="AE74" s="287"/>
      <c r="AF74" s="409"/>
      <c r="AG74" s="287" t="str">
        <f t="shared" si="6"/>
        <v/>
      </c>
      <c r="AH74" s="288"/>
      <c r="AI74" s="288"/>
      <c r="AJ74" s="289" t="str">
        <f t="shared" si="76"/>
        <v/>
      </c>
      <c r="AK74" s="288"/>
      <c r="AL74" s="288"/>
      <c r="AM74" s="288"/>
      <c r="AN74" s="122"/>
      <c r="AO74" s="131" t="str">
        <f t="shared" ref="AO74:AO135" si="80">IFERROR(IF(AN74="","",IF(AN74&lt;=0.2,"Muy Baja",IF(AN74&lt;=0.4,"Baja",IF(AN74&lt;=0.6,"Media",IF(AN74&lt;=0.8,"Alta","Muy Alta"))))),"")</f>
        <v/>
      </c>
      <c r="AP74" s="123"/>
      <c r="AQ74" s="131" t="str">
        <f t="shared" ref="AQ74:AQ135" si="81">IFERROR(IF(AR74="","",IF(AR74&lt;=0.2,"Leve",IF(AR74&lt;=0.4,"Menor",IF(AR74&lt;=0.6,"Moderado",IF(AR74&lt;=0.8,"Mayor","Catastrófico"))))),"")</f>
        <v/>
      </c>
      <c r="AR74" s="123" t="str">
        <f t="shared" ref="AR74:AR135" si="82">IFERROR(IF(AND(AG73="Impacto",AG74="Impacto"),(AR73-(+AR73*AJ74)),IF(AG74="Impacto",(Y73-(+Y73*AJ74)),IF(AG74="Probabilidad",AR73,""))),"")</f>
        <v/>
      </c>
      <c r="AS74" s="273" t="str">
        <f t="shared" ref="AS74:AS135" si="83">IFERROR(IF(OR(AND(AO74="Muy Baja",AQ74="Leve"),AND(AO74="Muy Baja",AQ74="Menor"),AND(AO74="Baja",AQ74="Leve")),"Bajo",IF(OR(AND(AO74="Muy baja",AQ74="Moderado"),AND(AO74="Baja",AQ74="Menor"),AND(AO74="Baja",AQ74="Moderado"),AND(AO74="Media",AQ74="Leve"),AND(AO74="Media",AQ74="Menor"),AND(AO74="Media",AQ74="Moderado"),AND(AO74="Alta",AQ74="Leve"),AND(AO74="Alta",AQ74="Menor")),"Moderado",IF(OR(AND(AO74="Muy Baja",AQ74="Mayor"),AND(AO74="Baja",AQ74="Mayor"),AND(AO74="Media",AQ74="Mayor"),AND(AO74="Alta",AQ74="Moderado"),AND(AO74="Alta",AQ74="Mayor"),AND(AO74="Muy Alta",AQ74="Leve"),AND(AO74="Muy Alta",AQ74="Menor"),AND(AO74="Muy Alta",AQ74="Moderado"),AND(AO74="Muy Alta",AQ74="Mayor")),"Alto",IF(OR(AND(AO74="Muy Baja",AQ74="Catastrófico"),AND(AO74="Baja",AQ74="Catastrófico"),AND(AO74="Media",AQ74="Catastrófico"),AND(AO74="Alta",AQ74="Catastrófico"),AND(AO74="Muy Alta",AQ74="Catastrófico")),"Extremo","")))),"")</f>
        <v/>
      </c>
      <c r="AT74" s="273"/>
      <c r="AU74" s="273"/>
      <c r="AV74" s="341"/>
      <c r="AW74" s="277"/>
      <c r="AX74" s="277"/>
      <c r="AY74" s="404"/>
      <c r="AZ74" s="405"/>
      <c r="BA74" s="405"/>
      <c r="BB74" s="405"/>
      <c r="BC74" s="405"/>
      <c r="BJ74" s="299"/>
      <c r="BK74" s="285"/>
      <c r="BL74" s="285"/>
      <c r="BM74" s="285"/>
      <c r="BN74" s="285"/>
      <c r="BO74" s="285"/>
      <c r="BP74" s="285"/>
      <c r="BQ74" s="285"/>
      <c r="BR74" s="285"/>
      <c r="BS74" s="285"/>
      <c r="BT74" s="285"/>
      <c r="BU74" s="285"/>
      <c r="BV74" s="285"/>
      <c r="BW74" s="285"/>
      <c r="BX74" s="285"/>
      <c r="BY74" s="285"/>
      <c r="BZ74" s="285"/>
      <c r="CA74" s="285"/>
      <c r="CB74" s="285"/>
      <c r="CC74" s="285"/>
      <c r="CD74" s="285"/>
      <c r="CE74" s="285"/>
      <c r="CF74" s="285"/>
      <c r="CG74" s="285"/>
      <c r="CH74" s="285"/>
      <c r="CL74" s="285"/>
    </row>
    <row r="75" spans="1:90" s="1" customFormat="1" ht="14" customHeight="1" x14ac:dyDescent="0.3">
      <c r="A75" s="581"/>
      <c r="B75" s="548" t="s">
        <v>339</v>
      </c>
      <c r="C75" s="511" t="s">
        <v>115</v>
      </c>
      <c r="D75" s="511" t="s">
        <v>340</v>
      </c>
      <c r="E75" s="511" t="s">
        <v>125</v>
      </c>
      <c r="F75" s="510"/>
      <c r="G75" s="510"/>
      <c r="H75" s="510"/>
      <c r="I75" s="510"/>
      <c r="J75" s="511" t="s">
        <v>281</v>
      </c>
      <c r="K75" s="512" t="s">
        <v>341</v>
      </c>
      <c r="L75" s="512" t="s">
        <v>342</v>
      </c>
      <c r="M75" s="512" t="str">
        <f t="shared" si="62"/>
        <v>Posibilidad de pérdida Reputacional por declaratoria de inaplicación de la regulación expedida por la entidad debido a que se identifica la ilegalidad del acto por parte de un ente judicial.</v>
      </c>
      <c r="N75" s="548"/>
      <c r="O75" s="489">
        <v>12</v>
      </c>
      <c r="P75" s="487"/>
      <c r="Q75" s="488"/>
      <c r="R75" s="485"/>
      <c r="S75" s="487"/>
      <c r="T75" s="488"/>
      <c r="U75" s="485"/>
      <c r="V75" s="487"/>
      <c r="W75" s="488"/>
      <c r="X75" s="509"/>
      <c r="Y75" s="488"/>
      <c r="Z75" s="509"/>
      <c r="AA75" s="489"/>
      <c r="AB75" s="298"/>
      <c r="AC75" s="409"/>
      <c r="AD75" s="359"/>
      <c r="AE75" s="287"/>
      <c r="AF75" s="409"/>
      <c r="AG75" s="287" t="str">
        <f t="shared" si="6"/>
        <v/>
      </c>
      <c r="AH75" s="288"/>
      <c r="AI75" s="288"/>
      <c r="AJ75" s="289" t="str">
        <f t="shared" si="76"/>
        <v/>
      </c>
      <c r="AK75" s="288"/>
      <c r="AL75" s="288"/>
      <c r="AM75" s="288"/>
      <c r="AN75" s="122"/>
      <c r="AO75" s="131" t="str">
        <f t="shared" si="80"/>
        <v/>
      </c>
      <c r="AP75" s="123"/>
      <c r="AQ75" s="131" t="str">
        <f t="shared" si="81"/>
        <v/>
      </c>
      <c r="AR75" s="123" t="str">
        <f t="shared" si="82"/>
        <v/>
      </c>
      <c r="AS75" s="273" t="str">
        <f t="shared" si="83"/>
        <v/>
      </c>
      <c r="AT75" s="273"/>
      <c r="AU75" s="273"/>
      <c r="AV75" s="341"/>
      <c r="AW75" s="277"/>
      <c r="AX75" s="277"/>
      <c r="AY75" s="404"/>
      <c r="AZ75" s="405"/>
      <c r="BA75" s="405"/>
      <c r="BB75" s="405"/>
      <c r="BC75" s="405"/>
      <c r="BJ75" s="299"/>
      <c r="BK75" s="285"/>
      <c r="BL75" s="285"/>
      <c r="BM75" s="285"/>
      <c r="BN75" s="285"/>
      <c r="BO75" s="285"/>
      <c r="BP75" s="285"/>
      <c r="BQ75" s="285"/>
      <c r="BR75" s="285"/>
      <c r="BS75" s="285"/>
      <c r="BT75" s="285"/>
      <c r="BU75" s="285"/>
      <c r="BV75" s="285"/>
      <c r="BW75" s="285"/>
      <c r="BX75" s="285"/>
      <c r="BY75" s="285"/>
      <c r="BZ75" s="285"/>
      <c r="CA75" s="285"/>
      <c r="CB75" s="285"/>
      <c r="CC75" s="285"/>
      <c r="CD75" s="285"/>
      <c r="CE75" s="285"/>
      <c r="CF75" s="285"/>
      <c r="CG75" s="285"/>
      <c r="CH75" s="285"/>
      <c r="CL75" s="285"/>
    </row>
    <row r="76" spans="1:90" s="1" customFormat="1" ht="14" customHeight="1" x14ac:dyDescent="0.3">
      <c r="A76" s="581"/>
      <c r="B76" s="548" t="s">
        <v>339</v>
      </c>
      <c r="C76" s="511" t="s">
        <v>115</v>
      </c>
      <c r="D76" s="511" t="s">
        <v>340</v>
      </c>
      <c r="E76" s="511" t="s">
        <v>125</v>
      </c>
      <c r="F76" s="510"/>
      <c r="G76" s="510"/>
      <c r="H76" s="510"/>
      <c r="I76" s="510"/>
      <c r="J76" s="511" t="s">
        <v>281</v>
      </c>
      <c r="K76" s="512" t="s">
        <v>341</v>
      </c>
      <c r="L76" s="512" t="s">
        <v>342</v>
      </c>
      <c r="M76" s="512" t="str">
        <f t="shared" si="62"/>
        <v>Posibilidad de pérdida Reputacional por declaratoria de inaplicación de la regulación expedida por la entidad debido a que se identifica la ilegalidad del acto por parte de un ente judicial.</v>
      </c>
      <c r="N76" s="548"/>
      <c r="O76" s="489">
        <v>12</v>
      </c>
      <c r="P76" s="487"/>
      <c r="Q76" s="488"/>
      <c r="R76" s="485"/>
      <c r="S76" s="487"/>
      <c r="T76" s="488"/>
      <c r="U76" s="485"/>
      <c r="V76" s="487"/>
      <c r="W76" s="488"/>
      <c r="X76" s="509"/>
      <c r="Y76" s="488"/>
      <c r="Z76" s="509"/>
      <c r="AA76" s="489"/>
      <c r="AB76" s="298"/>
      <c r="AC76" s="409"/>
      <c r="AD76" s="359"/>
      <c r="AE76" s="287"/>
      <c r="AF76" s="409"/>
      <c r="AG76" s="287" t="str">
        <f t="shared" ref="AG76:AG139" si="84">IF(OR(AH76="Preventivo",AH76="Detectivo"),"Probabilidad",IF(AH76="Correctivo","Impacto",""))</f>
        <v/>
      </c>
      <c r="AH76" s="288"/>
      <c r="AI76" s="288"/>
      <c r="AJ76" s="289" t="str">
        <f t="shared" si="76"/>
        <v/>
      </c>
      <c r="AK76" s="288"/>
      <c r="AL76" s="288"/>
      <c r="AM76" s="288"/>
      <c r="AN76" s="122"/>
      <c r="AO76" s="131" t="str">
        <f t="shared" si="80"/>
        <v/>
      </c>
      <c r="AP76" s="123"/>
      <c r="AQ76" s="131" t="str">
        <f t="shared" si="81"/>
        <v/>
      </c>
      <c r="AR76" s="123" t="str">
        <f t="shared" si="82"/>
        <v/>
      </c>
      <c r="AS76" s="273" t="str">
        <f t="shared" si="83"/>
        <v/>
      </c>
      <c r="AT76" s="273"/>
      <c r="AU76" s="273"/>
      <c r="AV76" s="341"/>
      <c r="AW76" s="277"/>
      <c r="AX76" s="277"/>
      <c r="AY76" s="404"/>
      <c r="AZ76" s="405"/>
      <c r="BA76" s="405"/>
      <c r="BB76" s="405"/>
      <c r="BC76" s="405"/>
      <c r="BJ76" s="299"/>
      <c r="BK76" s="285"/>
      <c r="BL76" s="285"/>
      <c r="BM76" s="285"/>
      <c r="BN76" s="285"/>
      <c r="BO76" s="285"/>
      <c r="BP76" s="285"/>
      <c r="BQ76" s="285"/>
      <c r="BR76" s="285"/>
      <c r="BS76" s="285"/>
      <c r="BT76" s="285"/>
      <c r="BU76" s="285"/>
      <c r="BV76" s="285"/>
      <c r="BW76" s="285"/>
      <c r="BX76" s="285"/>
      <c r="BY76" s="285"/>
      <c r="BZ76" s="285"/>
      <c r="CA76" s="285"/>
      <c r="CB76" s="285"/>
      <c r="CC76" s="285"/>
      <c r="CD76" s="285"/>
      <c r="CE76" s="285"/>
      <c r="CF76" s="285"/>
      <c r="CG76" s="285"/>
      <c r="CH76" s="285"/>
      <c r="CL76" s="285"/>
    </row>
    <row r="77" spans="1:90" s="1" customFormat="1" ht="14" customHeight="1" x14ac:dyDescent="0.3">
      <c r="A77" s="581"/>
      <c r="B77" s="548" t="s">
        <v>339</v>
      </c>
      <c r="C77" s="511" t="s">
        <v>115</v>
      </c>
      <c r="D77" s="511" t="s">
        <v>340</v>
      </c>
      <c r="E77" s="511" t="s">
        <v>125</v>
      </c>
      <c r="F77" s="510"/>
      <c r="G77" s="510"/>
      <c r="H77" s="510"/>
      <c r="I77" s="510"/>
      <c r="J77" s="511" t="s">
        <v>281</v>
      </c>
      <c r="K77" s="512" t="s">
        <v>341</v>
      </c>
      <c r="L77" s="512" t="s">
        <v>342</v>
      </c>
      <c r="M77" s="512" t="str">
        <f t="shared" si="62"/>
        <v>Posibilidad de pérdida Reputacional por declaratoria de inaplicación de la regulación expedida por la entidad debido a que se identifica la ilegalidad del acto por parte de un ente judicial.</v>
      </c>
      <c r="N77" s="548"/>
      <c r="O77" s="489">
        <v>12</v>
      </c>
      <c r="P77" s="487"/>
      <c r="Q77" s="488"/>
      <c r="R77" s="485"/>
      <c r="S77" s="487"/>
      <c r="T77" s="488"/>
      <c r="U77" s="485"/>
      <c r="V77" s="487"/>
      <c r="W77" s="488"/>
      <c r="X77" s="509"/>
      <c r="Y77" s="488"/>
      <c r="Z77" s="509"/>
      <c r="AA77" s="489"/>
      <c r="AB77" s="298"/>
      <c r="AC77" s="409"/>
      <c r="AD77" s="359"/>
      <c r="AE77" s="287"/>
      <c r="AF77" s="409"/>
      <c r="AG77" s="287" t="str">
        <f t="shared" si="84"/>
        <v/>
      </c>
      <c r="AH77" s="288"/>
      <c r="AI77" s="288"/>
      <c r="AJ77" s="289" t="str">
        <f t="shared" si="76"/>
        <v/>
      </c>
      <c r="AK77" s="288"/>
      <c r="AL77" s="288"/>
      <c r="AM77" s="288"/>
      <c r="AN77" s="122"/>
      <c r="AO77" s="131" t="str">
        <f t="shared" si="80"/>
        <v/>
      </c>
      <c r="AP77" s="123"/>
      <c r="AQ77" s="131" t="str">
        <f t="shared" si="81"/>
        <v/>
      </c>
      <c r="AR77" s="123" t="str">
        <f t="shared" si="82"/>
        <v/>
      </c>
      <c r="AS77" s="273" t="str">
        <f t="shared" si="83"/>
        <v/>
      </c>
      <c r="AT77" s="273"/>
      <c r="AU77" s="273"/>
      <c r="AV77" s="341"/>
      <c r="AW77" s="277"/>
      <c r="AX77" s="277"/>
      <c r="AY77" s="404"/>
      <c r="AZ77" s="405"/>
      <c r="BA77" s="405"/>
      <c r="BB77" s="405"/>
      <c r="BC77" s="405"/>
      <c r="BJ77" s="299"/>
      <c r="BK77" s="285"/>
      <c r="BL77" s="285"/>
      <c r="BM77" s="285"/>
      <c r="BN77" s="285"/>
      <c r="BO77" s="285"/>
      <c r="BP77" s="285"/>
      <c r="BQ77" s="285"/>
      <c r="BR77" s="285"/>
      <c r="BS77" s="285"/>
      <c r="BT77" s="285"/>
      <c r="BU77" s="285"/>
      <c r="BV77" s="285"/>
      <c r="BW77" s="285"/>
      <c r="BX77" s="285"/>
      <c r="BY77" s="285"/>
      <c r="BZ77" s="285"/>
      <c r="CA77" s="285"/>
      <c r="CB77" s="285"/>
      <c r="CC77" s="285"/>
      <c r="CD77" s="285"/>
      <c r="CE77" s="285"/>
      <c r="CF77" s="285"/>
      <c r="CG77" s="285"/>
      <c r="CH77" s="285"/>
      <c r="CL77" s="285"/>
    </row>
    <row r="78" spans="1:90" s="1" customFormat="1" ht="222.65" customHeight="1" x14ac:dyDescent="0.3">
      <c r="A78" s="581" t="s">
        <v>344</v>
      </c>
      <c r="B78" s="548" t="s">
        <v>345</v>
      </c>
      <c r="C78" s="511" t="s">
        <v>108</v>
      </c>
      <c r="D78" s="511" t="s">
        <v>346</v>
      </c>
      <c r="E78" s="511" t="s">
        <v>140</v>
      </c>
      <c r="F78" s="510" t="s">
        <v>330</v>
      </c>
      <c r="G78" s="510" t="s">
        <v>347</v>
      </c>
      <c r="H78" s="510" t="s">
        <v>331</v>
      </c>
      <c r="I78" s="510" t="s">
        <v>348</v>
      </c>
      <c r="J78" s="511" t="s">
        <v>1029</v>
      </c>
      <c r="K78" s="512" t="s">
        <v>350</v>
      </c>
      <c r="L78" s="512" t="s">
        <v>351</v>
      </c>
      <c r="M78" s="512" t="str">
        <f t="shared" si="62"/>
        <v>Posibilidad de afectación Económica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8" s="548" t="s">
        <v>319</v>
      </c>
      <c r="O78" s="489">
        <v>2</v>
      </c>
      <c r="P78" s="487" t="str">
        <f t="shared" ref="P78" si="85">IF(O78&lt;=0,"",IF(O78&lt;=2,"Muy Baja",IF(O78&lt;=24,"Baja",IF(O78&lt;=500,"Media",IF(O78&lt;=5000,"Alta","Muy Alta")))))</f>
        <v>Muy Baja</v>
      </c>
      <c r="Q78" s="488">
        <f t="shared" si="14"/>
        <v>0.2</v>
      </c>
      <c r="R78" s="485" t="s">
        <v>271</v>
      </c>
      <c r="S78" s="487" t="str">
        <f>IF(OR(R78='Tabla Impacto'!$C$11,R78='Tabla Impacto'!$D$11),"Leve",IF(OR(R78='Tabla Impacto'!$C$12,R78='Tabla Impacto'!$D$12),"Menor",IF(OR(R78='Tabla Impacto'!$C$13,R78='Tabla Impacto'!$D$13),"Moderado",IF(OR(R78='Tabla Impacto'!$C$14,R78='Tabla Impacto'!$D$14),"Mayor",IF(OR(R78='Tabla Impacto'!$C$15,R78='Tabla Impacto'!$D$15),"Catastrófico","")))))</f>
        <v>Catastrófico</v>
      </c>
      <c r="T78" s="488">
        <f t="shared" ref="T78" si="86">IF(S78="","",IF(S78="Leve",0.2,IF(S78="Menor",0.4,IF(S78="Moderado",0.6,IF(S78="Mayor",0.8,IF(S78="Catastrófico",1,))))))</f>
        <v>1</v>
      </c>
      <c r="U78" s="485"/>
      <c r="V78" s="487" t="str">
        <f>IF(OR(U78='Tabla Impacto'!$C$11,U78='Tabla Impacto'!$D$11),"Leve",IF(OR(U78='Tabla Impacto'!$C$12,U78='Tabla Impacto'!$D$12),"Menor",IF(OR(U78='Tabla Impacto'!$C$13,U78='Tabla Impacto'!$D$13),"Moderado",IF(OR(U78='Tabla Impacto'!$C$14,U78='Tabla Impacto'!$D$14),"Mayor",IF(OR(U78='Tabla Impacto'!$C$15,U78='Tabla Impacto'!$D$15),"Catastrófico","")))))</f>
        <v/>
      </c>
      <c r="W78" s="488" t="str">
        <f t="shared" ref="W78" si="87">IF(V78="","",IF(V78="Leve",0.2,IF(V78="Menor",0.4,IF(V78="Moderado",0.6,IF(V78="Mayor",0.8,IF(V78="Catastrófico",1,))))))</f>
        <v/>
      </c>
      <c r="X78" s="509" t="str">
        <f>IF(Y78="","",IF(Y78='Tabla Impacto'!$G$4,'Tabla Impacto'!$F$4,IF(Y78='Tabla Impacto'!$G$5,'Tabla Impacto'!$F$5,IF(Y78='Tabla Impacto'!$G$6,'Tabla Impacto'!$F$6,IF(Y78='Tabla Impacto'!$G$7,'Tabla Impacto'!$F$7,IF(Y78='Tabla Impacto'!$G$8,'Tabla Impacto'!$F$8))))))</f>
        <v>Catastrófico</v>
      </c>
      <c r="Y78" s="488">
        <f t="shared" ref="Y78" si="88">+IF(T78="",W78,IF(W78="",T78,IF(T78&gt;W78,T78,W78)))</f>
        <v>1</v>
      </c>
      <c r="Z78" s="509" t="str">
        <f t="shared" ref="Z78" si="89">IF(OR(AND(P78="Muy Baja",X78="Leve"),AND(P78="Muy Baja",X78="Menor"),AND(P78="Baja",X78="Leve")),"Bajo",IF(OR(AND(P78="Muy baja",X78="Moderado"),AND(P78="Baja",X78="Menor"),AND(P78="Baja",X78="Moderado"),AND(P78="Media",X78="Leve"),AND(P78="Media",X78="Menor"),AND(P78="Media",X78="Moderado"),AND(P78="Alta",X78="Leve"),AND(P78="Alta",X78="Menor")),"Moderado",IF(OR(AND(P78="Muy Baja",X78="Mayor"),AND(P78="Baja",X78="Mayor"),AND(P78="Media",X78="Mayor"),AND(P78="Alta",X78="Moderado"),AND(P78="Alta",X78="Mayor"),AND(P78="Muy Alta",X78="Leve"),AND(P78="Muy Alta",X78="Menor"),AND(P78="Muy Alta",X78="Moderado"),AND(P78="Muy Alta",X78="Mayor")),"Alto",IF(OR(AND(P78="Muy Baja",X78="Catastrófico"),AND(P78="Baja",X78="Catastrófico"),AND(P78="Media",X78="Catastrófico"),AND(P78="Alta",X78="Catastrófico"),AND(P78="Muy Alta",X78="Catastrófico")),"Extremo",""))))</f>
        <v>Extremo</v>
      </c>
      <c r="AA78" s="489"/>
      <c r="AB78" s="298">
        <v>1</v>
      </c>
      <c r="AC78" s="409" t="s">
        <v>877</v>
      </c>
      <c r="AD78" s="359"/>
      <c r="AE78" s="287" t="s">
        <v>120</v>
      </c>
      <c r="AF78" s="409" t="s">
        <v>878</v>
      </c>
      <c r="AG78" s="287" t="str">
        <f t="shared" si="84"/>
        <v>Probabilidad</v>
      </c>
      <c r="AH78" s="288" t="s">
        <v>71</v>
      </c>
      <c r="AI78" s="288" t="s">
        <v>106</v>
      </c>
      <c r="AJ78" s="289" t="str">
        <f t="shared" si="76"/>
        <v>40%</v>
      </c>
      <c r="AK78" s="288" t="s">
        <v>112</v>
      </c>
      <c r="AL78" s="288" t="s">
        <v>130</v>
      </c>
      <c r="AM78" s="288" t="s">
        <v>273</v>
      </c>
      <c r="AN78" s="272">
        <f>IFERROR(IF(AG78="Probabilidad",(Q78-(+Q78*AJ78)),IF(AG78="Impacto",Q78,"")),"")</f>
        <v>0.12</v>
      </c>
      <c r="AO78" s="131" t="str">
        <f t="shared" si="80"/>
        <v>Muy Baja</v>
      </c>
      <c r="AP78" s="123">
        <f t="shared" ref="AP78" si="90">+AN78</f>
        <v>0.12</v>
      </c>
      <c r="AQ78" s="131" t="str">
        <f t="shared" si="81"/>
        <v>Catastrófico</v>
      </c>
      <c r="AR78" s="123">
        <f>IFERROR(IF(AG78="Impacto",(Y78-(+Y78*AJ78)),IF(AG78="Probabilidad",Y78,"")),"")</f>
        <v>1</v>
      </c>
      <c r="AS78" s="273" t="str">
        <f t="shared" si="83"/>
        <v>Extremo</v>
      </c>
      <c r="AT78" s="339">
        <f>+AP78</f>
        <v>0.12</v>
      </c>
      <c r="AU78" s="339">
        <f>+AR78</f>
        <v>1</v>
      </c>
      <c r="AV78" s="649" t="s">
        <v>274</v>
      </c>
      <c r="AW78" s="277"/>
      <c r="AX78" s="277"/>
      <c r="AY78" s="291">
        <v>0</v>
      </c>
      <c r="AZ78" s="287">
        <v>0</v>
      </c>
      <c r="BA78" s="287">
        <v>0</v>
      </c>
      <c r="BB78" s="287">
        <v>0</v>
      </c>
      <c r="BC78" s="287">
        <v>0</v>
      </c>
      <c r="BJ78" s="299"/>
      <c r="BK78" s="285"/>
      <c r="BL78" s="285"/>
      <c r="BM78" s="285"/>
      <c r="BN78" s="285"/>
      <c r="BO78" s="285"/>
      <c r="BP78" s="285"/>
      <c r="BQ78" s="285"/>
      <c r="BR78" s="285"/>
      <c r="BS78" s="285"/>
      <c r="BT78" s="285"/>
      <c r="BU78" s="285"/>
      <c r="BV78" s="285"/>
      <c r="BW78" s="285"/>
      <c r="BX78" s="285"/>
      <c r="BY78" s="285"/>
      <c r="BZ78" s="285"/>
      <c r="CA78" s="285"/>
      <c r="CB78" s="285"/>
      <c r="CC78" s="285"/>
      <c r="CD78" s="285"/>
      <c r="CE78" s="285"/>
      <c r="CF78" s="285"/>
      <c r="CG78" s="285"/>
      <c r="CH78" s="285"/>
      <c r="CL78" s="285"/>
    </row>
    <row r="79" spans="1:90" s="1" customFormat="1" ht="14" customHeight="1" x14ac:dyDescent="0.3">
      <c r="A79" s="581"/>
      <c r="B79" s="548" t="s">
        <v>352</v>
      </c>
      <c r="C79" s="511" t="s">
        <v>108</v>
      </c>
      <c r="D79" s="511" t="s">
        <v>346</v>
      </c>
      <c r="E79" s="511" t="s">
        <v>140</v>
      </c>
      <c r="F79" s="510"/>
      <c r="G79" s="510"/>
      <c r="H79" s="510"/>
      <c r="I79" s="510"/>
      <c r="J79" s="511" t="s">
        <v>269</v>
      </c>
      <c r="K79" s="512" t="s">
        <v>350</v>
      </c>
      <c r="L79" s="512" t="s">
        <v>351</v>
      </c>
      <c r="M79" s="512"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79" s="548"/>
      <c r="O79" s="489">
        <v>2</v>
      </c>
      <c r="P79" s="487"/>
      <c r="Q79" s="488"/>
      <c r="R79" s="485"/>
      <c r="S79" s="487"/>
      <c r="T79" s="488"/>
      <c r="U79" s="485"/>
      <c r="V79" s="487"/>
      <c r="W79" s="488"/>
      <c r="X79" s="509"/>
      <c r="Y79" s="488"/>
      <c r="Z79" s="509"/>
      <c r="AA79" s="489"/>
      <c r="AB79" s="298"/>
      <c r="AC79" s="409"/>
      <c r="AD79" s="359"/>
      <c r="AE79" s="287"/>
      <c r="AF79" s="409"/>
      <c r="AG79" s="287" t="str">
        <f t="shared" si="84"/>
        <v/>
      </c>
      <c r="AH79" s="288"/>
      <c r="AI79" s="288"/>
      <c r="AJ79" s="289" t="str">
        <f t="shared" si="76"/>
        <v/>
      </c>
      <c r="AK79" s="288"/>
      <c r="AL79" s="288"/>
      <c r="AM79" s="288"/>
      <c r="AN79" s="122"/>
      <c r="AO79" s="131" t="str">
        <f t="shared" si="80"/>
        <v/>
      </c>
      <c r="AP79" s="123"/>
      <c r="AQ79" s="131" t="str">
        <f t="shared" si="81"/>
        <v/>
      </c>
      <c r="AR79" s="123" t="str">
        <f t="shared" si="82"/>
        <v/>
      </c>
      <c r="AS79" s="273" t="str">
        <f t="shared" si="83"/>
        <v/>
      </c>
      <c r="AT79" s="342"/>
      <c r="AU79" s="342"/>
      <c r="AV79" s="649"/>
      <c r="AW79" s="277"/>
      <c r="AX79" s="277"/>
      <c r="AY79" s="404"/>
      <c r="AZ79" s="405"/>
      <c r="BA79" s="405"/>
      <c r="BB79" s="405"/>
      <c r="BC79" s="405"/>
      <c r="BJ79" s="299"/>
      <c r="BK79" s="285"/>
      <c r="BL79" s="285"/>
      <c r="BM79" s="285"/>
      <c r="BN79" s="285"/>
      <c r="BO79" s="285"/>
      <c r="BP79" s="285"/>
      <c r="BQ79" s="285"/>
      <c r="BR79" s="285"/>
      <c r="BS79" s="285"/>
      <c r="BT79" s="285"/>
      <c r="BU79" s="285"/>
      <c r="BV79" s="285"/>
      <c r="BW79" s="285"/>
      <c r="BX79" s="285"/>
      <c r="BY79" s="285"/>
      <c r="BZ79" s="285"/>
      <c r="CA79" s="285"/>
      <c r="CB79" s="285"/>
      <c r="CC79" s="285"/>
      <c r="CD79" s="285"/>
      <c r="CE79" s="285"/>
      <c r="CF79" s="285"/>
      <c r="CG79" s="285"/>
      <c r="CH79" s="285"/>
      <c r="CL79" s="285"/>
    </row>
    <row r="80" spans="1:90" s="1" customFormat="1" ht="14" customHeight="1" x14ac:dyDescent="0.3">
      <c r="A80" s="581"/>
      <c r="B80" s="548" t="s">
        <v>352</v>
      </c>
      <c r="C80" s="511" t="s">
        <v>108</v>
      </c>
      <c r="D80" s="511" t="s">
        <v>346</v>
      </c>
      <c r="E80" s="511" t="s">
        <v>140</v>
      </c>
      <c r="F80" s="510"/>
      <c r="G80" s="510"/>
      <c r="H80" s="510"/>
      <c r="I80" s="510"/>
      <c r="J80" s="511" t="s">
        <v>269</v>
      </c>
      <c r="K80" s="512" t="s">
        <v>350</v>
      </c>
      <c r="L80" s="512" t="s">
        <v>351</v>
      </c>
      <c r="M80" s="512"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0" s="548"/>
      <c r="O80" s="489">
        <v>2</v>
      </c>
      <c r="P80" s="487"/>
      <c r="Q80" s="488"/>
      <c r="R80" s="485"/>
      <c r="S80" s="487"/>
      <c r="T80" s="488"/>
      <c r="U80" s="485"/>
      <c r="V80" s="487"/>
      <c r="W80" s="488"/>
      <c r="X80" s="509"/>
      <c r="Y80" s="488"/>
      <c r="Z80" s="509"/>
      <c r="AA80" s="489"/>
      <c r="AB80" s="298"/>
      <c r="AC80" s="409"/>
      <c r="AD80" s="359"/>
      <c r="AE80" s="287"/>
      <c r="AF80" s="409"/>
      <c r="AG80" s="287" t="str">
        <f t="shared" si="84"/>
        <v/>
      </c>
      <c r="AH80" s="288"/>
      <c r="AI80" s="288"/>
      <c r="AJ80" s="289" t="str">
        <f t="shared" si="76"/>
        <v/>
      </c>
      <c r="AK80" s="288"/>
      <c r="AL80" s="288"/>
      <c r="AM80" s="288"/>
      <c r="AN80" s="122"/>
      <c r="AO80" s="131" t="str">
        <f t="shared" si="80"/>
        <v/>
      </c>
      <c r="AP80" s="123"/>
      <c r="AQ80" s="131" t="str">
        <f t="shared" si="81"/>
        <v/>
      </c>
      <c r="AR80" s="123" t="str">
        <f t="shared" si="82"/>
        <v/>
      </c>
      <c r="AS80" s="273" t="str">
        <f t="shared" si="83"/>
        <v/>
      </c>
      <c r="AT80" s="273"/>
      <c r="AU80" s="273"/>
      <c r="AV80" s="341"/>
      <c r="AW80" s="277"/>
      <c r="AX80" s="277"/>
      <c r="AY80" s="404"/>
      <c r="AZ80" s="405"/>
      <c r="BA80" s="405"/>
      <c r="BB80" s="405"/>
      <c r="BC80" s="405"/>
      <c r="BJ80" s="299"/>
      <c r="BK80" s="285"/>
      <c r="BL80" s="285"/>
      <c r="BM80" s="285"/>
      <c r="BN80" s="285"/>
      <c r="BO80" s="285"/>
      <c r="BP80" s="285"/>
      <c r="BQ80" s="285"/>
      <c r="BR80" s="285"/>
      <c r="BS80" s="285"/>
      <c r="BT80" s="285"/>
      <c r="BU80" s="285"/>
      <c r="BV80" s="285"/>
      <c r="BW80" s="285"/>
      <c r="BX80" s="285"/>
      <c r="BY80" s="285"/>
      <c r="BZ80" s="285"/>
      <c r="CA80" s="285"/>
      <c r="CB80" s="285"/>
      <c r="CC80" s="285"/>
      <c r="CD80" s="285"/>
      <c r="CE80" s="285"/>
      <c r="CF80" s="285"/>
      <c r="CG80" s="285"/>
      <c r="CH80" s="285"/>
      <c r="CL80" s="285"/>
    </row>
    <row r="81" spans="1:90" s="1" customFormat="1" ht="14" customHeight="1" x14ac:dyDescent="0.3">
      <c r="A81" s="581"/>
      <c r="B81" s="548" t="s">
        <v>352</v>
      </c>
      <c r="C81" s="511" t="s">
        <v>108</v>
      </c>
      <c r="D81" s="511" t="s">
        <v>346</v>
      </c>
      <c r="E81" s="511" t="s">
        <v>140</v>
      </c>
      <c r="F81" s="510"/>
      <c r="G81" s="510"/>
      <c r="H81" s="510"/>
      <c r="I81" s="510"/>
      <c r="J81" s="511" t="s">
        <v>269</v>
      </c>
      <c r="K81" s="512" t="s">
        <v>350</v>
      </c>
      <c r="L81" s="512" t="s">
        <v>351</v>
      </c>
      <c r="M81" s="512"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1" s="548"/>
      <c r="O81" s="489">
        <v>2</v>
      </c>
      <c r="P81" s="487"/>
      <c r="Q81" s="488"/>
      <c r="R81" s="485"/>
      <c r="S81" s="487"/>
      <c r="T81" s="488"/>
      <c r="U81" s="485"/>
      <c r="V81" s="487"/>
      <c r="W81" s="488"/>
      <c r="X81" s="509"/>
      <c r="Y81" s="488"/>
      <c r="Z81" s="509"/>
      <c r="AA81" s="489"/>
      <c r="AB81" s="298"/>
      <c r="AC81" s="409"/>
      <c r="AD81" s="359"/>
      <c r="AE81" s="287"/>
      <c r="AF81" s="409"/>
      <c r="AG81" s="287" t="str">
        <f t="shared" si="84"/>
        <v/>
      </c>
      <c r="AH81" s="288"/>
      <c r="AI81" s="288"/>
      <c r="AJ81" s="289" t="str">
        <f t="shared" si="76"/>
        <v/>
      </c>
      <c r="AK81" s="288"/>
      <c r="AL81" s="288"/>
      <c r="AM81" s="288"/>
      <c r="AN81" s="122"/>
      <c r="AO81" s="131" t="str">
        <f t="shared" si="80"/>
        <v/>
      </c>
      <c r="AP81" s="123"/>
      <c r="AQ81" s="131" t="str">
        <f t="shared" si="81"/>
        <v/>
      </c>
      <c r="AR81" s="123" t="str">
        <f t="shared" si="82"/>
        <v/>
      </c>
      <c r="AS81" s="273" t="str">
        <f t="shared" si="83"/>
        <v/>
      </c>
      <c r="AT81" s="273"/>
      <c r="AU81" s="273"/>
      <c r="AV81" s="341"/>
      <c r="AW81" s="277"/>
      <c r="AX81" s="277"/>
      <c r="AY81" s="404"/>
      <c r="AZ81" s="405"/>
      <c r="BA81" s="405"/>
      <c r="BB81" s="405"/>
      <c r="BC81" s="405"/>
      <c r="BJ81" s="299"/>
      <c r="BK81" s="285"/>
      <c r="BL81" s="285"/>
      <c r="BM81" s="285"/>
      <c r="BN81" s="285"/>
      <c r="BO81" s="285"/>
      <c r="BP81" s="285"/>
      <c r="BQ81" s="285"/>
      <c r="BR81" s="285"/>
      <c r="BS81" s="285"/>
      <c r="BT81" s="285"/>
      <c r="BU81" s="285"/>
      <c r="BV81" s="285"/>
      <c r="BW81" s="285"/>
      <c r="BX81" s="285"/>
      <c r="BY81" s="285"/>
      <c r="BZ81" s="285"/>
      <c r="CA81" s="285"/>
      <c r="CB81" s="285"/>
      <c r="CC81" s="285"/>
      <c r="CD81" s="285"/>
      <c r="CE81" s="285"/>
      <c r="CF81" s="285"/>
      <c r="CG81" s="285"/>
      <c r="CH81" s="285"/>
      <c r="CL81" s="285"/>
    </row>
    <row r="82" spans="1:90" s="1" customFormat="1" ht="14" customHeight="1" x14ac:dyDescent="0.3">
      <c r="A82" s="581"/>
      <c r="B82" s="548" t="s">
        <v>352</v>
      </c>
      <c r="C82" s="511" t="s">
        <v>108</v>
      </c>
      <c r="D82" s="511" t="s">
        <v>346</v>
      </c>
      <c r="E82" s="511" t="s">
        <v>140</v>
      </c>
      <c r="F82" s="510"/>
      <c r="G82" s="510"/>
      <c r="H82" s="510"/>
      <c r="I82" s="510"/>
      <c r="J82" s="511" t="s">
        <v>269</v>
      </c>
      <c r="K82" s="512" t="s">
        <v>350</v>
      </c>
      <c r="L82" s="512" t="s">
        <v>351</v>
      </c>
      <c r="M82" s="512"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2" s="548"/>
      <c r="O82" s="489">
        <v>2</v>
      </c>
      <c r="P82" s="487"/>
      <c r="Q82" s="488"/>
      <c r="R82" s="485"/>
      <c r="S82" s="487"/>
      <c r="T82" s="488"/>
      <c r="U82" s="485"/>
      <c r="V82" s="487"/>
      <c r="W82" s="488"/>
      <c r="X82" s="509"/>
      <c r="Y82" s="488"/>
      <c r="Z82" s="509"/>
      <c r="AA82" s="489"/>
      <c r="AB82" s="298"/>
      <c r="AC82" s="409"/>
      <c r="AD82" s="359"/>
      <c r="AE82" s="287"/>
      <c r="AF82" s="409"/>
      <c r="AG82" s="287" t="str">
        <f t="shared" si="84"/>
        <v/>
      </c>
      <c r="AH82" s="288"/>
      <c r="AI82" s="288"/>
      <c r="AJ82" s="289" t="str">
        <f t="shared" si="76"/>
        <v/>
      </c>
      <c r="AK82" s="288"/>
      <c r="AL82" s="288"/>
      <c r="AM82" s="288"/>
      <c r="AN82" s="122"/>
      <c r="AO82" s="131" t="str">
        <f t="shared" si="80"/>
        <v/>
      </c>
      <c r="AP82" s="123"/>
      <c r="AQ82" s="131" t="str">
        <f t="shared" si="81"/>
        <v/>
      </c>
      <c r="AR82" s="123" t="str">
        <f t="shared" si="82"/>
        <v/>
      </c>
      <c r="AS82" s="273" t="str">
        <f t="shared" si="83"/>
        <v/>
      </c>
      <c r="AT82" s="273"/>
      <c r="AU82" s="273"/>
      <c r="AV82" s="341"/>
      <c r="AW82" s="277"/>
      <c r="AX82" s="277"/>
      <c r="AY82" s="404"/>
      <c r="AZ82" s="405"/>
      <c r="BA82" s="405"/>
      <c r="BB82" s="405"/>
      <c r="BC82" s="405"/>
      <c r="BJ82" s="299"/>
      <c r="BK82" s="285"/>
      <c r="BL82" s="285"/>
      <c r="BM82" s="285"/>
      <c r="BN82" s="285"/>
      <c r="BO82" s="285"/>
      <c r="BP82" s="285"/>
      <c r="BQ82" s="285"/>
      <c r="BR82" s="285"/>
      <c r="BS82" s="285"/>
      <c r="BT82" s="285"/>
      <c r="BU82" s="285"/>
      <c r="BV82" s="285"/>
      <c r="BW82" s="285"/>
      <c r="BX82" s="285"/>
      <c r="BY82" s="285"/>
      <c r="BZ82" s="285"/>
      <c r="CA82" s="285"/>
      <c r="CB82" s="285"/>
      <c r="CC82" s="285"/>
      <c r="CD82" s="285"/>
      <c r="CE82" s="285"/>
      <c r="CF82" s="285"/>
      <c r="CG82" s="285"/>
      <c r="CH82" s="285"/>
      <c r="CL82" s="285"/>
    </row>
    <row r="83" spans="1:90" s="1" customFormat="1" ht="14" customHeight="1" x14ac:dyDescent="0.3">
      <c r="A83" s="581"/>
      <c r="B83" s="548" t="s">
        <v>352</v>
      </c>
      <c r="C83" s="511" t="s">
        <v>108</v>
      </c>
      <c r="D83" s="511" t="s">
        <v>346</v>
      </c>
      <c r="E83" s="511" t="s">
        <v>140</v>
      </c>
      <c r="F83" s="510"/>
      <c r="G83" s="510"/>
      <c r="H83" s="510"/>
      <c r="I83" s="510"/>
      <c r="J83" s="511" t="s">
        <v>269</v>
      </c>
      <c r="K83" s="512" t="s">
        <v>350</v>
      </c>
      <c r="L83" s="512" t="s">
        <v>351</v>
      </c>
      <c r="M83" s="512" t="str">
        <f t="shared" si="62"/>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N83" s="548"/>
      <c r="O83" s="489">
        <v>2</v>
      </c>
      <c r="P83" s="487"/>
      <c r="Q83" s="488"/>
      <c r="R83" s="485"/>
      <c r="S83" s="487"/>
      <c r="T83" s="488"/>
      <c r="U83" s="485"/>
      <c r="V83" s="487"/>
      <c r="W83" s="488"/>
      <c r="X83" s="509"/>
      <c r="Y83" s="488"/>
      <c r="Z83" s="509"/>
      <c r="AA83" s="489"/>
      <c r="AB83" s="298"/>
      <c r="AC83" s="409"/>
      <c r="AD83" s="359"/>
      <c r="AE83" s="287"/>
      <c r="AF83" s="409"/>
      <c r="AG83" s="287" t="str">
        <f t="shared" si="84"/>
        <v/>
      </c>
      <c r="AH83" s="288"/>
      <c r="AI83" s="288"/>
      <c r="AJ83" s="289" t="str">
        <f t="shared" si="76"/>
        <v/>
      </c>
      <c r="AK83" s="288"/>
      <c r="AL83" s="288"/>
      <c r="AM83" s="288"/>
      <c r="AN83" s="122"/>
      <c r="AO83" s="131" t="str">
        <f t="shared" si="80"/>
        <v/>
      </c>
      <c r="AP83" s="123"/>
      <c r="AQ83" s="131" t="str">
        <f t="shared" si="81"/>
        <v/>
      </c>
      <c r="AR83" s="123" t="str">
        <f t="shared" si="82"/>
        <v/>
      </c>
      <c r="AS83" s="273" t="str">
        <f t="shared" si="83"/>
        <v/>
      </c>
      <c r="AT83" s="273"/>
      <c r="AU83" s="273"/>
      <c r="AV83" s="341"/>
      <c r="AW83" s="277"/>
      <c r="AX83" s="277"/>
      <c r="AY83" s="404"/>
      <c r="AZ83" s="405"/>
      <c r="BA83" s="405"/>
      <c r="BB83" s="405"/>
      <c r="BC83" s="405"/>
      <c r="BJ83" s="299"/>
      <c r="BK83" s="285"/>
      <c r="BL83" s="285"/>
      <c r="BM83" s="285"/>
      <c r="BN83" s="285"/>
      <c r="BO83" s="285"/>
      <c r="BP83" s="285"/>
      <c r="BQ83" s="285"/>
      <c r="BR83" s="285"/>
      <c r="BS83" s="285"/>
      <c r="BT83" s="285"/>
      <c r="BU83" s="285"/>
      <c r="BV83" s="285"/>
      <c r="BW83" s="285"/>
      <c r="BX83" s="285"/>
      <c r="BY83" s="285"/>
      <c r="BZ83" s="285"/>
      <c r="CA83" s="285"/>
      <c r="CB83" s="285"/>
      <c r="CC83" s="285"/>
      <c r="CD83" s="285"/>
      <c r="CE83" s="285"/>
      <c r="CF83" s="285"/>
      <c r="CG83" s="285"/>
      <c r="CH83" s="285"/>
      <c r="CL83" s="285"/>
    </row>
    <row r="84" spans="1:90" s="1" customFormat="1" ht="211.5" customHeight="1" x14ac:dyDescent="0.3">
      <c r="A84" s="581" t="s">
        <v>353</v>
      </c>
      <c r="B84" s="548" t="s">
        <v>354</v>
      </c>
      <c r="C84" s="511" t="s">
        <v>108</v>
      </c>
      <c r="D84" s="511" t="s">
        <v>355</v>
      </c>
      <c r="E84" s="511" t="s">
        <v>140</v>
      </c>
      <c r="F84" s="510" t="s">
        <v>330</v>
      </c>
      <c r="G84" s="510" t="s">
        <v>347</v>
      </c>
      <c r="H84" s="510" t="s">
        <v>331</v>
      </c>
      <c r="I84" s="510" t="s">
        <v>348</v>
      </c>
      <c r="J84" s="511" t="s">
        <v>281</v>
      </c>
      <c r="K84" s="512" t="s">
        <v>356</v>
      </c>
      <c r="L84" s="512" t="s">
        <v>357</v>
      </c>
      <c r="M84"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4" s="548" t="s">
        <v>319</v>
      </c>
      <c r="O84" s="489">
        <v>25</v>
      </c>
      <c r="P84" s="487" t="str">
        <f t="shared" ref="P84" si="91">IF(O84&lt;=0,"",IF(O84&lt;=2,"Muy Baja",IF(O84&lt;=24,"Baja",IF(O84&lt;=500,"Media",IF(O84&lt;=5000,"Alta","Muy Alta")))))</f>
        <v>Media</v>
      </c>
      <c r="Q84" s="488">
        <f t="shared" ref="Q84:Q144" si="92">IF(P84="","",IF(P84="Muy Baja",0.2,IF(P84="Baja",0.4,IF(P84="Media",0.6,IF(P84="Alta",0.8,IF(P84="Muy Alta",1,))))))</f>
        <v>0.6</v>
      </c>
      <c r="R84" s="485"/>
      <c r="S84" s="487" t="str">
        <f>IF(OR(R84='Tabla Impacto'!$C$11,R84='Tabla Impacto'!$D$11),"Leve",IF(OR(R84='Tabla Impacto'!$C$12,R84='Tabla Impacto'!$D$12),"Menor",IF(OR(R84='Tabla Impacto'!$C$13,R84='Tabla Impacto'!$D$13),"Moderado",IF(OR(R84='Tabla Impacto'!$C$14,R84='Tabla Impacto'!$D$14),"Mayor",IF(OR(R84='Tabla Impacto'!$C$15,R84='Tabla Impacto'!$D$15),"Catastrófico","")))))</f>
        <v/>
      </c>
      <c r="T84" s="488" t="str">
        <f t="shared" ref="T84" si="93">IF(S84="","",IF(S84="Leve",0.2,IF(S84="Menor",0.4,IF(S84="Moderado",0.6,IF(S84="Mayor",0.8,IF(S84="Catastrófico",1,))))))</f>
        <v/>
      </c>
      <c r="U84" s="485" t="s">
        <v>272</v>
      </c>
      <c r="V84" s="487" t="str">
        <f>IF(OR(U84='Tabla Impacto'!$C$11,U84='Tabla Impacto'!$D$11),"Leve",IF(OR(U84='Tabla Impacto'!$C$12,U84='Tabla Impacto'!$D$12),"Menor",IF(OR(U84='Tabla Impacto'!$C$13,U84='Tabla Impacto'!$D$13),"Moderado",IF(OR(U84='Tabla Impacto'!$C$14,U84='Tabla Impacto'!$D$14),"Mayor",IF(OR(U84='Tabla Impacto'!$C$15,U84='Tabla Impacto'!$D$15),"Catastrófico","")))))</f>
        <v>Catastrófico</v>
      </c>
      <c r="W84" s="488">
        <f t="shared" ref="W84" si="94">IF(V84="","",IF(V84="Leve",0.2,IF(V84="Menor",0.4,IF(V84="Moderado",0.6,IF(V84="Mayor",0.8,IF(V84="Catastrófico",1,))))))</f>
        <v>1</v>
      </c>
      <c r="X84" s="509" t="str">
        <f>IF(Y84="","",IF(Y84='Tabla Impacto'!$G$4,'Tabla Impacto'!$F$4,IF(Y84='Tabla Impacto'!$G$5,'Tabla Impacto'!$F$5,IF(Y84='Tabla Impacto'!$G$6,'Tabla Impacto'!$F$6,IF(Y84='Tabla Impacto'!$G$7,'Tabla Impacto'!$F$7,IF(Y84='Tabla Impacto'!$G$8,'Tabla Impacto'!$F$8))))))</f>
        <v>Catastrófico</v>
      </c>
      <c r="Y84" s="488">
        <f t="shared" ref="Y84" si="95">+IF(T84="",W84,IF(W84="",T84,IF(T84&gt;W84,T84,W84)))</f>
        <v>1</v>
      </c>
      <c r="Z84" s="509" t="str">
        <f t="shared" ref="Z84" si="96">IF(OR(AND(P84="Muy Baja",X84="Leve"),AND(P84="Muy Baja",X84="Menor"),AND(P84="Baja",X84="Leve")),"Bajo",IF(OR(AND(P84="Muy baja",X84="Moderado"),AND(P84="Baja",X84="Menor"),AND(P84="Baja",X84="Moderado"),AND(P84="Media",X84="Leve"),AND(P84="Media",X84="Menor"),AND(P84="Media",X84="Moderado"),AND(P84="Alta",X84="Leve"),AND(P84="Alta",X84="Menor")),"Moderado",IF(OR(AND(P84="Muy Baja",X84="Mayor"),AND(P84="Baja",X84="Mayor"),AND(P84="Media",X84="Mayor"),AND(P84="Alta",X84="Moderado"),AND(P84="Alta",X84="Mayor"),AND(P84="Muy Alta",X84="Leve"),AND(P84="Muy Alta",X84="Menor"),AND(P84="Muy Alta",X84="Moderado"),AND(P84="Muy Alta",X84="Mayor")),"Alto",IF(OR(AND(P84="Muy Baja",X84="Catastrófico"),AND(P84="Baja",X84="Catastrófico"),AND(P84="Media",X84="Catastrófico"),AND(P84="Alta",X84="Catastrófico"),AND(P84="Muy Alta",X84="Catastrófico")),"Extremo",""))))</f>
        <v>Extremo</v>
      </c>
      <c r="AA84" s="489"/>
      <c r="AB84" s="298">
        <v>1</v>
      </c>
      <c r="AC84" s="411" t="s">
        <v>879</v>
      </c>
      <c r="AD84" s="359"/>
      <c r="AE84" s="287" t="s">
        <v>120</v>
      </c>
      <c r="AF84" s="409" t="s">
        <v>728</v>
      </c>
      <c r="AG84" s="287" t="str">
        <f t="shared" si="84"/>
        <v>Probabilidad</v>
      </c>
      <c r="AH84" s="288" t="s">
        <v>71</v>
      </c>
      <c r="AI84" s="288" t="s">
        <v>106</v>
      </c>
      <c r="AJ84" s="289" t="str">
        <f t="shared" si="76"/>
        <v>40%</v>
      </c>
      <c r="AK84" s="288" t="s">
        <v>112</v>
      </c>
      <c r="AL84" s="288" t="s">
        <v>130</v>
      </c>
      <c r="AM84" s="288" t="s">
        <v>273</v>
      </c>
      <c r="AN84" s="272">
        <f>IFERROR(IF(AG84="Probabilidad",(Q84-(+Q84*AJ84)),IF(AG84="Impacto",Q84,"")),"")</f>
        <v>0.36</v>
      </c>
      <c r="AO84" s="131" t="str">
        <f t="shared" ref="AO84:AO85" si="97">IFERROR(IF(AN84="","",IF(AN84&lt;=0.2,"Muy Baja",IF(AN84&lt;=0.4,"Baja",IF(AN84&lt;=0.6,"Media",IF(AN84&lt;=0.8,"Alta","Muy Alta"))))),"")</f>
        <v>Baja</v>
      </c>
      <c r="AP84" s="123">
        <f t="shared" ref="AP84" si="98">+AN84</f>
        <v>0.36</v>
      </c>
      <c r="AQ84" s="131" t="str">
        <f t="shared" ref="AQ84:AQ85" si="99">IFERROR(IF(AR84="","",IF(AR84&lt;=0.2,"Leve",IF(AR84&lt;=0.4,"Menor",IF(AR84&lt;=0.6,"Moderado",IF(AR84&lt;=0.8,"Mayor","Catastrófico"))))),"")</f>
        <v>Catastrófico</v>
      </c>
      <c r="AR84" s="123">
        <f>IFERROR(IF(AG84="Impacto",(Y84-(+Y84*AJ84)),IF(AG84="Probabilidad",Y84,"")),"")</f>
        <v>1</v>
      </c>
      <c r="AS84" s="273" t="str">
        <f t="shared" ref="AS84:AS85" si="100">IFERROR(IF(OR(AND(AO84="Muy Baja",AQ84="Leve"),AND(AO84="Muy Baja",AQ84="Menor"),AND(AO84="Baja",AQ84="Leve")),"Bajo",IF(OR(AND(AO84="Muy baja",AQ84="Moderado"),AND(AO84="Baja",AQ84="Menor"),AND(AO84="Baja",AQ84="Moderado"),AND(AO84="Media",AQ84="Leve"),AND(AO84="Media",AQ84="Menor"),AND(AO84="Media",AQ84="Moderado"),AND(AO84="Alta",AQ84="Leve"),AND(AO84="Alta",AQ84="Menor")),"Moderado",IF(OR(AND(AO84="Muy Baja",AQ84="Mayor"),AND(AO84="Baja",AQ84="Mayor"),AND(AO84="Media",AQ84="Mayor"),AND(AO84="Alta",AQ84="Moderado"),AND(AO84="Alta",AQ84="Mayor"),AND(AO84="Muy Alta",AQ84="Leve"),AND(AO84="Muy Alta",AQ84="Menor"),AND(AO84="Muy Alta",AQ84="Moderado"),AND(AO84="Muy Alta",AQ84="Mayor")),"Alto",IF(OR(AND(AO84="Muy Baja",AQ84="Catastrófico"),AND(AO84="Baja",AQ84="Catastrófico"),AND(AO84="Media",AQ84="Catastrófico"),AND(AO84="Alta",AQ84="Catastrófico"),AND(AO84="Muy Alta",AQ84="Catastrófico")),"Extremo","")))),"")</f>
        <v>Extremo</v>
      </c>
      <c r="AT84" s="647">
        <f>+AP85</f>
        <v>0.216</v>
      </c>
      <c r="AU84" s="647">
        <f>+AR85</f>
        <v>1</v>
      </c>
      <c r="AV84" s="649" t="s">
        <v>274</v>
      </c>
      <c r="AW84" s="277"/>
      <c r="AX84" s="277"/>
      <c r="AY84" s="291">
        <v>0</v>
      </c>
      <c r="AZ84" s="287">
        <v>0</v>
      </c>
      <c r="BA84" s="287">
        <v>0</v>
      </c>
      <c r="BB84" s="287">
        <v>0</v>
      </c>
      <c r="BC84" s="287">
        <v>0</v>
      </c>
      <c r="BJ84" s="299"/>
      <c r="BK84" s="285"/>
      <c r="BL84" s="285"/>
      <c r="BM84" s="285"/>
      <c r="BN84" s="285"/>
      <c r="BO84" s="285"/>
      <c r="BP84" s="285"/>
      <c r="BQ84" s="285"/>
      <c r="BR84" s="285"/>
      <c r="BS84" s="285"/>
      <c r="BT84" s="285"/>
      <c r="BU84" s="285"/>
      <c r="BV84" s="285"/>
      <c r="BW84" s="285"/>
      <c r="BX84" s="285"/>
      <c r="BY84" s="285"/>
      <c r="BZ84" s="285"/>
      <c r="CA84" s="285"/>
      <c r="CB84" s="285"/>
      <c r="CC84" s="285"/>
      <c r="CD84" s="285"/>
      <c r="CE84" s="285"/>
      <c r="CF84" s="285"/>
      <c r="CG84" s="285"/>
      <c r="CH84" s="285"/>
      <c r="CL84" s="285"/>
    </row>
    <row r="85" spans="1:90" s="1" customFormat="1" ht="154.25" customHeight="1" x14ac:dyDescent="0.3">
      <c r="A85" s="581"/>
      <c r="B85" s="548" t="s">
        <v>354</v>
      </c>
      <c r="C85" s="511" t="s">
        <v>108</v>
      </c>
      <c r="D85" s="511" t="s">
        <v>355</v>
      </c>
      <c r="E85" s="511" t="s">
        <v>140</v>
      </c>
      <c r="F85" s="510"/>
      <c r="G85" s="510"/>
      <c r="H85" s="510"/>
      <c r="I85" s="510"/>
      <c r="J85" s="511" t="s">
        <v>281</v>
      </c>
      <c r="K85" s="512" t="s">
        <v>356</v>
      </c>
      <c r="L85" s="512" t="s">
        <v>357</v>
      </c>
      <c r="M85"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5" s="548"/>
      <c r="O85" s="489">
        <v>25</v>
      </c>
      <c r="P85" s="487"/>
      <c r="Q85" s="488"/>
      <c r="R85" s="485"/>
      <c r="S85" s="487"/>
      <c r="T85" s="488"/>
      <c r="U85" s="485"/>
      <c r="V85" s="487"/>
      <c r="W85" s="488"/>
      <c r="X85" s="509"/>
      <c r="Y85" s="488"/>
      <c r="Z85" s="509"/>
      <c r="AA85" s="489"/>
      <c r="AB85" s="298">
        <v>2</v>
      </c>
      <c r="AC85" s="411" t="s">
        <v>880</v>
      </c>
      <c r="AD85" s="359"/>
      <c r="AE85" s="287" t="s">
        <v>120</v>
      </c>
      <c r="AF85" s="409" t="s">
        <v>792</v>
      </c>
      <c r="AG85" s="287" t="str">
        <f t="shared" si="84"/>
        <v>Probabilidad</v>
      </c>
      <c r="AH85" s="288" t="s">
        <v>71</v>
      </c>
      <c r="AI85" s="288" t="s">
        <v>106</v>
      </c>
      <c r="AJ85" s="289" t="str">
        <f t="shared" si="76"/>
        <v>40%</v>
      </c>
      <c r="AK85" s="288" t="s">
        <v>112</v>
      </c>
      <c r="AL85" s="288" t="s">
        <v>130</v>
      </c>
      <c r="AM85" s="288" t="s">
        <v>273</v>
      </c>
      <c r="AN85" s="271">
        <f>IFERROR(IF(AND(AG84="Probabilidad",AG85="Probabilidad"),(AP84-(+AP84*AJ85)),IF(AG85="Probabilidad",(Q84-(+Q84*AJ85)),IF(AG85="Impacto",AP84,""))),"")</f>
        <v>0.216</v>
      </c>
      <c r="AO85" s="131" t="str">
        <f t="shared" si="97"/>
        <v>Baja</v>
      </c>
      <c r="AP85" s="123">
        <f>+AN85</f>
        <v>0.216</v>
      </c>
      <c r="AQ85" s="131" t="str">
        <f t="shared" si="99"/>
        <v>Catastrófico</v>
      </c>
      <c r="AR85" s="123">
        <f>IFERROR(IF(AND(AG84="Impacto",AG85="Impacto"),(AR84-(+AR84*AJ85)),IF(AG85="Impacto",(Y84-(+Y84*AJ85)),IF(AG85="Probabilidad",AR84,""))),"")</f>
        <v>1</v>
      </c>
      <c r="AS85" s="273" t="str">
        <f t="shared" si="100"/>
        <v>Extremo</v>
      </c>
      <c r="AT85" s="647"/>
      <c r="AU85" s="647"/>
      <c r="AV85" s="649"/>
      <c r="AW85" s="277"/>
      <c r="AX85" s="277"/>
      <c r="AY85" s="291">
        <v>0</v>
      </c>
      <c r="AZ85" s="287">
        <v>0</v>
      </c>
      <c r="BA85" s="287">
        <v>0</v>
      </c>
      <c r="BB85" s="287">
        <v>0</v>
      </c>
      <c r="BC85" s="287">
        <v>0</v>
      </c>
      <c r="BJ85" s="299"/>
      <c r="BK85" s="285"/>
      <c r="BL85" s="285"/>
      <c r="BM85" s="285"/>
      <c r="BN85" s="285"/>
      <c r="BO85" s="285"/>
      <c r="BP85" s="285"/>
      <c r="BQ85" s="285"/>
      <c r="BR85" s="285"/>
      <c r="BS85" s="285"/>
      <c r="BT85" s="285"/>
      <c r="BU85" s="285"/>
      <c r="BV85" s="285"/>
      <c r="BW85" s="285"/>
      <c r="BX85" s="285"/>
      <c r="BY85" s="285"/>
      <c r="BZ85" s="285"/>
      <c r="CA85" s="285"/>
      <c r="CB85" s="285"/>
      <c r="CC85" s="285"/>
      <c r="CD85" s="285"/>
      <c r="CE85" s="285"/>
      <c r="CF85" s="285"/>
      <c r="CG85" s="285"/>
      <c r="CH85" s="285"/>
      <c r="CL85" s="285"/>
    </row>
    <row r="86" spans="1:90" s="1" customFormat="1" ht="14" customHeight="1" x14ac:dyDescent="0.3">
      <c r="A86" s="581"/>
      <c r="B86" s="548" t="s">
        <v>354</v>
      </c>
      <c r="C86" s="511" t="s">
        <v>108</v>
      </c>
      <c r="D86" s="511" t="s">
        <v>355</v>
      </c>
      <c r="E86" s="511" t="s">
        <v>140</v>
      </c>
      <c r="F86" s="510"/>
      <c r="G86" s="510"/>
      <c r="H86" s="510"/>
      <c r="I86" s="510"/>
      <c r="J86" s="511" t="s">
        <v>281</v>
      </c>
      <c r="K86" s="512" t="s">
        <v>356</v>
      </c>
      <c r="L86" s="512" t="s">
        <v>357</v>
      </c>
      <c r="M86"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6" s="548"/>
      <c r="O86" s="489">
        <v>25</v>
      </c>
      <c r="P86" s="487"/>
      <c r="Q86" s="488"/>
      <c r="R86" s="485"/>
      <c r="S86" s="487"/>
      <c r="T86" s="488"/>
      <c r="U86" s="485"/>
      <c r="V86" s="487"/>
      <c r="W86" s="488"/>
      <c r="X86" s="509"/>
      <c r="Y86" s="488"/>
      <c r="Z86" s="509"/>
      <c r="AA86" s="489"/>
      <c r="AB86" s="298"/>
      <c r="AC86" s="409"/>
      <c r="AD86" s="359"/>
      <c r="AE86" s="287"/>
      <c r="AF86" s="409"/>
      <c r="AG86" s="287" t="str">
        <f t="shared" si="84"/>
        <v/>
      </c>
      <c r="AH86" s="288"/>
      <c r="AI86" s="288"/>
      <c r="AJ86" s="289" t="str">
        <f t="shared" si="76"/>
        <v/>
      </c>
      <c r="AK86" s="288"/>
      <c r="AL86" s="288"/>
      <c r="AM86" s="288"/>
      <c r="AN86" s="122"/>
      <c r="AO86" s="131" t="str">
        <f t="shared" si="80"/>
        <v/>
      </c>
      <c r="AP86" s="123"/>
      <c r="AQ86" s="131" t="str">
        <f t="shared" si="81"/>
        <v/>
      </c>
      <c r="AR86" s="123" t="str">
        <f t="shared" si="82"/>
        <v/>
      </c>
      <c r="AS86" s="273" t="str">
        <f t="shared" si="83"/>
        <v/>
      </c>
      <c r="AT86" s="273"/>
      <c r="AU86" s="273"/>
      <c r="AV86" s="341"/>
      <c r="AW86" s="277"/>
      <c r="AX86" s="277"/>
      <c r="AY86" s="404"/>
      <c r="AZ86" s="405"/>
      <c r="BA86" s="405"/>
      <c r="BB86" s="405"/>
      <c r="BC86" s="405"/>
      <c r="BJ86" s="299"/>
      <c r="BK86" s="285"/>
      <c r="BL86" s="285"/>
      <c r="BM86" s="285"/>
      <c r="BN86" s="285"/>
      <c r="BO86" s="285"/>
      <c r="BP86" s="285"/>
      <c r="BQ86" s="285"/>
      <c r="BR86" s="285"/>
      <c r="BS86" s="285"/>
      <c r="BT86" s="285"/>
      <c r="BU86" s="285"/>
      <c r="BV86" s="285"/>
      <c r="BW86" s="285"/>
      <c r="BX86" s="285"/>
      <c r="BY86" s="285"/>
      <c r="BZ86" s="285"/>
      <c r="CA86" s="285"/>
      <c r="CB86" s="285"/>
      <c r="CC86" s="285"/>
      <c r="CD86" s="285"/>
      <c r="CE86" s="285"/>
      <c r="CF86" s="285"/>
      <c r="CG86" s="285"/>
      <c r="CH86" s="285"/>
      <c r="CL86" s="285"/>
    </row>
    <row r="87" spans="1:90" s="1" customFormat="1" ht="14" customHeight="1" x14ac:dyDescent="0.3">
      <c r="A87" s="581"/>
      <c r="B87" s="548" t="s">
        <v>354</v>
      </c>
      <c r="C87" s="511" t="s">
        <v>108</v>
      </c>
      <c r="D87" s="511" t="s">
        <v>355</v>
      </c>
      <c r="E87" s="511" t="s">
        <v>140</v>
      </c>
      <c r="F87" s="510"/>
      <c r="G87" s="510"/>
      <c r="H87" s="510"/>
      <c r="I87" s="510"/>
      <c r="J87" s="511" t="s">
        <v>281</v>
      </c>
      <c r="K87" s="512" t="s">
        <v>356</v>
      </c>
      <c r="L87" s="512" t="s">
        <v>357</v>
      </c>
      <c r="M87"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7" s="548"/>
      <c r="O87" s="489">
        <v>25</v>
      </c>
      <c r="P87" s="487"/>
      <c r="Q87" s="488"/>
      <c r="R87" s="485"/>
      <c r="S87" s="487"/>
      <c r="T87" s="488"/>
      <c r="U87" s="485"/>
      <c r="V87" s="487"/>
      <c r="W87" s="488"/>
      <c r="X87" s="509"/>
      <c r="Y87" s="488"/>
      <c r="Z87" s="509"/>
      <c r="AA87" s="489"/>
      <c r="AB87" s="298"/>
      <c r="AC87" s="409"/>
      <c r="AD87" s="359"/>
      <c r="AE87" s="287"/>
      <c r="AF87" s="409"/>
      <c r="AG87" s="287" t="str">
        <f t="shared" si="84"/>
        <v/>
      </c>
      <c r="AH87" s="288"/>
      <c r="AI87" s="288"/>
      <c r="AJ87" s="289" t="str">
        <f t="shared" si="76"/>
        <v/>
      </c>
      <c r="AK87" s="288"/>
      <c r="AL87" s="288"/>
      <c r="AM87" s="288"/>
      <c r="AN87" s="122"/>
      <c r="AO87" s="131" t="str">
        <f t="shared" si="80"/>
        <v/>
      </c>
      <c r="AP87" s="123"/>
      <c r="AQ87" s="131" t="str">
        <f t="shared" si="81"/>
        <v/>
      </c>
      <c r="AR87" s="123" t="str">
        <f t="shared" si="82"/>
        <v/>
      </c>
      <c r="AS87" s="273" t="str">
        <f t="shared" si="83"/>
        <v/>
      </c>
      <c r="AT87" s="273"/>
      <c r="AU87" s="273"/>
      <c r="AV87" s="341"/>
      <c r="AW87" s="277"/>
      <c r="AX87" s="277"/>
      <c r="AY87" s="404"/>
      <c r="AZ87" s="405"/>
      <c r="BA87" s="405"/>
      <c r="BB87" s="405"/>
      <c r="BC87" s="405"/>
      <c r="BJ87" s="299"/>
      <c r="BK87" s="285"/>
      <c r="BL87" s="285"/>
      <c r="BM87" s="285"/>
      <c r="BN87" s="285"/>
      <c r="BO87" s="285"/>
      <c r="BP87" s="285"/>
      <c r="BQ87" s="285"/>
      <c r="BR87" s="285"/>
      <c r="BS87" s="285"/>
      <c r="BT87" s="285"/>
      <c r="BU87" s="285"/>
      <c r="BV87" s="285"/>
      <c r="BW87" s="285"/>
      <c r="BX87" s="285"/>
      <c r="BY87" s="285"/>
      <c r="BZ87" s="285"/>
      <c r="CA87" s="285"/>
      <c r="CB87" s="285"/>
      <c r="CC87" s="285"/>
      <c r="CD87" s="285"/>
      <c r="CE87" s="285"/>
      <c r="CF87" s="285"/>
      <c r="CG87" s="285"/>
      <c r="CH87" s="285"/>
      <c r="CL87" s="285"/>
    </row>
    <row r="88" spans="1:90" s="1" customFormat="1" ht="14" customHeight="1" x14ac:dyDescent="0.3">
      <c r="A88" s="581"/>
      <c r="B88" s="548" t="s">
        <v>354</v>
      </c>
      <c r="C88" s="511" t="s">
        <v>108</v>
      </c>
      <c r="D88" s="511" t="s">
        <v>355</v>
      </c>
      <c r="E88" s="511" t="s">
        <v>140</v>
      </c>
      <c r="F88" s="510"/>
      <c r="G88" s="510"/>
      <c r="H88" s="510"/>
      <c r="I88" s="510"/>
      <c r="J88" s="511" t="s">
        <v>281</v>
      </c>
      <c r="K88" s="512" t="s">
        <v>356</v>
      </c>
      <c r="L88" s="512" t="s">
        <v>357</v>
      </c>
      <c r="M88"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8" s="548"/>
      <c r="O88" s="489">
        <v>25</v>
      </c>
      <c r="P88" s="487"/>
      <c r="Q88" s="488"/>
      <c r="R88" s="485"/>
      <c r="S88" s="487"/>
      <c r="T88" s="488"/>
      <c r="U88" s="485"/>
      <c r="V88" s="487"/>
      <c r="W88" s="488"/>
      <c r="X88" s="509"/>
      <c r="Y88" s="488"/>
      <c r="Z88" s="509"/>
      <c r="AA88" s="489"/>
      <c r="AB88" s="298"/>
      <c r="AC88" s="409"/>
      <c r="AD88" s="359"/>
      <c r="AE88" s="287"/>
      <c r="AF88" s="409"/>
      <c r="AG88" s="287" t="str">
        <f t="shared" si="84"/>
        <v/>
      </c>
      <c r="AH88" s="288"/>
      <c r="AI88" s="288"/>
      <c r="AJ88" s="289" t="str">
        <f t="shared" si="76"/>
        <v/>
      </c>
      <c r="AK88" s="288"/>
      <c r="AL88" s="288"/>
      <c r="AM88" s="288"/>
      <c r="AN88" s="122"/>
      <c r="AO88" s="131" t="str">
        <f t="shared" si="80"/>
        <v/>
      </c>
      <c r="AP88" s="123"/>
      <c r="AQ88" s="131" t="str">
        <f t="shared" si="81"/>
        <v/>
      </c>
      <c r="AR88" s="123" t="str">
        <f t="shared" si="82"/>
        <v/>
      </c>
      <c r="AS88" s="273" t="str">
        <f t="shared" si="83"/>
        <v/>
      </c>
      <c r="AT88" s="273"/>
      <c r="AU88" s="273"/>
      <c r="AV88" s="341"/>
      <c r="AW88" s="277"/>
      <c r="AX88" s="277"/>
      <c r="AY88" s="404"/>
      <c r="AZ88" s="405"/>
      <c r="BA88" s="405"/>
      <c r="BB88" s="405"/>
      <c r="BC88" s="405"/>
      <c r="BJ88" s="299"/>
      <c r="BK88" s="285"/>
      <c r="BL88" s="285"/>
      <c r="BM88" s="285"/>
      <c r="BN88" s="285"/>
      <c r="BO88" s="285"/>
      <c r="BP88" s="285"/>
      <c r="BQ88" s="285"/>
      <c r="BR88" s="285"/>
      <c r="BS88" s="285"/>
      <c r="BT88" s="285"/>
      <c r="BU88" s="285"/>
      <c r="BV88" s="285"/>
      <c r="BW88" s="285"/>
      <c r="BX88" s="285"/>
      <c r="BY88" s="285"/>
      <c r="BZ88" s="285"/>
      <c r="CA88" s="285"/>
      <c r="CB88" s="285"/>
      <c r="CC88" s="285"/>
      <c r="CD88" s="285"/>
      <c r="CE88" s="285"/>
      <c r="CF88" s="285"/>
      <c r="CG88" s="285"/>
      <c r="CH88" s="285"/>
      <c r="CL88" s="285"/>
    </row>
    <row r="89" spans="1:90" s="1" customFormat="1" ht="14" customHeight="1" x14ac:dyDescent="0.3">
      <c r="A89" s="581"/>
      <c r="B89" s="548" t="s">
        <v>354</v>
      </c>
      <c r="C89" s="511" t="s">
        <v>108</v>
      </c>
      <c r="D89" s="511" t="s">
        <v>355</v>
      </c>
      <c r="E89" s="511" t="s">
        <v>140</v>
      </c>
      <c r="F89" s="510"/>
      <c r="G89" s="510"/>
      <c r="H89" s="510"/>
      <c r="I89" s="510"/>
      <c r="J89" s="511" t="s">
        <v>281</v>
      </c>
      <c r="K89" s="512" t="s">
        <v>356</v>
      </c>
      <c r="L89" s="512" t="s">
        <v>357</v>
      </c>
      <c r="M89" s="512" t="str">
        <f t="shared" si="62"/>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N89" s="548"/>
      <c r="O89" s="489">
        <v>25</v>
      </c>
      <c r="P89" s="487"/>
      <c r="Q89" s="488"/>
      <c r="R89" s="485"/>
      <c r="S89" s="487"/>
      <c r="T89" s="488"/>
      <c r="U89" s="485"/>
      <c r="V89" s="487"/>
      <c r="W89" s="488"/>
      <c r="X89" s="509"/>
      <c r="Y89" s="488"/>
      <c r="Z89" s="509"/>
      <c r="AA89" s="489"/>
      <c r="AB89" s="298"/>
      <c r="AC89" s="409"/>
      <c r="AD89" s="359"/>
      <c r="AE89" s="287"/>
      <c r="AF89" s="409"/>
      <c r="AG89" s="287" t="str">
        <f t="shared" si="84"/>
        <v/>
      </c>
      <c r="AH89" s="288"/>
      <c r="AI89" s="288"/>
      <c r="AJ89" s="289" t="str">
        <f t="shared" si="76"/>
        <v/>
      </c>
      <c r="AK89" s="288"/>
      <c r="AL89" s="288"/>
      <c r="AM89" s="288"/>
      <c r="AN89" s="122"/>
      <c r="AO89" s="131" t="str">
        <f t="shared" si="80"/>
        <v/>
      </c>
      <c r="AP89" s="123"/>
      <c r="AQ89" s="131" t="str">
        <f t="shared" si="81"/>
        <v/>
      </c>
      <c r="AR89" s="123" t="str">
        <f t="shared" si="82"/>
        <v/>
      </c>
      <c r="AS89" s="273" t="str">
        <f t="shared" si="83"/>
        <v/>
      </c>
      <c r="AT89" s="273"/>
      <c r="AU89" s="273"/>
      <c r="AV89" s="341"/>
      <c r="AW89" s="277"/>
      <c r="AX89" s="277"/>
      <c r="AY89" s="404"/>
      <c r="AZ89" s="405"/>
      <c r="BA89" s="405"/>
      <c r="BB89" s="405"/>
      <c r="BC89" s="405"/>
      <c r="BJ89" s="299"/>
      <c r="BK89" s="285"/>
      <c r="BL89" s="285"/>
      <c r="BM89" s="285"/>
      <c r="BN89" s="285"/>
      <c r="BO89" s="285"/>
      <c r="BP89" s="285"/>
      <c r="BQ89" s="285"/>
      <c r="BR89" s="285"/>
      <c r="BS89" s="285"/>
      <c r="BT89" s="285"/>
      <c r="BU89" s="285"/>
      <c r="BV89" s="285"/>
      <c r="BW89" s="285"/>
      <c r="BX89" s="285"/>
      <c r="BY89" s="285"/>
      <c r="BZ89" s="285"/>
      <c r="CA89" s="285"/>
      <c r="CB89" s="285"/>
      <c r="CC89" s="285"/>
      <c r="CD89" s="285"/>
      <c r="CE89" s="285"/>
      <c r="CF89" s="285"/>
      <c r="CG89" s="285"/>
      <c r="CH89" s="285"/>
      <c r="CL89" s="285"/>
    </row>
    <row r="90" spans="1:90" s="1" customFormat="1" ht="165" customHeight="1" x14ac:dyDescent="0.3">
      <c r="A90" s="581" t="s">
        <v>358</v>
      </c>
      <c r="B90" s="548" t="s">
        <v>359</v>
      </c>
      <c r="C90" s="511" t="s">
        <v>108</v>
      </c>
      <c r="D90" s="511" t="s">
        <v>360</v>
      </c>
      <c r="E90" s="511" t="s">
        <v>140</v>
      </c>
      <c r="F90" s="510" t="s">
        <v>324</v>
      </c>
      <c r="G90" s="510" t="s">
        <v>278</v>
      </c>
      <c r="H90" s="510" t="s">
        <v>86</v>
      </c>
      <c r="I90" s="510" t="s">
        <v>296</v>
      </c>
      <c r="J90" s="511" t="s">
        <v>281</v>
      </c>
      <c r="K90" s="512" t="s">
        <v>768</v>
      </c>
      <c r="L90" s="512" t="s">
        <v>362</v>
      </c>
      <c r="M90"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asesorías en temas de ordenamiento territorial y registro de los nombres geográficos del país.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0" s="548" t="s">
        <v>270</v>
      </c>
      <c r="O90" s="489">
        <v>25</v>
      </c>
      <c r="P90" s="487" t="str">
        <f t="shared" ref="P90" si="101">IF(O90&lt;=0,"",IF(O90&lt;=2,"Muy Baja",IF(O90&lt;=24,"Baja",IF(O90&lt;=500,"Media",IF(O90&lt;=5000,"Alta","Muy Alta")))))</f>
        <v>Media</v>
      </c>
      <c r="Q90" s="488">
        <f t="shared" si="92"/>
        <v>0.6</v>
      </c>
      <c r="R90" s="485"/>
      <c r="S90" s="487" t="str">
        <f>IF(OR(R90='Tabla Impacto'!$C$11,R90='Tabla Impacto'!$D$11),"Leve",IF(OR(R90='Tabla Impacto'!$C$12,R90='Tabla Impacto'!$D$12),"Menor",IF(OR(R90='Tabla Impacto'!$C$13,R90='Tabla Impacto'!$D$13),"Moderado",IF(OR(R90='Tabla Impacto'!$C$14,R90='Tabla Impacto'!$D$14),"Mayor",IF(OR(R90='Tabla Impacto'!$C$15,R90='Tabla Impacto'!$D$15),"Catastrófico","")))))</f>
        <v/>
      </c>
      <c r="T90" s="488" t="str">
        <f t="shared" ref="T90" si="102">IF(S90="","",IF(S90="Leve",0.2,IF(S90="Menor",0.4,IF(S90="Moderado",0.6,IF(S90="Mayor",0.8,IF(S90="Catastrófico",1,))))))</f>
        <v/>
      </c>
      <c r="U90" s="485" t="s">
        <v>272</v>
      </c>
      <c r="V90" s="487" t="str">
        <f>IF(OR(U90='Tabla Impacto'!$C$11,U90='Tabla Impacto'!$D$11),"Leve",IF(OR(U90='Tabla Impacto'!$C$12,U90='Tabla Impacto'!$D$12),"Menor",IF(OR(U90='Tabla Impacto'!$C$13,U90='Tabla Impacto'!$D$13),"Moderado",IF(OR(U90='Tabla Impacto'!$C$14,U90='Tabla Impacto'!$D$14),"Mayor",IF(OR(U90='Tabla Impacto'!$C$15,U90='Tabla Impacto'!$D$15),"Catastrófico","")))))</f>
        <v>Catastrófico</v>
      </c>
      <c r="W90" s="488">
        <f t="shared" ref="W90" si="103">IF(V90="","",IF(V90="Leve",0.2,IF(V90="Menor",0.4,IF(V90="Moderado",0.6,IF(V90="Mayor",0.8,IF(V90="Catastrófico",1,))))))</f>
        <v>1</v>
      </c>
      <c r="X90" s="509" t="str">
        <f>IF(Y90="","",IF(Y90='Tabla Impacto'!$G$4,'Tabla Impacto'!$F$4,IF(Y90='Tabla Impacto'!$G$5,'Tabla Impacto'!$F$5,IF(Y90='Tabla Impacto'!$G$6,'Tabla Impacto'!$F$6,IF(Y90='Tabla Impacto'!$G$7,'Tabla Impacto'!$F$7,IF(Y90='Tabla Impacto'!$G$8,'Tabla Impacto'!$F$8))))))</f>
        <v>Catastrófico</v>
      </c>
      <c r="Y90" s="488">
        <f t="shared" ref="Y90" si="104">+IF(T90="",W90,IF(W90="",T90,IF(T90&gt;W90,T90,W90)))</f>
        <v>1</v>
      </c>
      <c r="Z90" s="509" t="str">
        <f t="shared" ref="Z90" si="105">IF(OR(AND(P90="Muy Baja",X90="Leve"),AND(P90="Muy Baja",X90="Menor"),AND(P90="Baja",X90="Leve")),"Bajo",IF(OR(AND(P90="Muy baja",X90="Moderado"),AND(P90="Baja",X90="Menor"),AND(P90="Baja",X90="Moderado"),AND(P90="Media",X90="Leve"),AND(P90="Media",X90="Menor"),AND(P90="Media",X90="Moderado"),AND(P90="Alta",X90="Leve"),AND(P90="Alta",X90="Menor")),"Moderado",IF(OR(AND(P90="Muy Baja",X90="Mayor"),AND(P90="Baja",X90="Mayor"),AND(P90="Media",X90="Mayor"),AND(P90="Alta",X90="Moderado"),AND(P90="Alta",X90="Mayor"),AND(P90="Muy Alta",X90="Leve"),AND(P90="Muy Alta",X90="Menor"),AND(P90="Muy Alta",X90="Moderado"),AND(P90="Muy Alta",X90="Mayor")),"Alto",IF(OR(AND(P90="Muy Baja",X90="Catastrófico"),AND(P90="Baja",X90="Catastrófico"),AND(P90="Media",X90="Catastrófico"),AND(P90="Alta",X90="Catastrófico"),AND(P90="Muy Alta",X90="Catastrófico")),"Extremo",""))))</f>
        <v>Extremo</v>
      </c>
      <c r="AA90" s="489"/>
      <c r="AB90" s="298">
        <v>1</v>
      </c>
      <c r="AC90" s="409" t="s">
        <v>881</v>
      </c>
      <c r="AD90" s="359"/>
      <c r="AE90" s="287" t="s">
        <v>120</v>
      </c>
      <c r="AF90" s="409" t="s">
        <v>769</v>
      </c>
      <c r="AG90" s="287" t="str">
        <f t="shared" si="84"/>
        <v>Probabilidad</v>
      </c>
      <c r="AH90" s="288" t="s">
        <v>71</v>
      </c>
      <c r="AI90" s="288" t="s">
        <v>106</v>
      </c>
      <c r="AJ90" s="289" t="str">
        <f t="shared" si="76"/>
        <v>40%</v>
      </c>
      <c r="AK90" s="288" t="s">
        <v>112</v>
      </c>
      <c r="AL90" s="288" t="s">
        <v>130</v>
      </c>
      <c r="AM90" s="288" t="s">
        <v>273</v>
      </c>
      <c r="AN90" s="272">
        <f>IFERROR(IF(AG90="Probabilidad",(Q90-(+Q90*AJ90)),IF(AG90="Impacto",Q90,"")),"")</f>
        <v>0.36</v>
      </c>
      <c r="AO90" s="131" t="str">
        <f t="shared" si="80"/>
        <v>Baja</v>
      </c>
      <c r="AP90" s="123">
        <f t="shared" ref="AP90" si="106">+AN90</f>
        <v>0.36</v>
      </c>
      <c r="AQ90" s="131" t="str">
        <f t="shared" si="81"/>
        <v>Catastrófico</v>
      </c>
      <c r="AR90" s="123">
        <f>IFERROR(IF(AG90="Impacto",(Y90-(+Y90*AJ90)),IF(AG90="Probabilidad",Y90,"")),"")</f>
        <v>1</v>
      </c>
      <c r="AS90" s="273" t="str">
        <f t="shared" si="83"/>
        <v>Extremo</v>
      </c>
      <c r="AT90" s="647">
        <f>+AP91</f>
        <v>0.216</v>
      </c>
      <c r="AU90" s="647">
        <f>+AR91</f>
        <v>1</v>
      </c>
      <c r="AV90" s="648" t="s">
        <v>274</v>
      </c>
      <c r="AW90" s="277"/>
      <c r="AX90" s="277"/>
      <c r="AY90" s="291">
        <v>0</v>
      </c>
      <c r="AZ90" s="287">
        <v>0</v>
      </c>
      <c r="BA90" s="287">
        <v>0</v>
      </c>
      <c r="BB90" s="287">
        <v>0</v>
      </c>
      <c r="BC90" s="287">
        <v>0</v>
      </c>
      <c r="BJ90" s="299"/>
      <c r="BK90" s="285"/>
      <c r="BL90" s="285"/>
      <c r="BM90" s="285"/>
      <c r="BN90" s="285"/>
      <c r="BO90" s="285"/>
      <c r="BP90" s="285"/>
      <c r="BQ90" s="285"/>
      <c r="BR90" s="285"/>
      <c r="BS90" s="285"/>
      <c r="BT90" s="285"/>
      <c r="BU90" s="285"/>
      <c r="BV90" s="285"/>
      <c r="BW90" s="285"/>
      <c r="BX90" s="285"/>
      <c r="BY90" s="285"/>
      <c r="BZ90" s="285"/>
      <c r="CA90" s="285"/>
      <c r="CB90" s="285"/>
      <c r="CC90" s="285"/>
      <c r="CD90" s="285"/>
      <c r="CE90" s="285"/>
      <c r="CF90" s="285"/>
      <c r="CG90" s="285"/>
      <c r="CH90" s="285"/>
      <c r="CL90" s="285"/>
    </row>
    <row r="91" spans="1:90" s="1" customFormat="1" ht="147" customHeight="1" x14ac:dyDescent="0.3">
      <c r="A91" s="581"/>
      <c r="B91" s="548" t="s">
        <v>359</v>
      </c>
      <c r="C91" s="511" t="s">
        <v>108</v>
      </c>
      <c r="D91" s="511" t="s">
        <v>360</v>
      </c>
      <c r="E91" s="511" t="s">
        <v>140</v>
      </c>
      <c r="F91" s="510"/>
      <c r="G91" s="510"/>
      <c r="H91" s="510"/>
      <c r="I91" s="510"/>
      <c r="J91" s="511" t="s">
        <v>281</v>
      </c>
      <c r="K91" s="512" t="s">
        <v>361</v>
      </c>
      <c r="L91" s="512" t="s">
        <v>362</v>
      </c>
      <c r="M91"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1" s="548"/>
      <c r="O91" s="489">
        <v>25</v>
      </c>
      <c r="P91" s="487"/>
      <c r="Q91" s="488"/>
      <c r="R91" s="485"/>
      <c r="S91" s="487"/>
      <c r="T91" s="488"/>
      <c r="U91" s="485"/>
      <c r="V91" s="487"/>
      <c r="W91" s="488"/>
      <c r="X91" s="509"/>
      <c r="Y91" s="488"/>
      <c r="Z91" s="509"/>
      <c r="AA91" s="489"/>
      <c r="AB91" s="298">
        <v>2</v>
      </c>
      <c r="AC91" s="409" t="s">
        <v>882</v>
      </c>
      <c r="AD91" s="359"/>
      <c r="AE91" s="287" t="s">
        <v>120</v>
      </c>
      <c r="AF91" s="409" t="s">
        <v>823</v>
      </c>
      <c r="AG91" s="287" t="str">
        <f t="shared" si="84"/>
        <v>Probabilidad</v>
      </c>
      <c r="AH91" s="288" t="s">
        <v>71</v>
      </c>
      <c r="AI91" s="288" t="s">
        <v>106</v>
      </c>
      <c r="AJ91" s="289" t="str">
        <f t="shared" si="76"/>
        <v>40%</v>
      </c>
      <c r="AK91" s="288" t="s">
        <v>112</v>
      </c>
      <c r="AL91" s="288" t="s">
        <v>130</v>
      </c>
      <c r="AM91" s="288" t="s">
        <v>273</v>
      </c>
      <c r="AN91" s="271">
        <f>IFERROR(IF(AND(AG90="Probabilidad",AG91="Probabilidad"),(AP90-(+AP90*AJ91)),IF(AG91="Probabilidad",(Q90-(+Q90*AJ91)),IF(AG91="Impacto",AP90,""))),"")</f>
        <v>0.216</v>
      </c>
      <c r="AO91" s="131" t="str">
        <f t="shared" si="80"/>
        <v>Baja</v>
      </c>
      <c r="AP91" s="123">
        <f>+AN91</f>
        <v>0.216</v>
      </c>
      <c r="AQ91" s="131" t="str">
        <f t="shared" si="81"/>
        <v>Catastrófico</v>
      </c>
      <c r="AR91" s="123">
        <f>IFERROR(IF(AND(AG90="Impacto",AG91="Impacto"),(AR90-(+AR90*AJ91)),IF(AG91="Impacto",(Y90-(+Y90*AJ91)),IF(AG91="Probabilidad",AR90,""))),"")</f>
        <v>1</v>
      </c>
      <c r="AS91" s="273" t="str">
        <f t="shared" si="83"/>
        <v>Extremo</v>
      </c>
      <c r="AT91" s="647"/>
      <c r="AU91" s="647"/>
      <c r="AV91" s="648"/>
      <c r="AW91" s="277"/>
      <c r="AX91" s="277"/>
      <c r="AY91" s="291">
        <v>0</v>
      </c>
      <c r="AZ91" s="287">
        <v>0</v>
      </c>
      <c r="BA91" s="287">
        <v>0</v>
      </c>
      <c r="BB91" s="287">
        <v>0</v>
      </c>
      <c r="BC91" s="287">
        <v>0</v>
      </c>
      <c r="BJ91" s="299"/>
      <c r="BK91" s="285"/>
      <c r="BL91" s="285"/>
      <c r="BM91" s="285"/>
      <c r="BN91" s="285"/>
      <c r="BO91" s="285"/>
      <c r="BP91" s="285"/>
      <c r="BQ91" s="285"/>
      <c r="BR91" s="285"/>
      <c r="BS91" s="285"/>
      <c r="BT91" s="285"/>
      <c r="BU91" s="285"/>
      <c r="BV91" s="285"/>
      <c r="BW91" s="285"/>
      <c r="BX91" s="285"/>
      <c r="BY91" s="285"/>
      <c r="BZ91" s="285"/>
      <c r="CA91" s="285"/>
      <c r="CB91" s="285"/>
      <c r="CC91" s="285"/>
      <c r="CD91" s="285"/>
      <c r="CE91" s="285"/>
      <c r="CF91" s="285"/>
      <c r="CG91" s="285"/>
      <c r="CH91" s="285"/>
      <c r="CL91" s="285"/>
    </row>
    <row r="92" spans="1:90" s="1" customFormat="1" ht="14" customHeight="1" x14ac:dyDescent="0.3">
      <c r="A92" s="581"/>
      <c r="B92" s="548" t="s">
        <v>359</v>
      </c>
      <c r="C92" s="511" t="s">
        <v>108</v>
      </c>
      <c r="D92" s="511" t="s">
        <v>360</v>
      </c>
      <c r="E92" s="511" t="s">
        <v>140</v>
      </c>
      <c r="F92" s="510"/>
      <c r="G92" s="510"/>
      <c r="H92" s="510"/>
      <c r="I92" s="510"/>
      <c r="J92" s="511" t="s">
        <v>281</v>
      </c>
      <c r="K92" s="512" t="s">
        <v>361</v>
      </c>
      <c r="L92" s="512" t="s">
        <v>362</v>
      </c>
      <c r="M92"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2" s="548"/>
      <c r="O92" s="489">
        <v>25</v>
      </c>
      <c r="P92" s="487"/>
      <c r="Q92" s="488"/>
      <c r="R92" s="485"/>
      <c r="S92" s="487"/>
      <c r="T92" s="488"/>
      <c r="U92" s="485"/>
      <c r="V92" s="487"/>
      <c r="W92" s="488"/>
      <c r="X92" s="509"/>
      <c r="Y92" s="488"/>
      <c r="Z92" s="509"/>
      <c r="AA92" s="489"/>
      <c r="AB92" s="298"/>
      <c r="AC92" s="409"/>
      <c r="AD92" s="359"/>
      <c r="AE92" s="287"/>
      <c r="AF92" s="409"/>
      <c r="AG92" s="287" t="str">
        <f t="shared" si="84"/>
        <v/>
      </c>
      <c r="AH92" s="288"/>
      <c r="AI92" s="288"/>
      <c r="AJ92" s="289" t="str">
        <f t="shared" si="76"/>
        <v/>
      </c>
      <c r="AK92" s="288"/>
      <c r="AL92" s="288"/>
      <c r="AM92" s="288"/>
      <c r="AN92" s="122"/>
      <c r="AO92" s="131" t="str">
        <f t="shared" si="80"/>
        <v/>
      </c>
      <c r="AP92" s="123"/>
      <c r="AQ92" s="131" t="str">
        <f t="shared" si="81"/>
        <v/>
      </c>
      <c r="AR92" s="123" t="str">
        <f t="shared" si="82"/>
        <v/>
      </c>
      <c r="AS92" s="273" t="str">
        <f t="shared" si="83"/>
        <v/>
      </c>
      <c r="AT92" s="273"/>
      <c r="AU92" s="273"/>
      <c r="AV92" s="341"/>
      <c r="AW92" s="277"/>
      <c r="AX92" s="277"/>
      <c r="AY92" s="404"/>
      <c r="AZ92" s="405"/>
      <c r="BA92" s="405"/>
      <c r="BB92" s="405"/>
      <c r="BC92" s="405"/>
      <c r="BJ92" s="299"/>
      <c r="BK92" s="285"/>
      <c r="BL92" s="285"/>
      <c r="BM92" s="285"/>
      <c r="BN92" s="285"/>
      <c r="BO92" s="285"/>
      <c r="BP92" s="285"/>
      <c r="BQ92" s="285"/>
      <c r="BR92" s="285"/>
      <c r="BS92" s="285"/>
      <c r="BT92" s="285"/>
      <c r="BU92" s="285"/>
      <c r="BV92" s="285"/>
      <c r="BW92" s="285"/>
      <c r="BX92" s="285"/>
      <c r="BY92" s="285"/>
      <c r="BZ92" s="285"/>
      <c r="CA92" s="285"/>
      <c r="CB92" s="285"/>
      <c r="CC92" s="285"/>
      <c r="CD92" s="285"/>
      <c r="CE92" s="285"/>
      <c r="CF92" s="285"/>
      <c r="CG92" s="285"/>
      <c r="CH92" s="285"/>
      <c r="CL92" s="285"/>
    </row>
    <row r="93" spans="1:90" s="1" customFormat="1" ht="14" customHeight="1" x14ac:dyDescent="0.3">
      <c r="A93" s="581"/>
      <c r="B93" s="548" t="s">
        <v>359</v>
      </c>
      <c r="C93" s="511" t="s">
        <v>108</v>
      </c>
      <c r="D93" s="511" t="s">
        <v>360</v>
      </c>
      <c r="E93" s="511" t="s">
        <v>140</v>
      </c>
      <c r="F93" s="510"/>
      <c r="G93" s="510"/>
      <c r="H93" s="510"/>
      <c r="I93" s="510"/>
      <c r="J93" s="511" t="s">
        <v>281</v>
      </c>
      <c r="K93" s="512" t="s">
        <v>361</v>
      </c>
      <c r="L93" s="512" t="s">
        <v>362</v>
      </c>
      <c r="M93"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3" s="548"/>
      <c r="O93" s="489">
        <v>25</v>
      </c>
      <c r="P93" s="487"/>
      <c r="Q93" s="488"/>
      <c r="R93" s="485"/>
      <c r="S93" s="487"/>
      <c r="T93" s="488"/>
      <c r="U93" s="485"/>
      <c r="V93" s="487"/>
      <c r="W93" s="488"/>
      <c r="X93" s="509"/>
      <c r="Y93" s="488"/>
      <c r="Z93" s="509"/>
      <c r="AA93" s="489"/>
      <c r="AB93" s="298"/>
      <c r="AC93" s="409"/>
      <c r="AD93" s="359"/>
      <c r="AE93" s="287"/>
      <c r="AF93" s="409"/>
      <c r="AG93" s="287" t="str">
        <f t="shared" si="84"/>
        <v/>
      </c>
      <c r="AH93" s="288"/>
      <c r="AI93" s="288"/>
      <c r="AJ93" s="289" t="str">
        <f t="shared" si="76"/>
        <v/>
      </c>
      <c r="AK93" s="288"/>
      <c r="AL93" s="288"/>
      <c r="AM93" s="288"/>
      <c r="AN93" s="122"/>
      <c r="AO93" s="131" t="str">
        <f t="shared" si="80"/>
        <v/>
      </c>
      <c r="AP93" s="123"/>
      <c r="AQ93" s="131" t="str">
        <f t="shared" si="81"/>
        <v/>
      </c>
      <c r="AR93" s="123" t="str">
        <f t="shared" si="82"/>
        <v/>
      </c>
      <c r="AS93" s="273" t="str">
        <f t="shared" si="83"/>
        <v/>
      </c>
      <c r="AT93" s="273"/>
      <c r="AU93" s="273"/>
      <c r="AV93" s="341"/>
      <c r="AW93" s="277"/>
      <c r="AX93" s="277"/>
      <c r="AY93" s="404"/>
      <c r="AZ93" s="405"/>
      <c r="BA93" s="405"/>
      <c r="BB93" s="405"/>
      <c r="BC93" s="405"/>
      <c r="BJ93" s="299"/>
      <c r="BK93" s="285"/>
      <c r="BL93" s="285"/>
      <c r="BM93" s="285"/>
      <c r="BN93" s="285"/>
      <c r="BO93" s="285"/>
      <c r="BP93" s="285"/>
      <c r="BQ93" s="285"/>
      <c r="BR93" s="285"/>
      <c r="BS93" s="285"/>
      <c r="BT93" s="285"/>
      <c r="BU93" s="285"/>
      <c r="BV93" s="285"/>
      <c r="BW93" s="285"/>
      <c r="BX93" s="285"/>
      <c r="BY93" s="285"/>
      <c r="BZ93" s="285"/>
      <c r="CA93" s="285"/>
      <c r="CB93" s="285"/>
      <c r="CC93" s="285"/>
      <c r="CD93" s="285"/>
      <c r="CE93" s="285"/>
      <c r="CF93" s="285"/>
      <c r="CG93" s="285"/>
      <c r="CH93" s="285"/>
      <c r="CL93" s="285"/>
    </row>
    <row r="94" spans="1:90" s="1" customFormat="1" ht="14" customHeight="1" x14ac:dyDescent="0.3">
      <c r="A94" s="581"/>
      <c r="B94" s="548" t="s">
        <v>359</v>
      </c>
      <c r="C94" s="511" t="s">
        <v>108</v>
      </c>
      <c r="D94" s="511" t="s">
        <v>360</v>
      </c>
      <c r="E94" s="511" t="s">
        <v>140</v>
      </c>
      <c r="F94" s="510"/>
      <c r="G94" s="510"/>
      <c r="H94" s="510"/>
      <c r="I94" s="510"/>
      <c r="J94" s="511" t="s">
        <v>281</v>
      </c>
      <c r="K94" s="512" t="s">
        <v>361</v>
      </c>
      <c r="L94" s="512" t="s">
        <v>362</v>
      </c>
      <c r="M94"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4" s="548"/>
      <c r="O94" s="489">
        <v>25</v>
      </c>
      <c r="P94" s="487"/>
      <c r="Q94" s="488"/>
      <c r="R94" s="485"/>
      <c r="S94" s="487"/>
      <c r="T94" s="488"/>
      <c r="U94" s="485"/>
      <c r="V94" s="487"/>
      <c r="W94" s="488"/>
      <c r="X94" s="509"/>
      <c r="Y94" s="488"/>
      <c r="Z94" s="509"/>
      <c r="AA94" s="489"/>
      <c r="AB94" s="298"/>
      <c r="AC94" s="409"/>
      <c r="AD94" s="359"/>
      <c r="AE94" s="287"/>
      <c r="AF94" s="409"/>
      <c r="AG94" s="287" t="str">
        <f t="shared" si="84"/>
        <v/>
      </c>
      <c r="AH94" s="288"/>
      <c r="AI94" s="288"/>
      <c r="AJ94" s="289" t="str">
        <f t="shared" si="76"/>
        <v/>
      </c>
      <c r="AK94" s="288"/>
      <c r="AL94" s="288"/>
      <c r="AM94" s="288"/>
      <c r="AN94" s="122"/>
      <c r="AO94" s="131" t="str">
        <f t="shared" si="80"/>
        <v/>
      </c>
      <c r="AP94" s="123"/>
      <c r="AQ94" s="131" t="str">
        <f t="shared" si="81"/>
        <v/>
      </c>
      <c r="AR94" s="123" t="str">
        <f t="shared" si="82"/>
        <v/>
      </c>
      <c r="AS94" s="273" t="str">
        <f t="shared" si="83"/>
        <v/>
      </c>
      <c r="AT94" s="273"/>
      <c r="AU94" s="273"/>
      <c r="AV94" s="341"/>
      <c r="AW94" s="277"/>
      <c r="AX94" s="277"/>
      <c r="AY94" s="404"/>
      <c r="AZ94" s="405"/>
      <c r="BA94" s="405"/>
      <c r="BB94" s="405"/>
      <c r="BC94" s="405"/>
      <c r="BJ94" s="299"/>
      <c r="BK94" s="285"/>
      <c r="BL94" s="285"/>
      <c r="BM94" s="285"/>
      <c r="BN94" s="285"/>
      <c r="BO94" s="285"/>
      <c r="BP94" s="285"/>
      <c r="BQ94" s="285"/>
      <c r="BR94" s="285"/>
      <c r="BS94" s="285"/>
      <c r="BT94" s="285"/>
      <c r="BU94" s="285"/>
      <c r="BV94" s="285"/>
      <c r="BW94" s="285"/>
      <c r="BX94" s="285"/>
      <c r="BY94" s="285"/>
      <c r="BZ94" s="285"/>
      <c r="CA94" s="285"/>
      <c r="CB94" s="285"/>
      <c r="CC94" s="285"/>
      <c r="CD94" s="285"/>
      <c r="CE94" s="285"/>
      <c r="CF94" s="285"/>
      <c r="CG94" s="285"/>
      <c r="CH94" s="285"/>
      <c r="CL94" s="285"/>
    </row>
    <row r="95" spans="1:90" s="1" customFormat="1" ht="14" customHeight="1" x14ac:dyDescent="0.3">
      <c r="A95" s="581"/>
      <c r="B95" s="548" t="s">
        <v>359</v>
      </c>
      <c r="C95" s="511" t="s">
        <v>108</v>
      </c>
      <c r="D95" s="511" t="s">
        <v>360</v>
      </c>
      <c r="E95" s="511" t="s">
        <v>140</v>
      </c>
      <c r="F95" s="510"/>
      <c r="G95" s="510"/>
      <c r="H95" s="510"/>
      <c r="I95" s="510"/>
      <c r="J95" s="511" t="s">
        <v>281</v>
      </c>
      <c r="K95" s="512" t="s">
        <v>361</v>
      </c>
      <c r="L95" s="512" t="s">
        <v>362</v>
      </c>
      <c r="M95" s="512" t="str">
        <f t="shared" si="62"/>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N95" s="548"/>
      <c r="O95" s="489">
        <v>25</v>
      </c>
      <c r="P95" s="487"/>
      <c r="Q95" s="488"/>
      <c r="R95" s="485"/>
      <c r="S95" s="487"/>
      <c r="T95" s="488"/>
      <c r="U95" s="485"/>
      <c r="V95" s="487"/>
      <c r="W95" s="488"/>
      <c r="X95" s="509"/>
      <c r="Y95" s="488"/>
      <c r="Z95" s="509"/>
      <c r="AA95" s="489"/>
      <c r="AB95" s="298"/>
      <c r="AC95" s="409"/>
      <c r="AD95" s="359"/>
      <c r="AE95" s="287"/>
      <c r="AF95" s="409"/>
      <c r="AG95" s="287" t="str">
        <f t="shared" si="84"/>
        <v/>
      </c>
      <c r="AH95" s="288"/>
      <c r="AI95" s="288"/>
      <c r="AJ95" s="289" t="str">
        <f t="shared" si="76"/>
        <v/>
      </c>
      <c r="AK95" s="288"/>
      <c r="AL95" s="288"/>
      <c r="AM95" s="288"/>
      <c r="AN95" s="122"/>
      <c r="AO95" s="131" t="str">
        <f t="shared" si="80"/>
        <v/>
      </c>
      <c r="AP95" s="123"/>
      <c r="AQ95" s="131" t="str">
        <f t="shared" si="81"/>
        <v/>
      </c>
      <c r="AR95" s="123" t="str">
        <f t="shared" si="82"/>
        <v/>
      </c>
      <c r="AS95" s="273" t="str">
        <f t="shared" si="83"/>
        <v/>
      </c>
      <c r="AT95" s="273"/>
      <c r="AU95" s="273"/>
      <c r="AV95" s="341"/>
      <c r="AW95" s="277"/>
      <c r="AX95" s="277"/>
      <c r="AY95" s="404"/>
      <c r="AZ95" s="405"/>
      <c r="BA95" s="405"/>
      <c r="BB95" s="405"/>
      <c r="BC95" s="405"/>
      <c r="BJ95" s="299"/>
      <c r="BK95" s="285"/>
      <c r="BL95" s="285"/>
      <c r="BM95" s="285"/>
      <c r="BN95" s="285"/>
      <c r="BO95" s="285"/>
      <c r="BP95" s="285"/>
      <c r="BQ95" s="285"/>
      <c r="BR95" s="285"/>
      <c r="BS95" s="285"/>
      <c r="BT95" s="285"/>
      <c r="BU95" s="285"/>
      <c r="BV95" s="285"/>
      <c r="BW95" s="285"/>
      <c r="BX95" s="285"/>
      <c r="BY95" s="285"/>
      <c r="BZ95" s="285"/>
      <c r="CA95" s="285"/>
      <c r="CB95" s="285"/>
      <c r="CC95" s="285"/>
      <c r="CD95" s="285"/>
      <c r="CE95" s="285"/>
      <c r="CF95" s="285"/>
      <c r="CG95" s="285"/>
      <c r="CH95" s="285"/>
      <c r="CL95" s="285"/>
    </row>
    <row r="96" spans="1:90" s="1" customFormat="1" ht="143.4" customHeight="1" x14ac:dyDescent="0.3">
      <c r="A96" s="581" t="s">
        <v>363</v>
      </c>
      <c r="B96" s="548" t="s">
        <v>364</v>
      </c>
      <c r="C96" s="511" t="s">
        <v>108</v>
      </c>
      <c r="D96" s="511" t="s">
        <v>365</v>
      </c>
      <c r="E96" s="511" t="s">
        <v>140</v>
      </c>
      <c r="F96" s="510" t="s">
        <v>324</v>
      </c>
      <c r="G96" s="510" t="s">
        <v>278</v>
      </c>
      <c r="H96" s="510" t="s">
        <v>279</v>
      </c>
      <c r="I96" s="510" t="s">
        <v>268</v>
      </c>
      <c r="J96" s="511" t="s">
        <v>281</v>
      </c>
      <c r="K96" s="512" t="s">
        <v>883</v>
      </c>
      <c r="L96" s="512" t="s">
        <v>884</v>
      </c>
      <c r="M96" s="512" t="str">
        <f t="shared" si="62"/>
        <v>Posibilidad de pérdida Reputacional por incumplimiento en los tiempos programados para la generación, actualización y publicación de metodologías, estudios e investigaciones geográficas, deslindes y delimitación de las entidades territoriales y fronteras, asesorías en temas de ordenamiento territorial y registro de los nombres geográficos del país.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y fronteras.
5. Demoras en los procesos administrativos que apoyan el desarrollo de las actividades técnicas.
6. Demoras para la aprobación o autorización de productos por parte de entes externos</v>
      </c>
      <c r="N96" s="548" t="s">
        <v>270</v>
      </c>
      <c r="O96" s="489">
        <v>12</v>
      </c>
      <c r="P96" s="487" t="str">
        <f t="shared" ref="P96:P156" si="107">IF(O96&lt;=0,"",IF(O96&lt;=2,"Muy Baja",IF(O96&lt;=24,"Baja",IF(O96&lt;=500,"Media",IF(O96&lt;=5000,"Alta","Muy Alta")))))</f>
        <v>Baja</v>
      </c>
      <c r="Q96" s="488">
        <f t="shared" si="92"/>
        <v>0.4</v>
      </c>
      <c r="R96" s="485"/>
      <c r="S96" s="487" t="str">
        <f>IF(OR(R96='Tabla Impacto'!$C$11,R96='Tabla Impacto'!$D$11),"Leve",IF(OR(R96='Tabla Impacto'!$C$12,R96='Tabla Impacto'!$D$12),"Menor",IF(OR(R96='Tabla Impacto'!$C$13,R96='Tabla Impacto'!$D$13),"Moderado",IF(OR(R96='Tabla Impacto'!$C$14,R96='Tabla Impacto'!$D$14),"Mayor",IF(OR(R96='Tabla Impacto'!$C$15,R96='Tabla Impacto'!$D$15),"Catastrófico","")))))</f>
        <v/>
      </c>
      <c r="T96" s="488" t="str">
        <f t="shared" ref="T96" si="108">IF(S96="","",IF(S96="Leve",0.2,IF(S96="Menor",0.4,IF(S96="Moderado",0.6,IF(S96="Mayor",0.8,IF(S96="Catastrófico",1,))))))</f>
        <v/>
      </c>
      <c r="U96" s="485" t="s">
        <v>980</v>
      </c>
      <c r="V96" s="487" t="str">
        <f>IF(OR(U96='Tabla Impacto'!$C$11,U96='Tabla Impacto'!$D$11),"Leve",IF(OR(U96='Tabla Impacto'!$C$12,U96='Tabla Impacto'!$D$12),"Menor",IF(OR(U96='Tabla Impacto'!$C$13,U96='Tabla Impacto'!$D$13),"Moderado",IF(OR(U96='Tabla Impacto'!$C$14,U96='Tabla Impacto'!$D$14),"Mayor",IF(OR(U96='Tabla Impacto'!$C$15,U96='Tabla Impacto'!$D$15),"Catastrófico","")))))</f>
        <v>Mayor</v>
      </c>
      <c r="W96" s="488">
        <f t="shared" ref="W96" si="109">IF(V96="","",IF(V96="Leve",0.2,IF(V96="Menor",0.4,IF(V96="Moderado",0.6,IF(V96="Mayor",0.8,IF(V96="Catastrófico",1,))))))</f>
        <v>0.8</v>
      </c>
      <c r="X96" s="509" t="str">
        <f>IF(Y96="","",IF(Y96='Tabla Impacto'!$G$4,'Tabla Impacto'!$F$4,IF(Y96='Tabla Impacto'!$G$5,'Tabla Impacto'!$F$5,IF(Y96='Tabla Impacto'!$G$6,'Tabla Impacto'!$F$6,IF(Y96='Tabla Impacto'!$G$7,'Tabla Impacto'!$F$7,IF(Y96='Tabla Impacto'!$G$8,'Tabla Impacto'!$F$8))))))</f>
        <v>Mayor</v>
      </c>
      <c r="Y96" s="488">
        <f t="shared" ref="Y96" si="110">+IF(T96="",W96,IF(W96="",T96,IF(T96&gt;W96,T96,W96)))</f>
        <v>0.8</v>
      </c>
      <c r="Z96" s="509" t="str">
        <f t="shared" ref="Z96" si="111">IF(OR(AND(P96="Muy Baja",X96="Leve"),AND(P96="Muy Baja",X96="Menor"),AND(P96="Baja",X96="Leve")),"Bajo",IF(OR(AND(P96="Muy baja",X96="Moderado"),AND(P96="Baja",X96="Menor"),AND(P96="Baja",X96="Moderado"),AND(P96="Media",X96="Leve"),AND(P96="Media",X96="Menor"),AND(P96="Media",X96="Moderado"),AND(P96="Alta",X96="Leve"),AND(P96="Alta",X96="Menor")),"Moderado",IF(OR(AND(P96="Muy Baja",X96="Mayor"),AND(P96="Baja",X96="Mayor"),AND(P96="Media",X96="Mayor"),AND(P96="Alta",X96="Moderado"),AND(P96="Alta",X96="Mayor"),AND(P96="Muy Alta",X96="Leve"),AND(P96="Muy Alta",X96="Menor"),AND(P96="Muy Alta",X96="Moderado"),AND(P96="Muy Alta",X96="Mayor")),"Alto",IF(OR(AND(P96="Muy Baja",X96="Catastrófico"),AND(P96="Baja",X96="Catastrófico"),AND(P96="Media",X96="Catastrófico"),AND(P96="Alta",X96="Catastrófico"),AND(P96="Muy Alta",X96="Catastrófico")),"Extremo",""))))</f>
        <v>Alto</v>
      </c>
      <c r="AA96" s="489"/>
      <c r="AB96" s="298">
        <v>1</v>
      </c>
      <c r="AC96" s="409" t="s">
        <v>885</v>
      </c>
      <c r="AD96" s="359"/>
      <c r="AE96" s="287" t="s">
        <v>120</v>
      </c>
      <c r="AF96" s="409" t="s">
        <v>886</v>
      </c>
      <c r="AG96" s="287" t="str">
        <f t="shared" si="84"/>
        <v>Probabilidad</v>
      </c>
      <c r="AH96" s="288" t="s">
        <v>71</v>
      </c>
      <c r="AI96" s="288" t="s">
        <v>106</v>
      </c>
      <c r="AJ96" s="289" t="str">
        <f t="shared" si="76"/>
        <v>40%</v>
      </c>
      <c r="AK96" s="288" t="s">
        <v>112</v>
      </c>
      <c r="AL96" s="288" t="s">
        <v>130</v>
      </c>
      <c r="AM96" s="288" t="s">
        <v>273</v>
      </c>
      <c r="AN96" s="272">
        <f>IFERROR(IF(AG96="Probabilidad",(Q96-(+Q96*AJ96)),IF(AG96="Impacto",Q96,"")),"")</f>
        <v>0.24</v>
      </c>
      <c r="AO96" s="131" t="str">
        <f t="shared" ref="AO96:AO97" si="112">IFERROR(IF(AN96="","",IF(AN96&lt;=0.2,"Muy Baja",IF(AN96&lt;=0.4,"Baja",IF(AN96&lt;=0.6,"Media",IF(AN96&lt;=0.8,"Alta","Muy Alta"))))),"")</f>
        <v>Baja</v>
      </c>
      <c r="AP96" s="123">
        <f t="shared" ref="AP96" si="113">+AN96</f>
        <v>0.24</v>
      </c>
      <c r="AQ96" s="131" t="str">
        <f t="shared" ref="AQ96:AQ97" si="114">IFERROR(IF(AR96="","",IF(AR96&lt;=0.2,"Leve",IF(AR96&lt;=0.4,"Menor",IF(AR96&lt;=0.6,"Moderado",IF(AR96&lt;=0.8,"Mayor","Catastrófico"))))),"")</f>
        <v>Mayor</v>
      </c>
      <c r="AR96" s="123">
        <f>IFERROR(IF(AG96="Impacto",(Y96-(+Y96*AJ96)),IF(AG96="Probabilidad",Y96,"")),"")</f>
        <v>0.8</v>
      </c>
      <c r="AS96" s="273" t="str">
        <f t="shared" ref="AS96:AS97" si="115">IFERROR(IF(OR(AND(AO96="Muy Baja",AQ96="Leve"),AND(AO96="Muy Baja",AQ96="Menor"),AND(AO96="Baja",AQ96="Leve")),"Bajo",IF(OR(AND(AO96="Muy baja",AQ96="Moderado"),AND(AO96="Baja",AQ96="Menor"),AND(AO96="Baja",AQ96="Moderado"),AND(AO96="Media",AQ96="Leve"),AND(AO96="Media",AQ96="Menor"),AND(AO96="Media",AQ96="Moderado"),AND(AO96="Alta",AQ96="Leve"),AND(AO96="Alta",AQ96="Menor")),"Moderado",IF(OR(AND(AO96="Muy Baja",AQ96="Mayor"),AND(AO96="Baja",AQ96="Mayor"),AND(AO96="Media",AQ96="Mayor"),AND(AO96="Alta",AQ96="Moderado"),AND(AO96="Alta",AQ96="Mayor"),AND(AO96="Muy Alta",AQ96="Leve"),AND(AO96="Muy Alta",AQ96="Menor"),AND(AO96="Muy Alta",AQ96="Moderado"),AND(AO96="Muy Alta",AQ96="Mayor")),"Alto",IF(OR(AND(AO96="Muy Baja",AQ96="Catastrófico"),AND(AO96="Baja",AQ96="Catastrófico"),AND(AO96="Media",AQ96="Catastrófico"),AND(AO96="Alta",AQ96="Catastrófico"),AND(AO96="Muy Alta",AQ96="Catastrófico")),"Extremo","")))),"")</f>
        <v>Alto</v>
      </c>
      <c r="AT96" s="647">
        <f>+AP97</f>
        <v>0.14399999999999999</v>
      </c>
      <c r="AU96" s="647">
        <f>+AR97</f>
        <v>0.8</v>
      </c>
      <c r="AV96" s="648" t="s">
        <v>274</v>
      </c>
      <c r="AW96" s="277"/>
      <c r="AX96" s="277"/>
      <c r="AY96" s="291">
        <v>12</v>
      </c>
      <c r="AZ96" s="287">
        <v>3</v>
      </c>
      <c r="BA96" s="287">
        <v>3</v>
      </c>
      <c r="BB96" s="287">
        <v>3</v>
      </c>
      <c r="BC96" s="287">
        <v>3</v>
      </c>
      <c r="BJ96" s="299"/>
      <c r="BK96" s="285"/>
      <c r="BL96" s="285"/>
      <c r="BM96" s="285"/>
      <c r="BN96" s="285"/>
      <c r="BO96" s="285"/>
      <c r="BP96" s="285"/>
      <c r="BQ96" s="285"/>
      <c r="BR96" s="285"/>
      <c r="BS96" s="285"/>
      <c r="BT96" s="285"/>
      <c r="BU96" s="285"/>
      <c r="BV96" s="285"/>
      <c r="BW96" s="285"/>
      <c r="BX96" s="285"/>
      <c r="BY96" s="285"/>
      <c r="BZ96" s="285"/>
      <c r="CA96" s="285"/>
      <c r="CB96" s="285"/>
      <c r="CC96" s="285"/>
      <c r="CD96" s="285"/>
      <c r="CE96" s="285"/>
      <c r="CF96" s="285"/>
      <c r="CG96" s="285"/>
      <c r="CH96" s="285"/>
      <c r="CL96" s="285"/>
    </row>
    <row r="97" spans="1:90" s="1" customFormat="1" ht="173.4" customHeight="1" x14ac:dyDescent="0.3">
      <c r="A97" s="581"/>
      <c r="B97" s="548" t="s">
        <v>364</v>
      </c>
      <c r="C97" s="511" t="s">
        <v>108</v>
      </c>
      <c r="D97" s="511" t="s">
        <v>365</v>
      </c>
      <c r="E97" s="511" t="s">
        <v>140</v>
      </c>
      <c r="F97" s="510"/>
      <c r="G97" s="510"/>
      <c r="H97" s="510"/>
      <c r="I97" s="510"/>
      <c r="J97" s="511" t="s">
        <v>281</v>
      </c>
      <c r="K97" s="512"/>
      <c r="L97" s="512"/>
      <c r="M97" s="512" t="str">
        <f t="shared" si="62"/>
        <v xml:space="preserve">Posibilidad de pérdida Reputacional  </v>
      </c>
      <c r="N97" s="548"/>
      <c r="O97" s="489">
        <v>12</v>
      </c>
      <c r="P97" s="487"/>
      <c r="Q97" s="488"/>
      <c r="R97" s="485"/>
      <c r="S97" s="487"/>
      <c r="T97" s="488"/>
      <c r="U97" s="485"/>
      <c r="V97" s="487"/>
      <c r="W97" s="488"/>
      <c r="X97" s="509"/>
      <c r="Y97" s="488"/>
      <c r="Z97" s="509"/>
      <c r="AA97" s="489"/>
      <c r="AB97" s="298">
        <v>2</v>
      </c>
      <c r="AC97" s="409" t="s">
        <v>887</v>
      </c>
      <c r="AD97" s="359"/>
      <c r="AE97" s="287" t="s">
        <v>120</v>
      </c>
      <c r="AF97" s="409" t="s">
        <v>729</v>
      </c>
      <c r="AG97" s="287" t="str">
        <f t="shared" si="84"/>
        <v>Probabilidad</v>
      </c>
      <c r="AH97" s="288" t="s">
        <v>71</v>
      </c>
      <c r="AI97" s="288" t="s">
        <v>106</v>
      </c>
      <c r="AJ97" s="289" t="str">
        <f t="shared" si="76"/>
        <v>40%</v>
      </c>
      <c r="AK97" s="288" t="s">
        <v>112</v>
      </c>
      <c r="AL97" s="288" t="s">
        <v>130</v>
      </c>
      <c r="AM97" s="288" t="s">
        <v>273</v>
      </c>
      <c r="AN97" s="271">
        <f>IFERROR(IF(AND(AG96="Probabilidad",AG97="Probabilidad"),(AP96-(+AP96*AJ97)),IF(AG97="Probabilidad",(Q96-(+Q96*AJ97)),IF(AG97="Impacto",AP96,""))),"")</f>
        <v>0.14399999999999999</v>
      </c>
      <c r="AO97" s="131" t="str">
        <f t="shared" si="112"/>
        <v>Muy Baja</v>
      </c>
      <c r="AP97" s="123">
        <f>+AN97</f>
        <v>0.14399999999999999</v>
      </c>
      <c r="AQ97" s="131" t="str">
        <f t="shared" si="114"/>
        <v>Mayor</v>
      </c>
      <c r="AR97" s="123">
        <f>IFERROR(IF(AND(AG96="Impacto",AG97="Impacto"),(AR96-(+AR96*AJ97)),IF(AG97="Impacto",(Y96-(+Y96*AJ97)),IF(AG97="Probabilidad",AR96,""))),"")</f>
        <v>0.8</v>
      </c>
      <c r="AS97" s="273" t="str">
        <f t="shared" si="115"/>
        <v>Alto</v>
      </c>
      <c r="AT97" s="647"/>
      <c r="AU97" s="647"/>
      <c r="AV97" s="649"/>
      <c r="AW97" s="277"/>
      <c r="AX97" s="277"/>
      <c r="AY97" s="291">
        <v>0</v>
      </c>
      <c r="AZ97" s="287">
        <v>0</v>
      </c>
      <c r="BA97" s="287">
        <v>0</v>
      </c>
      <c r="BB97" s="287">
        <v>0</v>
      </c>
      <c r="BC97" s="287">
        <v>0</v>
      </c>
      <c r="BJ97" s="299"/>
      <c r="BK97" s="285"/>
      <c r="BL97" s="285"/>
      <c r="BM97" s="285"/>
      <c r="BN97" s="285"/>
      <c r="BO97" s="285"/>
      <c r="BP97" s="285"/>
      <c r="BQ97" s="285"/>
      <c r="BR97" s="285"/>
      <c r="BS97" s="285"/>
      <c r="BT97" s="285"/>
      <c r="BU97" s="285"/>
      <c r="BV97" s="285"/>
      <c r="BW97" s="285"/>
      <c r="BX97" s="285"/>
      <c r="BY97" s="285"/>
      <c r="BZ97" s="285"/>
      <c r="CA97" s="285"/>
      <c r="CB97" s="285"/>
      <c r="CC97" s="285"/>
      <c r="CD97" s="285"/>
      <c r="CE97" s="285"/>
      <c r="CF97" s="285"/>
      <c r="CG97" s="285"/>
      <c r="CH97" s="285"/>
      <c r="CL97" s="285"/>
    </row>
    <row r="98" spans="1:90" s="1" customFormat="1" ht="14" customHeight="1" x14ac:dyDescent="0.3">
      <c r="A98" s="581"/>
      <c r="B98" s="548" t="s">
        <v>364</v>
      </c>
      <c r="C98" s="511" t="s">
        <v>108</v>
      </c>
      <c r="D98" s="511" t="s">
        <v>365</v>
      </c>
      <c r="E98" s="511" t="s">
        <v>140</v>
      </c>
      <c r="F98" s="510"/>
      <c r="G98" s="510"/>
      <c r="H98" s="510"/>
      <c r="I98" s="510"/>
      <c r="J98" s="511" t="s">
        <v>281</v>
      </c>
      <c r="K98" s="512"/>
      <c r="L98" s="512"/>
      <c r="M98" s="512" t="str">
        <f t="shared" ref="M98:M129" si="116">+CONCATENATE(J98," ",K98," ",L98)</f>
        <v xml:space="preserve">Posibilidad de pérdida Reputacional  </v>
      </c>
      <c r="N98" s="548"/>
      <c r="O98" s="489">
        <v>12</v>
      </c>
      <c r="P98" s="487"/>
      <c r="Q98" s="488"/>
      <c r="R98" s="485"/>
      <c r="S98" s="487"/>
      <c r="T98" s="488"/>
      <c r="U98" s="485"/>
      <c r="V98" s="487"/>
      <c r="W98" s="488"/>
      <c r="X98" s="509"/>
      <c r="Y98" s="488"/>
      <c r="Z98" s="509"/>
      <c r="AA98" s="489"/>
      <c r="AB98" s="298"/>
      <c r="AC98" s="409"/>
      <c r="AD98" s="359"/>
      <c r="AE98" s="287"/>
      <c r="AF98" s="409"/>
      <c r="AG98" s="287" t="str">
        <f t="shared" si="84"/>
        <v/>
      </c>
      <c r="AH98" s="288"/>
      <c r="AI98" s="288"/>
      <c r="AJ98" s="289" t="str">
        <f t="shared" si="76"/>
        <v/>
      </c>
      <c r="AK98" s="288"/>
      <c r="AL98" s="288"/>
      <c r="AM98" s="288"/>
      <c r="AN98" s="122"/>
      <c r="AO98" s="131" t="str">
        <f t="shared" si="80"/>
        <v/>
      </c>
      <c r="AP98" s="123"/>
      <c r="AQ98" s="131" t="str">
        <f t="shared" si="81"/>
        <v/>
      </c>
      <c r="AR98" s="123" t="str">
        <f t="shared" si="82"/>
        <v/>
      </c>
      <c r="AS98" s="273" t="str">
        <f t="shared" si="83"/>
        <v/>
      </c>
      <c r="AT98" s="273"/>
      <c r="AU98" s="273"/>
      <c r="AV98" s="341"/>
      <c r="AW98" s="277"/>
      <c r="AX98" s="277"/>
      <c r="AY98" s="404"/>
      <c r="AZ98" s="405"/>
      <c r="BA98" s="405"/>
      <c r="BB98" s="405"/>
      <c r="BC98" s="405"/>
      <c r="BJ98" s="299"/>
      <c r="BK98" s="285"/>
      <c r="BL98" s="285"/>
      <c r="BM98" s="285"/>
      <c r="BN98" s="285"/>
      <c r="BO98" s="285"/>
      <c r="BP98" s="285"/>
      <c r="BQ98" s="285"/>
      <c r="BR98" s="285"/>
      <c r="BS98" s="285"/>
      <c r="BT98" s="285"/>
      <c r="BU98" s="285"/>
      <c r="BV98" s="285"/>
      <c r="BW98" s="285"/>
      <c r="BX98" s="285"/>
      <c r="BY98" s="285"/>
      <c r="BZ98" s="285"/>
      <c r="CA98" s="285"/>
      <c r="CB98" s="285"/>
      <c r="CC98" s="285"/>
      <c r="CD98" s="285"/>
      <c r="CE98" s="285"/>
      <c r="CF98" s="285"/>
      <c r="CG98" s="285"/>
      <c r="CH98" s="285"/>
      <c r="CL98" s="285"/>
    </row>
    <row r="99" spans="1:90" s="1" customFormat="1" ht="14" customHeight="1" x14ac:dyDescent="0.3">
      <c r="A99" s="581"/>
      <c r="B99" s="548" t="s">
        <v>364</v>
      </c>
      <c r="C99" s="511" t="s">
        <v>108</v>
      </c>
      <c r="D99" s="511" t="s">
        <v>365</v>
      </c>
      <c r="E99" s="511" t="s">
        <v>140</v>
      </c>
      <c r="F99" s="510"/>
      <c r="G99" s="510"/>
      <c r="H99" s="510"/>
      <c r="I99" s="510"/>
      <c r="J99" s="511" t="s">
        <v>281</v>
      </c>
      <c r="K99" s="512"/>
      <c r="L99" s="512"/>
      <c r="M99" s="512" t="str">
        <f t="shared" si="116"/>
        <v xml:space="preserve">Posibilidad de pérdida Reputacional  </v>
      </c>
      <c r="N99" s="548"/>
      <c r="O99" s="489">
        <v>12</v>
      </c>
      <c r="P99" s="487"/>
      <c r="Q99" s="488"/>
      <c r="R99" s="485"/>
      <c r="S99" s="487"/>
      <c r="T99" s="488"/>
      <c r="U99" s="485"/>
      <c r="V99" s="487"/>
      <c r="W99" s="488"/>
      <c r="X99" s="509"/>
      <c r="Y99" s="488"/>
      <c r="Z99" s="509"/>
      <c r="AA99" s="489"/>
      <c r="AB99" s="298"/>
      <c r="AC99" s="409"/>
      <c r="AD99" s="359"/>
      <c r="AE99" s="287"/>
      <c r="AF99" s="409"/>
      <c r="AG99" s="287" t="str">
        <f t="shared" si="84"/>
        <v/>
      </c>
      <c r="AH99" s="288"/>
      <c r="AI99" s="288"/>
      <c r="AJ99" s="289" t="str">
        <f t="shared" si="76"/>
        <v/>
      </c>
      <c r="AK99" s="288"/>
      <c r="AL99" s="288"/>
      <c r="AM99" s="288"/>
      <c r="AN99" s="122"/>
      <c r="AO99" s="131" t="str">
        <f t="shared" si="80"/>
        <v/>
      </c>
      <c r="AP99" s="123"/>
      <c r="AQ99" s="131" t="str">
        <f t="shared" si="81"/>
        <v/>
      </c>
      <c r="AR99" s="123" t="str">
        <f t="shared" si="82"/>
        <v/>
      </c>
      <c r="AS99" s="273" t="str">
        <f t="shared" si="83"/>
        <v/>
      </c>
      <c r="AT99" s="273"/>
      <c r="AU99" s="273"/>
      <c r="AV99" s="341"/>
      <c r="AW99" s="277"/>
      <c r="AX99" s="277"/>
      <c r="AY99" s="404"/>
      <c r="AZ99" s="405"/>
      <c r="BA99" s="405"/>
      <c r="BB99" s="405"/>
      <c r="BC99" s="405"/>
      <c r="BJ99" s="299"/>
      <c r="BK99" s="285"/>
      <c r="BL99" s="285"/>
      <c r="BM99" s="285"/>
      <c r="BN99" s="285"/>
      <c r="BO99" s="285"/>
      <c r="BP99" s="285"/>
      <c r="BQ99" s="285"/>
      <c r="BR99" s="285"/>
      <c r="BS99" s="285"/>
      <c r="BT99" s="285"/>
      <c r="BU99" s="285"/>
      <c r="BV99" s="285"/>
      <c r="BW99" s="285"/>
      <c r="BX99" s="285"/>
      <c r="BY99" s="285"/>
      <c r="BZ99" s="285"/>
      <c r="CA99" s="285"/>
      <c r="CB99" s="285"/>
      <c r="CC99" s="285"/>
      <c r="CD99" s="285"/>
      <c r="CE99" s="285"/>
      <c r="CF99" s="285"/>
      <c r="CG99" s="285"/>
      <c r="CH99" s="285"/>
      <c r="CL99" s="285"/>
    </row>
    <row r="100" spans="1:90" s="1" customFormat="1" ht="14" customHeight="1" x14ac:dyDescent="0.3">
      <c r="A100" s="581"/>
      <c r="B100" s="548" t="s">
        <v>364</v>
      </c>
      <c r="C100" s="511" t="s">
        <v>108</v>
      </c>
      <c r="D100" s="511" t="s">
        <v>365</v>
      </c>
      <c r="E100" s="511" t="s">
        <v>140</v>
      </c>
      <c r="F100" s="510"/>
      <c r="G100" s="510"/>
      <c r="H100" s="510"/>
      <c r="I100" s="510"/>
      <c r="J100" s="511" t="s">
        <v>281</v>
      </c>
      <c r="K100" s="512"/>
      <c r="L100" s="512"/>
      <c r="M100" s="512" t="str">
        <f t="shared" si="116"/>
        <v xml:space="preserve">Posibilidad de pérdida Reputacional  </v>
      </c>
      <c r="N100" s="548"/>
      <c r="O100" s="489">
        <v>12</v>
      </c>
      <c r="P100" s="487"/>
      <c r="Q100" s="488"/>
      <c r="R100" s="485"/>
      <c r="S100" s="487"/>
      <c r="T100" s="488"/>
      <c r="U100" s="485"/>
      <c r="V100" s="487"/>
      <c r="W100" s="488"/>
      <c r="X100" s="509"/>
      <c r="Y100" s="488"/>
      <c r="Z100" s="509"/>
      <c r="AA100" s="489"/>
      <c r="AB100" s="298"/>
      <c r="AC100" s="409"/>
      <c r="AD100" s="359"/>
      <c r="AE100" s="287"/>
      <c r="AF100" s="409"/>
      <c r="AG100" s="287" t="str">
        <f t="shared" si="84"/>
        <v/>
      </c>
      <c r="AH100" s="288"/>
      <c r="AI100" s="288"/>
      <c r="AJ100" s="289" t="str">
        <f t="shared" si="76"/>
        <v/>
      </c>
      <c r="AK100" s="288"/>
      <c r="AL100" s="288"/>
      <c r="AM100" s="288"/>
      <c r="AN100" s="122"/>
      <c r="AO100" s="131" t="str">
        <f t="shared" si="80"/>
        <v/>
      </c>
      <c r="AP100" s="123"/>
      <c r="AQ100" s="131" t="str">
        <f t="shared" si="81"/>
        <v/>
      </c>
      <c r="AR100" s="123" t="str">
        <f t="shared" si="82"/>
        <v/>
      </c>
      <c r="AS100" s="273" t="str">
        <f t="shared" si="83"/>
        <v/>
      </c>
      <c r="AT100" s="273"/>
      <c r="AU100" s="273"/>
      <c r="AV100" s="341"/>
      <c r="AW100" s="277"/>
      <c r="AX100" s="277"/>
      <c r="AY100" s="404"/>
      <c r="AZ100" s="405"/>
      <c r="BA100" s="405"/>
      <c r="BB100" s="405"/>
      <c r="BC100" s="405"/>
      <c r="BJ100" s="299"/>
      <c r="BK100" s="285"/>
      <c r="BL100" s="285"/>
      <c r="BM100" s="285"/>
      <c r="BN100" s="285"/>
      <c r="BO100" s="285"/>
      <c r="BP100" s="285"/>
      <c r="BQ100" s="285"/>
      <c r="BR100" s="285"/>
      <c r="BS100" s="285"/>
      <c r="BT100" s="285"/>
      <c r="BU100" s="285"/>
      <c r="BV100" s="285"/>
      <c r="BW100" s="285"/>
      <c r="BX100" s="285"/>
      <c r="BY100" s="285"/>
      <c r="BZ100" s="285"/>
      <c r="CA100" s="285"/>
      <c r="CB100" s="285"/>
      <c r="CC100" s="285"/>
      <c r="CD100" s="285"/>
      <c r="CE100" s="285"/>
      <c r="CF100" s="285"/>
      <c r="CG100" s="285"/>
      <c r="CH100" s="285"/>
      <c r="CL100" s="285"/>
    </row>
    <row r="101" spans="1:90" s="1" customFormat="1" ht="14" customHeight="1" x14ac:dyDescent="0.3">
      <c r="A101" s="581"/>
      <c r="B101" s="548" t="s">
        <v>364</v>
      </c>
      <c r="C101" s="511" t="s">
        <v>108</v>
      </c>
      <c r="D101" s="511" t="s">
        <v>365</v>
      </c>
      <c r="E101" s="511" t="s">
        <v>140</v>
      </c>
      <c r="F101" s="510"/>
      <c r="G101" s="510"/>
      <c r="H101" s="510"/>
      <c r="I101" s="510"/>
      <c r="J101" s="511" t="s">
        <v>281</v>
      </c>
      <c r="K101" s="512"/>
      <c r="L101" s="512"/>
      <c r="M101" s="512" t="str">
        <f t="shared" si="116"/>
        <v xml:space="preserve">Posibilidad de pérdida Reputacional  </v>
      </c>
      <c r="N101" s="548"/>
      <c r="O101" s="489">
        <v>12</v>
      </c>
      <c r="P101" s="487"/>
      <c r="Q101" s="488"/>
      <c r="R101" s="485"/>
      <c r="S101" s="487"/>
      <c r="T101" s="488"/>
      <c r="U101" s="485"/>
      <c r="V101" s="487"/>
      <c r="W101" s="488"/>
      <c r="X101" s="509"/>
      <c r="Y101" s="488"/>
      <c r="Z101" s="509"/>
      <c r="AA101" s="489"/>
      <c r="AB101" s="298"/>
      <c r="AC101" s="409"/>
      <c r="AD101" s="359"/>
      <c r="AE101" s="287"/>
      <c r="AF101" s="409"/>
      <c r="AG101" s="287" t="str">
        <f t="shared" si="84"/>
        <v/>
      </c>
      <c r="AH101" s="288"/>
      <c r="AI101" s="288"/>
      <c r="AJ101" s="289" t="str">
        <f t="shared" si="76"/>
        <v/>
      </c>
      <c r="AK101" s="288"/>
      <c r="AL101" s="288"/>
      <c r="AM101" s="288"/>
      <c r="AN101" s="122"/>
      <c r="AO101" s="131" t="str">
        <f t="shared" si="80"/>
        <v/>
      </c>
      <c r="AP101" s="123"/>
      <c r="AQ101" s="131" t="str">
        <f t="shared" si="81"/>
        <v/>
      </c>
      <c r="AR101" s="123" t="str">
        <f t="shared" si="82"/>
        <v/>
      </c>
      <c r="AS101" s="273" t="str">
        <f t="shared" si="83"/>
        <v/>
      </c>
      <c r="AT101" s="273"/>
      <c r="AU101" s="273"/>
      <c r="AV101" s="341"/>
      <c r="AW101" s="277"/>
      <c r="AX101" s="277"/>
      <c r="AY101" s="404"/>
      <c r="AZ101" s="405"/>
      <c r="BA101" s="405"/>
      <c r="BB101" s="405"/>
      <c r="BC101" s="405"/>
      <c r="BJ101" s="299"/>
      <c r="BK101" s="285"/>
      <c r="BL101" s="285"/>
      <c r="BM101" s="285"/>
      <c r="BN101" s="285"/>
      <c r="BO101" s="285"/>
      <c r="BP101" s="285"/>
      <c r="BQ101" s="285"/>
      <c r="BR101" s="285"/>
      <c r="BS101" s="285"/>
      <c r="BT101" s="285"/>
      <c r="BU101" s="285"/>
      <c r="BV101" s="285"/>
      <c r="BW101" s="285"/>
      <c r="BX101" s="285"/>
      <c r="BY101" s="285"/>
      <c r="BZ101" s="285"/>
      <c r="CA101" s="285"/>
      <c r="CB101" s="285"/>
      <c r="CC101" s="285"/>
      <c r="CD101" s="285"/>
      <c r="CE101" s="285"/>
      <c r="CF101" s="285"/>
      <c r="CG101" s="285"/>
      <c r="CH101" s="285"/>
      <c r="CL101" s="285"/>
    </row>
    <row r="102" spans="1:90" s="1" customFormat="1" ht="133.25" customHeight="1" x14ac:dyDescent="0.3">
      <c r="A102" s="581" t="s">
        <v>366</v>
      </c>
      <c r="B102" s="548" t="s">
        <v>367</v>
      </c>
      <c r="C102" s="511" t="s">
        <v>108</v>
      </c>
      <c r="D102" s="511" t="s">
        <v>368</v>
      </c>
      <c r="E102" s="511" t="s">
        <v>134</v>
      </c>
      <c r="F102" s="510" t="s">
        <v>287</v>
      </c>
      <c r="G102" s="510" t="s">
        <v>288</v>
      </c>
      <c r="H102" s="510" t="s">
        <v>331</v>
      </c>
      <c r="I102" s="510" t="s">
        <v>280</v>
      </c>
      <c r="J102" s="511" t="s">
        <v>1038</v>
      </c>
      <c r="K102" s="512" t="s">
        <v>730</v>
      </c>
      <c r="L102" s="512" t="s">
        <v>866</v>
      </c>
      <c r="M102" s="512" t="str">
        <f t="shared" si="116"/>
        <v>Posibilidad de afectación Económica y perdida Reputacional por inoportunidad en la transferencia de datos de las estaciones de funcionamiento continuo CORS a nivel nacional debido a:
1. Fallas y/o desconocimiento en la funcionalidad de los equipos
2. Vandalismo o pérdida de los equipos
3. Fallas o desconexión del servicio de internet ya sea satelital o de datos</v>
      </c>
      <c r="N102" s="548" t="s">
        <v>270</v>
      </c>
      <c r="O102" s="489">
        <v>365</v>
      </c>
      <c r="P102" s="487" t="str">
        <f t="shared" si="107"/>
        <v>Media</v>
      </c>
      <c r="Q102" s="488">
        <f t="shared" si="92"/>
        <v>0.6</v>
      </c>
      <c r="R102" s="485" t="s">
        <v>320</v>
      </c>
      <c r="S102" s="487" t="str">
        <f>IF(OR(R102='Tabla Impacto'!$C$11,R102='Tabla Impacto'!$D$11),"Leve",IF(OR(R102='Tabla Impacto'!$C$12,R102='Tabla Impacto'!$D$12),"Menor",IF(OR(R102='Tabla Impacto'!$C$13,R102='Tabla Impacto'!$D$13),"Moderado",IF(OR(R102='Tabla Impacto'!$C$14,R102='Tabla Impacto'!$D$14),"Mayor",IF(OR(R102='Tabla Impacto'!$C$15,R102='Tabla Impacto'!$D$15),"Catastrófico","")))))</f>
        <v>Mayor</v>
      </c>
      <c r="T102" s="488">
        <f t="shared" ref="T102" si="117">IF(S102="","",IF(S102="Leve",0.2,IF(S102="Menor",0.4,IF(S102="Moderado",0.6,IF(S102="Mayor",0.8,IF(S102="Catastrófico",1,))))))</f>
        <v>0.8</v>
      </c>
      <c r="U102" s="485" t="s">
        <v>292</v>
      </c>
      <c r="V102" s="487" t="str">
        <f>IF(OR(U102='Tabla Impacto'!$C$11,U102='Tabla Impacto'!$D$11),"Leve",IF(OR(U102='Tabla Impacto'!$C$12,U102='Tabla Impacto'!$D$12),"Menor",IF(OR(U102='Tabla Impacto'!$C$13,U102='Tabla Impacto'!$D$13),"Moderado",IF(OR(U102='Tabla Impacto'!$C$14,U102='Tabla Impacto'!$D$14),"Mayor",IF(OR(U102='Tabla Impacto'!$C$15,U102='Tabla Impacto'!$D$15),"Catastrófico","")))))</f>
        <v/>
      </c>
      <c r="W102" s="488" t="str">
        <f t="shared" ref="W102" si="118">IF(V102="","",IF(V102="Leve",0.2,IF(V102="Menor",0.4,IF(V102="Moderado",0.6,IF(V102="Mayor",0.8,IF(V102="Catastrófico",1,))))))</f>
        <v/>
      </c>
      <c r="X102" s="509" t="str">
        <f>IF(Y102="","",IF(Y102='Tabla Impacto'!$G$4,'Tabla Impacto'!$F$4,IF(Y102='Tabla Impacto'!$G$5,'Tabla Impacto'!$F$5,IF(Y102='Tabla Impacto'!$G$6,'Tabla Impacto'!$F$6,IF(Y102='Tabla Impacto'!$G$7,'Tabla Impacto'!$F$7,IF(Y102='Tabla Impacto'!$G$8,'Tabla Impacto'!$F$8))))))</f>
        <v>Mayor</v>
      </c>
      <c r="Y102" s="488">
        <f t="shared" ref="Y102" si="119">+IF(T102="",W102,IF(W102="",T102,IF(T102&gt;W102,T102,W102)))</f>
        <v>0.8</v>
      </c>
      <c r="Z102" s="509" t="str">
        <f t="shared" ref="Z102" si="120">IF(OR(AND(P102="Muy Baja",X102="Leve"),AND(P102="Muy Baja",X102="Menor"),AND(P102="Baja",X102="Leve")),"Bajo",IF(OR(AND(P102="Muy baja",X102="Moderado"),AND(P102="Baja",X102="Menor"),AND(P102="Baja",X102="Moderado"),AND(P102="Media",X102="Leve"),AND(P102="Media",X102="Menor"),AND(P102="Media",X102="Moderado"),AND(P102="Alta",X102="Leve"),AND(P102="Alta",X102="Menor")),"Moderado",IF(OR(AND(P102="Muy Baja",X102="Mayor"),AND(P102="Baja",X102="Mayor"),AND(P102="Media",X102="Mayor"),AND(P102="Alta",X102="Moderado"),AND(P102="Alta",X102="Mayor"),AND(P102="Muy Alta",X102="Leve"),AND(P102="Muy Alta",X102="Menor"),AND(P102="Muy Alta",X102="Moderado"),AND(P102="Muy Alta",X102="Mayor")),"Alto",IF(OR(AND(P102="Muy Baja",X102="Catastrófico"),AND(P102="Baja",X102="Catastrófico"),AND(P102="Media",X102="Catastrófico"),AND(P102="Alta",X102="Catastrófico"),AND(P102="Muy Alta",X102="Catastrófico")),"Extremo",""))))</f>
        <v>Alto</v>
      </c>
      <c r="AA102" s="489"/>
      <c r="AB102" s="298">
        <v>1</v>
      </c>
      <c r="AC102" s="409" t="s">
        <v>1039</v>
      </c>
      <c r="AD102" s="359"/>
      <c r="AE102" s="287" t="s">
        <v>120</v>
      </c>
      <c r="AF102" s="409" t="s">
        <v>1040</v>
      </c>
      <c r="AG102" s="287" t="str">
        <f t="shared" si="84"/>
        <v>Impacto</v>
      </c>
      <c r="AH102" s="288" t="s">
        <v>85</v>
      </c>
      <c r="AI102" s="288" t="s">
        <v>106</v>
      </c>
      <c r="AJ102" s="289" t="str">
        <f t="shared" si="76"/>
        <v>25%</v>
      </c>
      <c r="AK102" s="288" t="s">
        <v>112</v>
      </c>
      <c r="AL102" s="288" t="s">
        <v>130</v>
      </c>
      <c r="AM102" s="288" t="s">
        <v>273</v>
      </c>
      <c r="AN102" s="272">
        <f>IFERROR(IF(AG102="Probabilidad",(Q102-(+Q102*AJ102)),IF(AG102="Impacto",Q102,"")),"")</f>
        <v>0.6</v>
      </c>
      <c r="AO102" s="131" t="str">
        <f t="shared" si="80"/>
        <v>Media</v>
      </c>
      <c r="AP102" s="123">
        <f t="shared" ref="AP102" si="121">+AN102</f>
        <v>0.6</v>
      </c>
      <c r="AQ102" s="131" t="str">
        <f t="shared" si="81"/>
        <v>Moderado</v>
      </c>
      <c r="AR102" s="123">
        <f>IFERROR(IF(AG102="Impacto",(Y102-(+Y102*AJ102)),IF(AG102="Probabilidad",Y102,"")),"")</f>
        <v>0.60000000000000009</v>
      </c>
      <c r="AS102" s="273" t="str">
        <f t="shared" si="83"/>
        <v>Moderado</v>
      </c>
      <c r="AT102" s="647">
        <f>AP104</f>
        <v>0.216</v>
      </c>
      <c r="AU102" s="647">
        <f>AR104</f>
        <v>0.60000000000000009</v>
      </c>
      <c r="AV102" s="648" t="s">
        <v>274</v>
      </c>
      <c r="AW102" s="277"/>
      <c r="AX102" s="277"/>
      <c r="AY102" s="404">
        <v>12</v>
      </c>
      <c r="AZ102" s="405">
        <v>3</v>
      </c>
      <c r="BA102" s="405">
        <v>3</v>
      </c>
      <c r="BB102" s="405">
        <v>3</v>
      </c>
      <c r="BC102" s="405">
        <v>3</v>
      </c>
      <c r="BJ102" s="299"/>
      <c r="BK102" s="285"/>
      <c r="BL102" s="285"/>
      <c r="BM102" s="285"/>
      <c r="BN102" s="285"/>
      <c r="BO102" s="285"/>
      <c r="BP102" s="285"/>
      <c r="BQ102" s="285"/>
      <c r="BR102" s="285"/>
      <c r="BS102" s="285"/>
      <c r="BT102" s="285"/>
      <c r="BU102" s="285"/>
      <c r="BV102" s="285"/>
      <c r="BW102" s="285"/>
      <c r="BX102" s="285"/>
      <c r="BY102" s="285"/>
      <c r="BZ102" s="285"/>
      <c r="CA102" s="285"/>
      <c r="CB102" s="285"/>
      <c r="CC102" s="285"/>
      <c r="CD102" s="285"/>
      <c r="CE102" s="285"/>
      <c r="CF102" s="285"/>
      <c r="CG102" s="285"/>
      <c r="CH102" s="285"/>
      <c r="CL102" s="285"/>
    </row>
    <row r="103" spans="1:90" s="1" customFormat="1" ht="119.4" customHeight="1" x14ac:dyDescent="0.3">
      <c r="A103" s="581"/>
      <c r="B103" s="548" t="s">
        <v>367</v>
      </c>
      <c r="C103" s="511" t="s">
        <v>108</v>
      </c>
      <c r="D103" s="511" t="s">
        <v>369</v>
      </c>
      <c r="E103" s="511" t="s">
        <v>134</v>
      </c>
      <c r="F103" s="510"/>
      <c r="G103" s="510"/>
      <c r="H103" s="510"/>
      <c r="I103" s="510"/>
      <c r="J103" s="511"/>
      <c r="K103" s="512"/>
      <c r="L103" s="512"/>
      <c r="M103" s="512" t="str">
        <f t="shared" si="116"/>
        <v xml:space="preserve">  </v>
      </c>
      <c r="N103" s="548"/>
      <c r="O103" s="489">
        <v>12</v>
      </c>
      <c r="P103" s="487"/>
      <c r="Q103" s="488"/>
      <c r="R103" s="485"/>
      <c r="S103" s="487"/>
      <c r="T103" s="488"/>
      <c r="U103" s="485"/>
      <c r="V103" s="487"/>
      <c r="W103" s="488"/>
      <c r="X103" s="509"/>
      <c r="Y103" s="488"/>
      <c r="Z103" s="509"/>
      <c r="AA103" s="489"/>
      <c r="AB103" s="298">
        <v>2</v>
      </c>
      <c r="AC103" s="409" t="s">
        <v>1041</v>
      </c>
      <c r="AD103" s="359"/>
      <c r="AE103" s="287" t="s">
        <v>120</v>
      </c>
      <c r="AF103" s="409" t="s">
        <v>1042</v>
      </c>
      <c r="AG103" s="287" t="str">
        <f t="shared" si="84"/>
        <v>Probabilidad</v>
      </c>
      <c r="AH103" s="288" t="s">
        <v>71</v>
      </c>
      <c r="AI103" s="288" t="s">
        <v>106</v>
      </c>
      <c r="AJ103" s="289" t="str">
        <f t="shared" si="76"/>
        <v>40%</v>
      </c>
      <c r="AK103" s="288" t="s">
        <v>112</v>
      </c>
      <c r="AL103" s="288" t="s">
        <v>130</v>
      </c>
      <c r="AM103" s="288" t="s">
        <v>273</v>
      </c>
      <c r="AN103" s="271">
        <f>IFERROR(IF(AND(AG102="Probabilidad",AG103="Probabilidad"),(AP102-(+AP102*AJ103)),IF(AG103="Probabilidad",(Q102-(+Q102*AJ103)),IF(AG103="Impacto",AP102,""))),"")</f>
        <v>0.36</v>
      </c>
      <c r="AO103" s="131" t="str">
        <f t="shared" si="80"/>
        <v>Baja</v>
      </c>
      <c r="AP103" s="123">
        <f>+AN103</f>
        <v>0.36</v>
      </c>
      <c r="AQ103" s="131" t="str">
        <f t="shared" si="81"/>
        <v>Moderado</v>
      </c>
      <c r="AR103" s="123">
        <f>IFERROR(IF(AND(AG102="Impacto",AG103="Impacto"),(AR102-(+AR102*AJ103)),IF(AG103="Impacto",(Y102-(+Y102*AJ103)),IF(AG103="Probabilidad",AR102,""))),"")</f>
        <v>0.60000000000000009</v>
      </c>
      <c r="AS103" s="273" t="str">
        <f t="shared" si="83"/>
        <v>Moderado</v>
      </c>
      <c r="AT103" s="647"/>
      <c r="AU103" s="647"/>
      <c r="AV103" s="648"/>
      <c r="AW103" s="277"/>
      <c r="AX103" s="277"/>
      <c r="AY103" s="404">
        <v>12</v>
      </c>
      <c r="AZ103" s="405">
        <v>3</v>
      </c>
      <c r="BA103" s="405">
        <v>3</v>
      </c>
      <c r="BB103" s="405">
        <v>3</v>
      </c>
      <c r="BC103" s="405">
        <v>3</v>
      </c>
      <c r="BJ103" s="299"/>
      <c r="BK103" s="285"/>
      <c r="BL103" s="285"/>
      <c r="BM103" s="285"/>
      <c r="BN103" s="285"/>
      <c r="BO103" s="285"/>
      <c r="BP103" s="285"/>
      <c r="BQ103" s="285"/>
      <c r="BR103" s="285"/>
      <c r="BS103" s="285"/>
      <c r="BT103" s="285"/>
      <c r="BU103" s="285"/>
      <c r="BV103" s="285"/>
      <c r="BW103" s="285"/>
      <c r="BX103" s="285"/>
      <c r="BY103" s="285"/>
      <c r="BZ103" s="285"/>
      <c r="CA103" s="285"/>
      <c r="CB103" s="285"/>
      <c r="CC103" s="285"/>
      <c r="CD103" s="285"/>
      <c r="CE103" s="285"/>
      <c r="CF103" s="285"/>
      <c r="CG103" s="285"/>
      <c r="CH103" s="285"/>
      <c r="CL103" s="285"/>
    </row>
    <row r="104" spans="1:90" s="1" customFormat="1" ht="104.4" customHeight="1" x14ac:dyDescent="0.3">
      <c r="A104" s="581"/>
      <c r="B104" s="548" t="s">
        <v>367</v>
      </c>
      <c r="C104" s="511" t="s">
        <v>108</v>
      </c>
      <c r="D104" s="511" t="s">
        <v>369</v>
      </c>
      <c r="E104" s="511" t="s">
        <v>134</v>
      </c>
      <c r="F104" s="510"/>
      <c r="G104" s="510"/>
      <c r="H104" s="510"/>
      <c r="I104" s="510"/>
      <c r="J104" s="511"/>
      <c r="K104" s="512"/>
      <c r="L104" s="512"/>
      <c r="M104" s="512" t="str">
        <f t="shared" si="116"/>
        <v xml:space="preserve">  </v>
      </c>
      <c r="N104" s="548"/>
      <c r="O104" s="489">
        <v>12</v>
      </c>
      <c r="P104" s="487"/>
      <c r="Q104" s="488"/>
      <c r="R104" s="485"/>
      <c r="S104" s="487"/>
      <c r="T104" s="488"/>
      <c r="U104" s="485"/>
      <c r="V104" s="487"/>
      <c r="W104" s="488"/>
      <c r="X104" s="509"/>
      <c r="Y104" s="488"/>
      <c r="Z104" s="509"/>
      <c r="AA104" s="489"/>
      <c r="AB104" s="298">
        <v>3</v>
      </c>
      <c r="AC104" s="409" t="s">
        <v>1043</v>
      </c>
      <c r="AD104" s="359"/>
      <c r="AE104" s="287" t="s">
        <v>120</v>
      </c>
      <c r="AF104" s="409" t="s">
        <v>1044</v>
      </c>
      <c r="AG104" s="287" t="str">
        <f t="shared" si="84"/>
        <v>Probabilidad</v>
      </c>
      <c r="AH104" s="288" t="s">
        <v>71</v>
      </c>
      <c r="AI104" s="288" t="s">
        <v>106</v>
      </c>
      <c r="AJ104" s="289" t="str">
        <f t="shared" si="76"/>
        <v>40%</v>
      </c>
      <c r="AK104" s="288" t="s">
        <v>112</v>
      </c>
      <c r="AL104" s="288" t="s">
        <v>130</v>
      </c>
      <c r="AM104" s="288" t="s">
        <v>273</v>
      </c>
      <c r="AN104" s="271">
        <f>IFERROR(IF(AND(AG103="Probabilidad",AG104="Probabilidad"),(AP103-(+AP103*AJ104)),IF(AG104="Probabilidad",(Q103-(+Q103*AJ104)),IF(AG104="Impacto",AP103,""))),"")</f>
        <v>0.216</v>
      </c>
      <c r="AO104" s="131" t="str">
        <f t="shared" si="80"/>
        <v>Baja</v>
      </c>
      <c r="AP104" s="123">
        <f>+AN104</f>
        <v>0.216</v>
      </c>
      <c r="AQ104" s="131" t="str">
        <f t="shared" si="81"/>
        <v>Moderado</v>
      </c>
      <c r="AR104" s="123">
        <f>IFERROR(IF(AND(AG103="Impacto",AG104="Impacto"),(AR103-(+AR103*AJ104)),IF(AG104="Impacto",(Y103-(+Y103*AJ104)),IF(AG104="Probabilidad",AR103,""))),"")</f>
        <v>0.60000000000000009</v>
      </c>
      <c r="AS104" s="273" t="str">
        <f t="shared" si="83"/>
        <v>Moderado</v>
      </c>
      <c r="AT104" s="647"/>
      <c r="AU104" s="647"/>
      <c r="AV104" s="648"/>
      <c r="AW104" s="277"/>
      <c r="AX104" s="277"/>
      <c r="AY104" s="404">
        <v>0</v>
      </c>
      <c r="AZ104" s="405">
        <v>0</v>
      </c>
      <c r="BA104" s="405">
        <v>0</v>
      </c>
      <c r="BB104" s="405">
        <v>0</v>
      </c>
      <c r="BC104" s="405">
        <v>0</v>
      </c>
      <c r="BJ104" s="299"/>
      <c r="BK104" s="285"/>
      <c r="BL104" s="285"/>
      <c r="BM104" s="285"/>
      <c r="BN104" s="285"/>
      <c r="BO104" s="285"/>
      <c r="BP104" s="285"/>
      <c r="BQ104" s="285"/>
      <c r="BR104" s="285"/>
      <c r="BS104" s="285"/>
      <c r="BT104" s="285"/>
      <c r="BU104" s="285"/>
      <c r="BV104" s="285"/>
      <c r="BW104" s="285"/>
      <c r="BX104" s="285"/>
      <c r="BY104" s="285"/>
      <c r="BZ104" s="285"/>
      <c r="CA104" s="285"/>
      <c r="CB104" s="285"/>
      <c r="CC104" s="285"/>
      <c r="CD104" s="285"/>
      <c r="CE104" s="285"/>
      <c r="CF104" s="285"/>
      <c r="CG104" s="285"/>
      <c r="CH104" s="285"/>
      <c r="CL104" s="285"/>
    </row>
    <row r="105" spans="1:90" s="1" customFormat="1" x14ac:dyDescent="0.3">
      <c r="A105" s="581"/>
      <c r="B105" s="548" t="s">
        <v>367</v>
      </c>
      <c r="C105" s="511" t="s">
        <v>108</v>
      </c>
      <c r="D105" s="511" t="s">
        <v>369</v>
      </c>
      <c r="E105" s="511" t="s">
        <v>134</v>
      </c>
      <c r="F105" s="510"/>
      <c r="G105" s="510"/>
      <c r="H105" s="510"/>
      <c r="I105" s="510"/>
      <c r="J105" s="511"/>
      <c r="K105" s="512"/>
      <c r="L105" s="512"/>
      <c r="M105" s="512" t="str">
        <f t="shared" si="116"/>
        <v xml:space="preserve">  </v>
      </c>
      <c r="N105" s="548"/>
      <c r="O105" s="489">
        <v>12</v>
      </c>
      <c r="P105" s="487"/>
      <c r="Q105" s="488"/>
      <c r="R105" s="485"/>
      <c r="S105" s="487"/>
      <c r="T105" s="488"/>
      <c r="U105" s="485"/>
      <c r="V105" s="487"/>
      <c r="W105" s="488"/>
      <c r="X105" s="509"/>
      <c r="Y105" s="488"/>
      <c r="Z105" s="509"/>
      <c r="AA105" s="489"/>
      <c r="AB105" s="298"/>
      <c r="AC105" s="409"/>
      <c r="AD105" s="359"/>
      <c r="AE105" s="287"/>
      <c r="AF105" s="409"/>
      <c r="AG105" s="287" t="str">
        <f t="shared" si="84"/>
        <v/>
      </c>
      <c r="AH105" s="288"/>
      <c r="AI105" s="288"/>
      <c r="AJ105" s="289" t="str">
        <f t="shared" si="76"/>
        <v/>
      </c>
      <c r="AK105" s="288"/>
      <c r="AL105" s="288"/>
      <c r="AM105" s="288"/>
      <c r="AN105" s="271" t="str">
        <f t="shared" ref="AN105:AN106" si="122">IFERROR(IF(AND(AG104="Probabilidad",AG105="Probabilidad"),(AP104-(+AP104*AJ105)),IF(AG105="Probabilidad",(Q104-(+Q104*AJ105)),IF(AG105="Impacto",AP104,""))),"")</f>
        <v/>
      </c>
      <c r="AO105" s="131" t="str">
        <f t="shared" si="80"/>
        <v/>
      </c>
      <c r="AP105" s="123" t="str">
        <f>+AN105</f>
        <v/>
      </c>
      <c r="AQ105" s="131" t="str">
        <f t="shared" si="81"/>
        <v/>
      </c>
      <c r="AR105" s="123" t="str">
        <f t="shared" si="82"/>
        <v/>
      </c>
      <c r="AS105" s="273" t="str">
        <f t="shared" si="83"/>
        <v/>
      </c>
      <c r="AT105" s="342"/>
      <c r="AU105" s="342"/>
      <c r="AV105" s="421"/>
      <c r="AW105" s="277"/>
      <c r="AX105" s="277"/>
      <c r="AY105" s="404"/>
      <c r="AZ105" s="405"/>
      <c r="BA105" s="405"/>
      <c r="BB105" s="405"/>
      <c r="BC105" s="405"/>
      <c r="BJ105" s="299"/>
      <c r="BK105" s="285"/>
      <c r="BL105" s="285"/>
      <c r="BM105" s="285"/>
      <c r="BN105" s="285"/>
      <c r="BO105" s="285"/>
      <c r="BP105" s="285"/>
      <c r="BQ105" s="285"/>
      <c r="BR105" s="285"/>
      <c r="BS105" s="285"/>
      <c r="BT105" s="285"/>
      <c r="BU105" s="285"/>
      <c r="BV105" s="285"/>
      <c r="BW105" s="285"/>
      <c r="BX105" s="285"/>
      <c r="BY105" s="285"/>
      <c r="BZ105" s="285"/>
      <c r="CA105" s="285"/>
      <c r="CB105" s="285"/>
      <c r="CC105" s="285"/>
      <c r="CD105" s="285"/>
      <c r="CE105" s="285"/>
      <c r="CF105" s="285"/>
      <c r="CG105" s="285"/>
      <c r="CH105" s="285"/>
      <c r="CL105" s="285"/>
    </row>
    <row r="106" spans="1:90" s="1" customFormat="1" x14ac:dyDescent="0.3">
      <c r="A106" s="581"/>
      <c r="B106" s="548" t="s">
        <v>367</v>
      </c>
      <c r="C106" s="511" t="s">
        <v>108</v>
      </c>
      <c r="D106" s="511" t="s">
        <v>369</v>
      </c>
      <c r="E106" s="511" t="s">
        <v>134</v>
      </c>
      <c r="F106" s="510"/>
      <c r="G106" s="510"/>
      <c r="H106" s="510"/>
      <c r="I106" s="510"/>
      <c r="J106" s="511"/>
      <c r="K106" s="512"/>
      <c r="L106" s="512"/>
      <c r="M106" s="512" t="str">
        <f t="shared" si="116"/>
        <v xml:space="preserve">  </v>
      </c>
      <c r="N106" s="548"/>
      <c r="O106" s="489">
        <v>12</v>
      </c>
      <c r="P106" s="487"/>
      <c r="Q106" s="488"/>
      <c r="R106" s="485"/>
      <c r="S106" s="487"/>
      <c r="T106" s="488"/>
      <c r="U106" s="485"/>
      <c r="V106" s="487"/>
      <c r="W106" s="488"/>
      <c r="X106" s="509"/>
      <c r="Y106" s="488"/>
      <c r="Z106" s="509"/>
      <c r="AA106" s="489"/>
      <c r="AB106" s="298"/>
      <c r="AC106" s="409"/>
      <c r="AD106" s="359"/>
      <c r="AE106" s="287"/>
      <c r="AF106" s="409"/>
      <c r="AG106" s="287" t="str">
        <f t="shared" si="84"/>
        <v/>
      </c>
      <c r="AH106" s="288"/>
      <c r="AI106" s="288"/>
      <c r="AJ106" s="289" t="str">
        <f t="shared" si="76"/>
        <v/>
      </c>
      <c r="AK106" s="288"/>
      <c r="AL106" s="288"/>
      <c r="AM106" s="288"/>
      <c r="AN106" s="383" t="str">
        <f t="shared" si="122"/>
        <v/>
      </c>
      <c r="AO106" s="382" t="str">
        <f t="shared" si="80"/>
        <v/>
      </c>
      <c r="AP106" s="274" t="str">
        <f>+AN106</f>
        <v/>
      </c>
      <c r="AQ106" s="382" t="str">
        <f t="shared" si="81"/>
        <v/>
      </c>
      <c r="AR106" s="274" t="str">
        <f t="shared" si="82"/>
        <v/>
      </c>
      <c r="AS106" s="381" t="str">
        <f t="shared" si="83"/>
        <v/>
      </c>
      <c r="AT106" s="414"/>
      <c r="AU106" s="414"/>
      <c r="AV106" s="413"/>
      <c r="AW106" s="418"/>
      <c r="AX106" s="418"/>
      <c r="AY106" s="419"/>
      <c r="AZ106" s="420"/>
      <c r="BA106" s="405"/>
      <c r="BB106" s="405"/>
      <c r="BC106" s="405"/>
      <c r="BJ106" s="299"/>
      <c r="BK106" s="285"/>
      <c r="BL106" s="285"/>
      <c r="BM106" s="285"/>
      <c r="BN106" s="285"/>
      <c r="BO106" s="285"/>
      <c r="BP106" s="285"/>
      <c r="BQ106" s="285"/>
      <c r="BR106" s="285"/>
      <c r="BS106" s="285"/>
      <c r="BT106" s="285"/>
      <c r="BU106" s="285"/>
      <c r="BV106" s="285"/>
      <c r="BW106" s="285"/>
      <c r="BX106" s="285"/>
      <c r="BY106" s="285"/>
      <c r="BZ106" s="285"/>
      <c r="CA106" s="285"/>
      <c r="CB106" s="285"/>
      <c r="CC106" s="285"/>
      <c r="CD106" s="285"/>
      <c r="CE106" s="285"/>
      <c r="CF106" s="285"/>
      <c r="CG106" s="285"/>
      <c r="CH106" s="285"/>
      <c r="CL106" s="285"/>
    </row>
    <row r="107" spans="1:90" s="1" customFormat="1" ht="14" customHeight="1" x14ac:dyDescent="0.3">
      <c r="A107" s="581"/>
      <c r="B107" s="548" t="s">
        <v>367</v>
      </c>
      <c r="C107" s="511" t="s">
        <v>108</v>
      </c>
      <c r="D107" s="511" t="s">
        <v>369</v>
      </c>
      <c r="E107" s="511" t="s">
        <v>134</v>
      </c>
      <c r="F107" s="510"/>
      <c r="G107" s="510"/>
      <c r="H107" s="510"/>
      <c r="I107" s="510"/>
      <c r="J107" s="511"/>
      <c r="K107" s="512"/>
      <c r="L107" s="512"/>
      <c r="M107" s="512" t="str">
        <f t="shared" si="116"/>
        <v xml:space="preserve">  </v>
      </c>
      <c r="N107" s="548"/>
      <c r="O107" s="489">
        <v>12</v>
      </c>
      <c r="P107" s="487"/>
      <c r="Q107" s="488"/>
      <c r="R107" s="485"/>
      <c r="S107" s="487"/>
      <c r="T107" s="488"/>
      <c r="U107" s="485"/>
      <c r="V107" s="487"/>
      <c r="W107" s="488"/>
      <c r="X107" s="509"/>
      <c r="Y107" s="488"/>
      <c r="Z107" s="509"/>
      <c r="AA107" s="489"/>
      <c r="AB107" s="298"/>
      <c r="AC107" s="409"/>
      <c r="AD107" s="359"/>
      <c r="AE107" s="287"/>
      <c r="AF107" s="409"/>
      <c r="AG107" s="287" t="str">
        <f t="shared" si="84"/>
        <v/>
      </c>
      <c r="AH107" s="288"/>
      <c r="AI107" s="288"/>
      <c r="AJ107" s="289" t="str">
        <f t="shared" si="76"/>
        <v/>
      </c>
      <c r="AK107" s="288"/>
      <c r="AL107" s="288"/>
      <c r="AM107" s="288"/>
      <c r="AN107" s="122"/>
      <c r="AO107" s="131" t="str">
        <f t="shared" si="80"/>
        <v/>
      </c>
      <c r="AP107" s="123"/>
      <c r="AQ107" s="131" t="str">
        <f t="shared" si="81"/>
        <v/>
      </c>
      <c r="AR107" s="123" t="str">
        <f t="shared" si="82"/>
        <v/>
      </c>
      <c r="AS107" s="273" t="str">
        <f t="shared" si="83"/>
        <v/>
      </c>
      <c r="AT107" s="273"/>
      <c r="AU107" s="273"/>
      <c r="AV107" s="341"/>
      <c r="AW107" s="277"/>
      <c r="AX107" s="277"/>
      <c r="AY107" s="404"/>
      <c r="AZ107" s="405"/>
      <c r="BA107" s="405"/>
      <c r="BB107" s="405"/>
      <c r="BC107" s="405"/>
      <c r="BJ107" s="299"/>
      <c r="BK107" s="285"/>
      <c r="BL107" s="285"/>
      <c r="BM107" s="285"/>
      <c r="BN107" s="285"/>
      <c r="BO107" s="285"/>
      <c r="BP107" s="285"/>
      <c r="BQ107" s="285"/>
      <c r="BR107" s="285"/>
      <c r="BS107" s="285"/>
      <c r="BT107" s="285"/>
      <c r="BU107" s="285"/>
      <c r="BV107" s="285"/>
      <c r="BW107" s="285"/>
      <c r="BX107" s="285"/>
      <c r="BY107" s="285"/>
      <c r="BZ107" s="285"/>
      <c r="CA107" s="285"/>
      <c r="CB107" s="285"/>
      <c r="CC107" s="285"/>
      <c r="CD107" s="285"/>
      <c r="CE107" s="285"/>
      <c r="CF107" s="285"/>
      <c r="CG107" s="285"/>
      <c r="CH107" s="285"/>
      <c r="CL107" s="285"/>
    </row>
    <row r="108" spans="1:90" s="1" customFormat="1" ht="160.25" customHeight="1" x14ac:dyDescent="0.3">
      <c r="A108" s="581" t="s">
        <v>370</v>
      </c>
      <c r="B108" s="548" t="s">
        <v>371</v>
      </c>
      <c r="C108" s="511" t="s">
        <v>108</v>
      </c>
      <c r="D108" s="511" t="s">
        <v>372</v>
      </c>
      <c r="E108" s="511" t="s">
        <v>134</v>
      </c>
      <c r="F108" s="510" t="s">
        <v>324</v>
      </c>
      <c r="G108" s="510" t="s">
        <v>278</v>
      </c>
      <c r="H108" s="510" t="s">
        <v>373</v>
      </c>
      <c r="I108" s="510" t="s">
        <v>296</v>
      </c>
      <c r="J108" s="511" t="s">
        <v>281</v>
      </c>
      <c r="K108" s="512" t="s">
        <v>374</v>
      </c>
      <c r="L108" s="512" t="s">
        <v>842</v>
      </c>
      <c r="M108" s="512" t="str">
        <f t="shared" si="116"/>
        <v>Posibilidad de pérdida Reputacional por incumplimiento de estándares de calidad nacionales e internacionales en la generación de información geodésica debido a:
1. Omisión del control de calidad a los procedimientos.
2. Falla en los equipos de recepción de datos.
3. Desconfiguración de los módulos del software de procesamiento y ajustes generando valores atípicos.</v>
      </c>
      <c r="N108" s="548" t="s">
        <v>270</v>
      </c>
      <c r="O108" s="489">
        <v>12</v>
      </c>
      <c r="P108" s="487" t="str">
        <f t="shared" si="107"/>
        <v>Baja</v>
      </c>
      <c r="Q108" s="488">
        <f t="shared" si="92"/>
        <v>0.4</v>
      </c>
      <c r="R108" s="485"/>
      <c r="S108" s="487" t="str">
        <f>IF(OR(R108='Tabla Impacto'!$C$11,R108='Tabla Impacto'!$D$11),"Leve",IF(OR(R108='Tabla Impacto'!$C$12,R108='Tabla Impacto'!$D$12),"Menor",IF(OR(R108='Tabla Impacto'!$C$13,R108='Tabla Impacto'!$D$13),"Moderado",IF(OR(R108='Tabla Impacto'!$C$14,R108='Tabla Impacto'!$D$14),"Mayor",IF(OR(R108='Tabla Impacto'!$C$15,R108='Tabla Impacto'!$D$15),"Catastrófico","")))))</f>
        <v/>
      </c>
      <c r="T108" s="488" t="str">
        <f t="shared" ref="T108" si="123">IF(S108="","",IF(S108="Leve",0.2,IF(S108="Menor",0.4,IF(S108="Moderado",0.6,IF(S108="Mayor",0.8,IF(S108="Catastrófico",1,))))))</f>
        <v/>
      </c>
      <c r="U108" s="485" t="s">
        <v>980</v>
      </c>
      <c r="V108" s="487" t="str">
        <f>IF(OR(U108='Tabla Impacto'!$C$11,U108='Tabla Impacto'!$D$11),"Leve",IF(OR(U108='Tabla Impacto'!$C$12,U108='Tabla Impacto'!$D$12),"Menor",IF(OR(U108='Tabla Impacto'!$C$13,U108='Tabla Impacto'!$D$13),"Moderado",IF(OR(U108='Tabla Impacto'!$C$14,U108='Tabla Impacto'!$D$14),"Mayor",IF(OR(U108='Tabla Impacto'!$C$15,U108='Tabla Impacto'!$D$15),"Catastrófico","")))))</f>
        <v>Mayor</v>
      </c>
      <c r="W108" s="488">
        <f t="shared" ref="W108" si="124">IF(V108="","",IF(V108="Leve",0.2,IF(V108="Menor",0.4,IF(V108="Moderado",0.6,IF(V108="Mayor",0.8,IF(V108="Catastrófico",1,))))))</f>
        <v>0.8</v>
      </c>
      <c r="X108" s="509" t="str">
        <f>IF(Y108="","",IF(Y108='Tabla Impacto'!$G$4,'Tabla Impacto'!$F$4,IF(Y108='Tabla Impacto'!$G$5,'Tabla Impacto'!$F$5,IF(Y108='Tabla Impacto'!$G$6,'Tabla Impacto'!$F$6,IF(Y108='Tabla Impacto'!$G$7,'Tabla Impacto'!$F$7,IF(Y108='Tabla Impacto'!$G$8,'Tabla Impacto'!$F$8))))))</f>
        <v>Mayor</v>
      </c>
      <c r="Y108" s="488">
        <f t="shared" ref="Y108" si="125">+IF(T108="",W108,IF(W108="",T108,IF(T108&gt;W108,T108,W108)))</f>
        <v>0.8</v>
      </c>
      <c r="Z108" s="509" t="str">
        <f t="shared" ref="Z108" si="126">IF(OR(AND(P108="Muy Baja",X108="Leve"),AND(P108="Muy Baja",X108="Menor"),AND(P108="Baja",X108="Leve")),"Bajo",IF(OR(AND(P108="Muy baja",X108="Moderado"),AND(P108="Baja",X108="Menor"),AND(P108="Baja",X108="Moderado"),AND(P108="Media",X108="Leve"),AND(P108="Media",X108="Menor"),AND(P108="Media",X108="Moderado"),AND(P108="Alta",X108="Leve"),AND(P108="Alta",X108="Menor")),"Moderado",IF(OR(AND(P108="Muy Baja",X108="Mayor"),AND(P108="Baja",X108="Mayor"),AND(P108="Media",X108="Mayor"),AND(P108="Alta",X108="Moderado"),AND(P108="Alta",X108="Mayor"),AND(P108="Muy Alta",X108="Leve"),AND(P108="Muy Alta",X108="Menor"),AND(P108="Muy Alta",X108="Moderado"),AND(P108="Muy Alta",X108="Mayor")),"Alto",IF(OR(AND(P108="Muy Baja",X108="Catastrófico"),AND(P108="Baja",X108="Catastrófico"),AND(P108="Media",X108="Catastrófico"),AND(P108="Alta",X108="Catastrófico"),AND(P108="Muy Alta",X108="Catastrófico")),"Extremo",""))))</f>
        <v>Alto</v>
      </c>
      <c r="AA108" s="489"/>
      <c r="AB108" s="298">
        <v>1</v>
      </c>
      <c r="AC108" s="409" t="s">
        <v>867</v>
      </c>
      <c r="AD108" s="359"/>
      <c r="AE108" s="287" t="s">
        <v>120</v>
      </c>
      <c r="AF108" s="409" t="s">
        <v>731</v>
      </c>
      <c r="AG108" s="287" t="str">
        <f t="shared" si="84"/>
        <v>Probabilidad</v>
      </c>
      <c r="AH108" s="288" t="s">
        <v>71</v>
      </c>
      <c r="AI108" s="288" t="s">
        <v>106</v>
      </c>
      <c r="AJ108" s="289" t="str">
        <f t="shared" si="76"/>
        <v>40%</v>
      </c>
      <c r="AK108" s="288" t="s">
        <v>112</v>
      </c>
      <c r="AL108" s="288" t="s">
        <v>130</v>
      </c>
      <c r="AM108" s="288" t="s">
        <v>273</v>
      </c>
      <c r="AN108" s="272">
        <f>IFERROR(IF(AG108="Probabilidad",(Q108-(+Q108*AJ108)),IF(AG108="Impacto",Q108,"")),"")</f>
        <v>0.24</v>
      </c>
      <c r="AO108" s="131" t="str">
        <f t="shared" ref="AO108:AO110" si="127">IFERROR(IF(AN108="","",IF(AN108&lt;=0.2,"Muy Baja",IF(AN108&lt;=0.4,"Baja",IF(AN108&lt;=0.6,"Media",IF(AN108&lt;=0.8,"Alta","Muy Alta"))))),"")</f>
        <v>Baja</v>
      </c>
      <c r="AP108" s="123">
        <f t="shared" ref="AP108" si="128">+AN108</f>
        <v>0.24</v>
      </c>
      <c r="AQ108" s="131" t="str">
        <f t="shared" ref="AQ108:AQ110" si="129">IFERROR(IF(AR108="","",IF(AR108&lt;=0.2,"Leve",IF(AR108&lt;=0.4,"Menor",IF(AR108&lt;=0.6,"Moderado",IF(AR108&lt;=0.8,"Mayor","Catastrófico"))))),"")</f>
        <v>Mayor</v>
      </c>
      <c r="AR108" s="123">
        <f>IFERROR(IF(AG108="Impacto",(Y108-(+Y108*AJ108)),IF(AG108="Probabilidad",Y108,"")),"")</f>
        <v>0.8</v>
      </c>
      <c r="AS108" s="273" t="str">
        <f t="shared" si="83"/>
        <v>Alto</v>
      </c>
      <c r="AT108" s="507">
        <f>+AP111</f>
        <v>5.183999999999999E-2</v>
      </c>
      <c r="AU108" s="507">
        <f>+AR111</f>
        <v>0.8</v>
      </c>
      <c r="AV108" s="650" t="s">
        <v>274</v>
      </c>
      <c r="AW108" s="277"/>
      <c r="AX108" s="277"/>
      <c r="AY108" s="291">
        <v>0</v>
      </c>
      <c r="AZ108" s="287">
        <v>0</v>
      </c>
      <c r="BA108" s="287">
        <v>0</v>
      </c>
      <c r="BB108" s="287">
        <v>0</v>
      </c>
      <c r="BC108" s="287">
        <v>0</v>
      </c>
      <c r="BJ108" s="299"/>
      <c r="BK108" s="285"/>
      <c r="BL108" s="285"/>
      <c r="BM108" s="285"/>
      <c r="BN108" s="285"/>
      <c r="BO108" s="285"/>
      <c r="BP108" s="285"/>
      <c r="BQ108" s="285"/>
      <c r="BR108" s="285"/>
      <c r="BS108" s="285"/>
      <c r="BT108" s="285"/>
      <c r="BU108" s="285"/>
      <c r="BV108" s="285"/>
      <c r="BW108" s="285"/>
      <c r="BX108" s="285"/>
      <c r="BY108" s="285"/>
      <c r="BZ108" s="285"/>
      <c r="CA108" s="285"/>
      <c r="CB108" s="285"/>
      <c r="CC108" s="285"/>
      <c r="CD108" s="285"/>
      <c r="CE108" s="285"/>
      <c r="CF108" s="285"/>
      <c r="CG108" s="285"/>
      <c r="CH108" s="285"/>
      <c r="CL108" s="285"/>
    </row>
    <row r="109" spans="1:90" s="1" customFormat="1" ht="98" x14ac:dyDescent="0.3">
      <c r="A109" s="581"/>
      <c r="B109" s="548" t="s">
        <v>367</v>
      </c>
      <c r="C109" s="511" t="s">
        <v>108</v>
      </c>
      <c r="D109" s="511" t="s">
        <v>368</v>
      </c>
      <c r="E109" s="511" t="s">
        <v>134</v>
      </c>
      <c r="F109" s="510"/>
      <c r="G109" s="510"/>
      <c r="H109" s="510"/>
      <c r="I109" s="510"/>
      <c r="J109" s="511" t="s">
        <v>281</v>
      </c>
      <c r="K109" s="512" t="s">
        <v>374</v>
      </c>
      <c r="L109" s="512"/>
      <c r="M109" s="512" t="str">
        <f t="shared" si="116"/>
        <v xml:space="preserve">Posibilidad de pérdida Reputacional por incumplimiento de estándares de calidad nacionales e internacionales en la generación de información geodésica </v>
      </c>
      <c r="N109" s="548"/>
      <c r="O109" s="489">
        <v>12</v>
      </c>
      <c r="P109" s="487"/>
      <c r="Q109" s="488"/>
      <c r="R109" s="485"/>
      <c r="S109" s="487"/>
      <c r="T109" s="488"/>
      <c r="U109" s="485"/>
      <c r="V109" s="487"/>
      <c r="W109" s="488"/>
      <c r="X109" s="509"/>
      <c r="Y109" s="488"/>
      <c r="Z109" s="509"/>
      <c r="AA109" s="489"/>
      <c r="AB109" s="298">
        <v>2</v>
      </c>
      <c r="AC109" s="409" t="s">
        <v>868</v>
      </c>
      <c r="AD109" s="359"/>
      <c r="AE109" s="287" t="s">
        <v>120</v>
      </c>
      <c r="AF109" s="409" t="s">
        <v>814</v>
      </c>
      <c r="AG109" s="287" t="str">
        <f t="shared" si="84"/>
        <v>Probabilidad</v>
      </c>
      <c r="AH109" s="288" t="s">
        <v>71</v>
      </c>
      <c r="AI109" s="288" t="s">
        <v>106</v>
      </c>
      <c r="AJ109" s="289" t="str">
        <f t="shared" si="76"/>
        <v>40%</v>
      </c>
      <c r="AK109" s="288" t="s">
        <v>112</v>
      </c>
      <c r="AL109" s="288" t="s">
        <v>130</v>
      </c>
      <c r="AM109" s="288" t="s">
        <v>273</v>
      </c>
      <c r="AN109" s="271">
        <f>IFERROR(IF(AND(AG108="Probabilidad",AG109="Probabilidad"),(AP108-(+AP108*AJ109)),IF(AG109="Probabilidad",(Q108-(+Q108*AJ109)),IF(AG109="Impacto",AP108,""))),"")</f>
        <v>0.14399999999999999</v>
      </c>
      <c r="AO109" s="131" t="str">
        <f t="shared" si="127"/>
        <v>Muy Baja</v>
      </c>
      <c r="AP109" s="123">
        <f>+AN109</f>
        <v>0.14399999999999999</v>
      </c>
      <c r="AQ109" s="131" t="str">
        <f t="shared" si="129"/>
        <v>Mayor</v>
      </c>
      <c r="AR109" s="123">
        <f>IFERROR(IF(AND(AG108="Impacto",AG109="Impacto"),(AR108-(+AR108*AJ109)),IF(AG109="Impacto",(Y108-(+Y108*AJ109)),IF(AG109="Probabilidad",AR108,""))),"")</f>
        <v>0.8</v>
      </c>
      <c r="AS109" s="273" t="str">
        <f t="shared" si="83"/>
        <v>Alto</v>
      </c>
      <c r="AT109" s="653"/>
      <c r="AU109" s="653"/>
      <c r="AV109" s="651"/>
      <c r="AW109" s="277"/>
      <c r="AX109" s="277"/>
      <c r="AY109" s="291">
        <v>12</v>
      </c>
      <c r="AZ109" s="287">
        <v>3</v>
      </c>
      <c r="BA109" s="287">
        <v>3</v>
      </c>
      <c r="BB109" s="287">
        <v>3</v>
      </c>
      <c r="BC109" s="287">
        <v>3</v>
      </c>
      <c r="BJ109" s="299"/>
      <c r="BK109" s="285"/>
      <c r="BL109" s="285"/>
      <c r="BM109" s="285"/>
      <c r="BN109" s="285"/>
      <c r="BO109" s="285"/>
      <c r="BP109" s="285"/>
      <c r="BQ109" s="285"/>
      <c r="BR109" s="285"/>
      <c r="BS109" s="285"/>
      <c r="BT109" s="285"/>
      <c r="BU109" s="285"/>
      <c r="BV109" s="285"/>
      <c r="BW109" s="285"/>
      <c r="BX109" s="285"/>
      <c r="BY109" s="285"/>
      <c r="BZ109" s="285"/>
      <c r="CA109" s="285"/>
      <c r="CB109" s="285"/>
      <c r="CC109" s="285"/>
      <c r="CD109" s="285"/>
      <c r="CE109" s="285"/>
      <c r="CF109" s="285"/>
      <c r="CG109" s="285"/>
      <c r="CH109" s="285"/>
      <c r="CL109" s="285"/>
    </row>
    <row r="110" spans="1:90" s="1" customFormat="1" ht="88.75" customHeight="1" x14ac:dyDescent="0.3">
      <c r="A110" s="581"/>
      <c r="B110" s="548" t="s">
        <v>367</v>
      </c>
      <c r="C110" s="511" t="s">
        <v>108</v>
      </c>
      <c r="D110" s="511" t="s">
        <v>368</v>
      </c>
      <c r="E110" s="511" t="s">
        <v>134</v>
      </c>
      <c r="F110" s="510"/>
      <c r="G110" s="510"/>
      <c r="H110" s="510"/>
      <c r="I110" s="510"/>
      <c r="J110" s="511" t="s">
        <v>281</v>
      </c>
      <c r="K110" s="512" t="s">
        <v>374</v>
      </c>
      <c r="L110" s="512"/>
      <c r="M110" s="512" t="str">
        <f t="shared" si="116"/>
        <v xml:space="preserve">Posibilidad de pérdida Reputacional por incumplimiento de estándares de calidad nacionales e internacionales en la generación de información geodésica </v>
      </c>
      <c r="N110" s="548"/>
      <c r="O110" s="489">
        <v>12</v>
      </c>
      <c r="P110" s="487"/>
      <c r="Q110" s="488"/>
      <c r="R110" s="485"/>
      <c r="S110" s="487"/>
      <c r="T110" s="488"/>
      <c r="U110" s="485"/>
      <c r="V110" s="487"/>
      <c r="W110" s="488"/>
      <c r="X110" s="509"/>
      <c r="Y110" s="488"/>
      <c r="Z110" s="509"/>
      <c r="AA110" s="489"/>
      <c r="AB110" s="298">
        <v>3</v>
      </c>
      <c r="AC110" s="409" t="s">
        <v>869</v>
      </c>
      <c r="AD110" s="359"/>
      <c r="AE110" s="287" t="s">
        <v>120</v>
      </c>
      <c r="AF110" s="409" t="s">
        <v>732</v>
      </c>
      <c r="AG110" s="287" t="str">
        <f t="shared" si="84"/>
        <v>Probabilidad</v>
      </c>
      <c r="AH110" s="288" t="s">
        <v>71</v>
      </c>
      <c r="AI110" s="288" t="s">
        <v>106</v>
      </c>
      <c r="AJ110" s="289" t="str">
        <f t="shared" si="76"/>
        <v>40%</v>
      </c>
      <c r="AK110" s="288" t="s">
        <v>112</v>
      </c>
      <c r="AL110" s="288" t="s">
        <v>130</v>
      </c>
      <c r="AM110" s="288" t="s">
        <v>273</v>
      </c>
      <c r="AN110" s="271">
        <f>IFERROR(IF(AND(AG109="Probabilidad",AG110="Probabilidad"),(AP109-(+AP109*AJ110)),IF(AG110="Probabilidad",(Q109-(+Q109*AJ110)),IF(AG110="Impacto",AP109,""))),"")</f>
        <v>8.6399999999999991E-2</v>
      </c>
      <c r="AO110" s="131" t="str">
        <f t="shared" si="127"/>
        <v>Muy Baja</v>
      </c>
      <c r="AP110" s="123">
        <f>+AN110</f>
        <v>8.6399999999999991E-2</v>
      </c>
      <c r="AQ110" s="131" t="str">
        <f t="shared" si="129"/>
        <v>Mayor</v>
      </c>
      <c r="AR110" s="123">
        <f>IFERROR(IF(AND(AG109="Impacto",AG110="Impacto"),(AR109-(+AR109*AJ110)),IF(AG110="Impacto",(Y109-(+Y109*AJ110)),IF(AG110="Probabilidad",AR109,""))),"")</f>
        <v>0.8</v>
      </c>
      <c r="AS110" s="273" t="str">
        <f t="shared" si="83"/>
        <v>Alto</v>
      </c>
      <c r="AT110" s="653"/>
      <c r="AU110" s="653"/>
      <c r="AV110" s="651"/>
      <c r="AW110" s="277"/>
      <c r="AX110" s="277"/>
      <c r="AY110" s="291">
        <v>0</v>
      </c>
      <c r="AZ110" s="287">
        <v>0</v>
      </c>
      <c r="BA110" s="287">
        <v>0</v>
      </c>
      <c r="BB110" s="287">
        <v>0</v>
      </c>
      <c r="BC110" s="287">
        <v>0</v>
      </c>
      <c r="BJ110" s="299"/>
      <c r="BK110" s="285"/>
      <c r="BL110" s="285"/>
      <c r="BM110" s="285"/>
      <c r="BN110" s="285"/>
      <c r="BO110" s="285"/>
      <c r="BP110" s="285"/>
      <c r="BQ110" s="285"/>
      <c r="BR110" s="285"/>
      <c r="BS110" s="285"/>
      <c r="BT110" s="285"/>
      <c r="BU110" s="285"/>
      <c r="BV110" s="285"/>
      <c r="BW110" s="285"/>
      <c r="BX110" s="285"/>
      <c r="BY110" s="285"/>
      <c r="BZ110" s="285"/>
      <c r="CA110" s="285"/>
      <c r="CB110" s="285"/>
      <c r="CC110" s="285"/>
      <c r="CD110" s="285"/>
      <c r="CE110" s="285"/>
      <c r="CF110" s="285"/>
      <c r="CG110" s="285"/>
      <c r="CH110" s="285"/>
      <c r="CL110" s="285"/>
    </row>
    <row r="111" spans="1:90" s="1" customFormat="1" ht="97.75" customHeight="1" x14ac:dyDescent="0.3">
      <c r="A111" s="581"/>
      <c r="B111" s="548" t="s">
        <v>367</v>
      </c>
      <c r="C111" s="511" t="s">
        <v>108</v>
      </c>
      <c r="D111" s="511" t="s">
        <v>368</v>
      </c>
      <c r="E111" s="511" t="s">
        <v>134</v>
      </c>
      <c r="F111" s="510"/>
      <c r="G111" s="510"/>
      <c r="H111" s="510"/>
      <c r="I111" s="510"/>
      <c r="J111" s="511" t="s">
        <v>281</v>
      </c>
      <c r="K111" s="512" t="s">
        <v>374</v>
      </c>
      <c r="L111" s="512"/>
      <c r="M111" s="512" t="str">
        <f t="shared" si="116"/>
        <v xml:space="preserve">Posibilidad de pérdida Reputacional por incumplimiento de estándares de calidad nacionales e internacionales en la generación de información geodésica </v>
      </c>
      <c r="N111" s="548"/>
      <c r="O111" s="489">
        <v>12</v>
      </c>
      <c r="P111" s="487"/>
      <c r="Q111" s="488"/>
      <c r="R111" s="485"/>
      <c r="S111" s="487"/>
      <c r="T111" s="488"/>
      <c r="U111" s="485"/>
      <c r="V111" s="487"/>
      <c r="W111" s="488"/>
      <c r="X111" s="509"/>
      <c r="Y111" s="488"/>
      <c r="Z111" s="509"/>
      <c r="AA111" s="489"/>
      <c r="AB111" s="298">
        <v>4</v>
      </c>
      <c r="AC111" s="409" t="s">
        <v>1045</v>
      </c>
      <c r="AD111" s="359"/>
      <c r="AE111" s="287" t="s">
        <v>120</v>
      </c>
      <c r="AF111" s="409" t="s">
        <v>870</v>
      </c>
      <c r="AG111" s="287" t="str">
        <f t="shared" si="84"/>
        <v>Probabilidad</v>
      </c>
      <c r="AH111" s="288" t="s">
        <v>71</v>
      </c>
      <c r="AI111" s="288" t="s">
        <v>106</v>
      </c>
      <c r="AJ111" s="289" t="str">
        <f t="shared" si="76"/>
        <v>40%</v>
      </c>
      <c r="AK111" s="288" t="s">
        <v>112</v>
      </c>
      <c r="AL111" s="288" t="s">
        <v>130</v>
      </c>
      <c r="AM111" s="288" t="s">
        <v>273</v>
      </c>
      <c r="AN111" s="271">
        <f>IFERROR(IF(AND(AG110="Probabilidad",AG111="Probabilidad"),(AP110-(+AP110*AJ111)),IF(AG111="Probabilidad",(Q110-(+Q110*AJ111)),IF(AG111="Impacto",AP110,""))),"")</f>
        <v>5.183999999999999E-2</v>
      </c>
      <c r="AO111" s="131" t="str">
        <f t="shared" si="80"/>
        <v>Muy Baja</v>
      </c>
      <c r="AP111" s="123">
        <f>+AN111</f>
        <v>5.183999999999999E-2</v>
      </c>
      <c r="AQ111" s="131" t="str">
        <f t="shared" si="81"/>
        <v>Mayor</v>
      </c>
      <c r="AR111" s="123">
        <f>IFERROR(IF(AND(AG110="Impacto",AG111="Impacto"),(AR110-(+AR110*AJ111)),IF(AG111="Impacto",(Y110-(+Y110*AJ111)),IF(AG111="Probabilidad",AR110,""))),"")</f>
        <v>0.8</v>
      </c>
      <c r="AS111" s="273" t="str">
        <f t="shared" si="83"/>
        <v>Alto</v>
      </c>
      <c r="AT111" s="508"/>
      <c r="AU111" s="508"/>
      <c r="AV111" s="652"/>
      <c r="AW111" s="277"/>
      <c r="AX111" s="277"/>
      <c r="AY111" s="404">
        <v>0</v>
      </c>
      <c r="AZ111" s="405">
        <v>0</v>
      </c>
      <c r="BA111" s="405">
        <v>0</v>
      </c>
      <c r="BB111" s="405">
        <v>0</v>
      </c>
      <c r="BC111" s="405">
        <v>0</v>
      </c>
      <c r="BJ111" s="299"/>
      <c r="BK111" s="285"/>
      <c r="BL111" s="285"/>
      <c r="BM111" s="285"/>
      <c r="BN111" s="285"/>
      <c r="BO111" s="285"/>
      <c r="BP111" s="285"/>
      <c r="BQ111" s="285"/>
      <c r="BR111" s="285"/>
      <c r="BS111" s="285"/>
      <c r="BT111" s="285"/>
      <c r="BU111" s="285"/>
      <c r="BV111" s="285"/>
      <c r="BW111" s="285"/>
      <c r="BX111" s="285"/>
      <c r="BY111" s="285"/>
      <c r="BZ111" s="285"/>
      <c r="CA111" s="285"/>
      <c r="CB111" s="285"/>
      <c r="CC111" s="285"/>
      <c r="CD111" s="285"/>
      <c r="CE111" s="285"/>
      <c r="CF111" s="285"/>
      <c r="CG111" s="285"/>
      <c r="CH111" s="285"/>
      <c r="CL111" s="285"/>
    </row>
    <row r="112" spans="1:90" s="1" customFormat="1" ht="14" customHeight="1" x14ac:dyDescent="0.3">
      <c r="A112" s="581"/>
      <c r="B112" s="548" t="s">
        <v>367</v>
      </c>
      <c r="C112" s="511" t="s">
        <v>108</v>
      </c>
      <c r="D112" s="511" t="s">
        <v>368</v>
      </c>
      <c r="E112" s="511" t="s">
        <v>134</v>
      </c>
      <c r="F112" s="510"/>
      <c r="G112" s="510"/>
      <c r="H112" s="510"/>
      <c r="I112" s="510"/>
      <c r="J112" s="511" t="s">
        <v>281</v>
      </c>
      <c r="K112" s="512" t="s">
        <v>374</v>
      </c>
      <c r="L112" s="512"/>
      <c r="M112" s="512" t="str">
        <f t="shared" si="116"/>
        <v xml:space="preserve">Posibilidad de pérdida Reputacional por incumplimiento de estándares de calidad nacionales e internacionales en la generación de información geodésica </v>
      </c>
      <c r="N112" s="548"/>
      <c r="O112" s="489">
        <v>12</v>
      </c>
      <c r="P112" s="487"/>
      <c r="Q112" s="488"/>
      <c r="R112" s="485"/>
      <c r="S112" s="487"/>
      <c r="T112" s="488"/>
      <c r="U112" s="485"/>
      <c r="V112" s="487"/>
      <c r="W112" s="488"/>
      <c r="X112" s="509"/>
      <c r="Y112" s="488"/>
      <c r="Z112" s="509"/>
      <c r="AA112" s="489"/>
      <c r="AB112" s="298"/>
      <c r="AC112" s="409"/>
      <c r="AD112" s="359"/>
      <c r="AE112" s="287"/>
      <c r="AF112" s="409"/>
      <c r="AG112" s="287" t="str">
        <f t="shared" si="84"/>
        <v/>
      </c>
      <c r="AH112" s="288"/>
      <c r="AI112" s="288"/>
      <c r="AJ112" s="289" t="str">
        <f t="shared" si="76"/>
        <v/>
      </c>
      <c r="AK112" s="288"/>
      <c r="AL112" s="288"/>
      <c r="AM112" s="288"/>
      <c r="AN112" s="122"/>
      <c r="AO112" s="131" t="str">
        <f t="shared" si="80"/>
        <v/>
      </c>
      <c r="AP112" s="123"/>
      <c r="AQ112" s="131" t="str">
        <f t="shared" si="81"/>
        <v/>
      </c>
      <c r="AR112" s="123" t="str">
        <f t="shared" si="82"/>
        <v/>
      </c>
      <c r="AS112" s="273" t="str">
        <f t="shared" si="83"/>
        <v/>
      </c>
      <c r="AT112" s="273"/>
      <c r="AU112" s="273"/>
      <c r="AV112" s="341"/>
      <c r="AW112" s="277"/>
      <c r="AX112" s="277"/>
      <c r="AY112" s="404"/>
      <c r="AZ112" s="405"/>
      <c r="BA112" s="405"/>
      <c r="BB112" s="405"/>
      <c r="BC112" s="405"/>
      <c r="BJ112" s="299"/>
      <c r="BK112" s="285"/>
      <c r="BL112" s="285"/>
      <c r="BM112" s="285"/>
      <c r="BN112" s="285"/>
      <c r="BO112" s="285"/>
      <c r="BP112" s="285"/>
      <c r="BQ112" s="285"/>
      <c r="BR112" s="285"/>
      <c r="BS112" s="285"/>
      <c r="BT112" s="285"/>
      <c r="BU112" s="285"/>
      <c r="BV112" s="285"/>
      <c r="BW112" s="285"/>
      <c r="BX112" s="285"/>
      <c r="BY112" s="285"/>
      <c r="BZ112" s="285"/>
      <c r="CA112" s="285"/>
      <c r="CB112" s="285"/>
      <c r="CC112" s="285"/>
      <c r="CD112" s="285"/>
      <c r="CE112" s="285"/>
      <c r="CF112" s="285"/>
      <c r="CG112" s="285"/>
      <c r="CH112" s="285"/>
      <c r="CL112" s="285"/>
    </row>
    <row r="113" spans="1:90" s="1" customFormat="1" ht="14" customHeight="1" x14ac:dyDescent="0.3">
      <c r="A113" s="581"/>
      <c r="B113" s="548" t="s">
        <v>367</v>
      </c>
      <c r="C113" s="511" t="s">
        <v>108</v>
      </c>
      <c r="D113" s="511" t="s">
        <v>368</v>
      </c>
      <c r="E113" s="511" t="s">
        <v>134</v>
      </c>
      <c r="F113" s="510"/>
      <c r="G113" s="510"/>
      <c r="H113" s="510"/>
      <c r="I113" s="510"/>
      <c r="J113" s="511" t="s">
        <v>281</v>
      </c>
      <c r="K113" s="512" t="s">
        <v>374</v>
      </c>
      <c r="L113" s="512"/>
      <c r="M113" s="512" t="str">
        <f t="shared" si="116"/>
        <v xml:space="preserve">Posibilidad de pérdida Reputacional por incumplimiento de estándares de calidad nacionales e internacionales en la generación de información geodésica </v>
      </c>
      <c r="N113" s="548"/>
      <c r="O113" s="489">
        <v>12</v>
      </c>
      <c r="P113" s="487"/>
      <c r="Q113" s="488"/>
      <c r="R113" s="485"/>
      <c r="S113" s="487"/>
      <c r="T113" s="488"/>
      <c r="U113" s="485"/>
      <c r="V113" s="487"/>
      <c r="W113" s="488"/>
      <c r="X113" s="509"/>
      <c r="Y113" s="488"/>
      <c r="Z113" s="509"/>
      <c r="AA113" s="489"/>
      <c r="AB113" s="298"/>
      <c r="AC113" s="409"/>
      <c r="AD113" s="359"/>
      <c r="AE113" s="287"/>
      <c r="AF113" s="409"/>
      <c r="AG113" s="287" t="str">
        <f t="shared" si="84"/>
        <v/>
      </c>
      <c r="AH113" s="288"/>
      <c r="AI113" s="288"/>
      <c r="AJ113" s="289" t="str">
        <f t="shared" si="76"/>
        <v/>
      </c>
      <c r="AK113" s="288"/>
      <c r="AL113" s="288"/>
      <c r="AM113" s="288"/>
      <c r="AN113" s="122"/>
      <c r="AO113" s="131" t="str">
        <f t="shared" si="80"/>
        <v/>
      </c>
      <c r="AP113" s="123"/>
      <c r="AQ113" s="131" t="str">
        <f t="shared" si="81"/>
        <v/>
      </c>
      <c r="AR113" s="123" t="str">
        <f t="shared" si="82"/>
        <v/>
      </c>
      <c r="AS113" s="273" t="str">
        <f t="shared" si="83"/>
        <v/>
      </c>
      <c r="AT113" s="273"/>
      <c r="AU113" s="273"/>
      <c r="AV113" s="341"/>
      <c r="AW113" s="277"/>
      <c r="AX113" s="277"/>
      <c r="AY113" s="404"/>
      <c r="AZ113" s="405"/>
      <c r="BA113" s="405"/>
      <c r="BB113" s="405"/>
      <c r="BC113" s="405"/>
      <c r="BJ113" s="299"/>
      <c r="BK113" s="285"/>
      <c r="BL113" s="285"/>
      <c r="BM113" s="285"/>
      <c r="BN113" s="285"/>
      <c r="BO113" s="285"/>
      <c r="BP113" s="285"/>
      <c r="BQ113" s="285"/>
      <c r="BR113" s="285"/>
      <c r="BS113" s="285"/>
      <c r="BT113" s="285"/>
      <c r="BU113" s="285"/>
      <c r="BV113" s="285"/>
      <c r="BW113" s="285"/>
      <c r="BX113" s="285"/>
      <c r="BY113" s="285"/>
      <c r="BZ113" s="285"/>
      <c r="CA113" s="285"/>
      <c r="CB113" s="285"/>
      <c r="CC113" s="285"/>
      <c r="CD113" s="285"/>
      <c r="CE113" s="285"/>
      <c r="CF113" s="285"/>
      <c r="CG113" s="285"/>
      <c r="CH113" s="285"/>
      <c r="CL113" s="285"/>
    </row>
    <row r="114" spans="1:90" s="1" customFormat="1" ht="129.65" customHeight="1" x14ac:dyDescent="0.3">
      <c r="A114" s="581" t="s">
        <v>375</v>
      </c>
      <c r="B114" s="548" t="s">
        <v>376</v>
      </c>
      <c r="C114" s="511" t="s">
        <v>108</v>
      </c>
      <c r="D114" s="511" t="s">
        <v>377</v>
      </c>
      <c r="E114" s="511" t="s">
        <v>134</v>
      </c>
      <c r="F114" s="510" t="s">
        <v>324</v>
      </c>
      <c r="G114" s="510" t="s">
        <v>266</v>
      </c>
      <c r="H114" s="510" t="s">
        <v>331</v>
      </c>
      <c r="I114" s="510" t="s">
        <v>305</v>
      </c>
      <c r="J114" s="511" t="s">
        <v>281</v>
      </c>
      <c r="K114" s="498" t="s">
        <v>1046</v>
      </c>
      <c r="L114" s="498" t="s">
        <v>871</v>
      </c>
      <c r="M114" s="512" t="str">
        <f t="shared" si="116"/>
        <v xml:space="preserve">Posibilidad de pérdida Reputacional por Impedimento en el acceso a los sitios donde se desarrollaran actividades de campo propias del área, debido a:
la presencia de factores externos asociados a la seguridad, clima, topografía y orden público.
</v>
      </c>
      <c r="N114" s="548" t="s">
        <v>270</v>
      </c>
      <c r="O114" s="489">
        <v>2</v>
      </c>
      <c r="P114" s="487" t="str">
        <f t="shared" si="107"/>
        <v>Muy Baja</v>
      </c>
      <c r="Q114" s="488">
        <f t="shared" si="92"/>
        <v>0.2</v>
      </c>
      <c r="R114" s="485"/>
      <c r="S114" s="487" t="str">
        <f>IF(OR(R114='Tabla Impacto'!$C$11,R114='Tabla Impacto'!$D$11),"Leve",IF(OR(R114='Tabla Impacto'!$C$12,R114='Tabla Impacto'!$D$12),"Menor",IF(OR(R114='Tabla Impacto'!$C$13,R114='Tabla Impacto'!$D$13),"Moderado",IF(OR(R114='Tabla Impacto'!$C$14,R114='Tabla Impacto'!$D$14),"Mayor",IF(OR(R114='Tabla Impacto'!$C$15,R114='Tabla Impacto'!$D$15),"Catastrófico","")))))</f>
        <v/>
      </c>
      <c r="T114" s="488" t="str">
        <f t="shared" ref="T114" si="130">IF(S114="","",IF(S114="Leve",0.2,IF(S114="Menor",0.4,IF(S114="Moderado",0.6,IF(S114="Mayor",0.8,IF(S114="Catastrófico",1,))))))</f>
        <v/>
      </c>
      <c r="U114" s="485" t="s">
        <v>272</v>
      </c>
      <c r="V114" s="487" t="str">
        <f>IF(OR(U114='Tabla Impacto'!$C$11,U114='Tabla Impacto'!$D$11),"Leve",IF(OR(U114='Tabla Impacto'!$C$12,U114='Tabla Impacto'!$D$12),"Menor",IF(OR(U114='Tabla Impacto'!$C$13,U114='Tabla Impacto'!$D$13),"Moderado",IF(OR(U114='Tabla Impacto'!$C$14,U114='Tabla Impacto'!$D$14),"Mayor",IF(OR(U114='Tabla Impacto'!$C$15,U114='Tabla Impacto'!$D$15),"Catastrófico","")))))</f>
        <v>Catastrófico</v>
      </c>
      <c r="W114" s="488">
        <f t="shared" ref="W114" si="131">IF(V114="","",IF(V114="Leve",0.2,IF(V114="Menor",0.4,IF(V114="Moderado",0.6,IF(V114="Mayor",0.8,IF(V114="Catastrófico",1,))))))</f>
        <v>1</v>
      </c>
      <c r="X114" s="509" t="str">
        <f>IF(Y114="","",IF(Y114='Tabla Impacto'!$G$4,'Tabla Impacto'!$F$4,IF(Y114='Tabla Impacto'!$G$5,'Tabla Impacto'!$F$5,IF(Y114='Tabla Impacto'!$G$6,'Tabla Impacto'!$F$6,IF(Y114='Tabla Impacto'!$G$7,'Tabla Impacto'!$F$7,IF(Y114='Tabla Impacto'!$G$8,'Tabla Impacto'!$F$8))))))</f>
        <v>Catastrófico</v>
      </c>
      <c r="Y114" s="524">
        <f t="shared" ref="Y114" si="132">+IF(T114="",W114,IF(W114="",T114,IF(T114&gt;W114,T114,W114)))</f>
        <v>1</v>
      </c>
      <c r="Z114" s="509" t="str">
        <f t="shared" ref="Z114" si="133">IF(OR(AND(P114="Muy Baja",X114="Leve"),AND(P114="Muy Baja",X114="Menor"),AND(P114="Baja",X114="Leve")),"Bajo",IF(OR(AND(P114="Muy baja",X114="Moderado"),AND(P114="Baja",X114="Menor"),AND(P114="Baja",X114="Moderado"),AND(P114="Media",X114="Leve"),AND(P114="Media",X114="Menor"),AND(P114="Media",X114="Moderado"),AND(P114="Alta",X114="Leve"),AND(P114="Alta",X114="Menor")),"Moderado",IF(OR(AND(P114="Muy Baja",X114="Mayor"),AND(P114="Baja",X114="Mayor"),AND(P114="Media",X114="Mayor"),AND(P114="Alta",X114="Moderado"),AND(P114="Alta",X114="Mayor"),AND(P114="Muy Alta",X114="Leve"),AND(P114="Muy Alta",X114="Menor"),AND(P114="Muy Alta",X114="Moderado"),AND(P114="Muy Alta",X114="Mayor")),"Alto",IF(OR(AND(P114="Muy Baja",X114="Catastrófico"),AND(P114="Baja",X114="Catastrófico"),AND(P114="Media",X114="Catastrófico"),AND(P114="Alta",X114="Catastrófico"),AND(P114="Muy Alta",X114="Catastrófico")),"Extremo",""))))</f>
        <v>Extremo</v>
      </c>
      <c r="AA114" s="489"/>
      <c r="AB114" s="298">
        <v>1</v>
      </c>
      <c r="AC114" s="409" t="s">
        <v>872</v>
      </c>
      <c r="AD114" s="359"/>
      <c r="AE114" s="287" t="s">
        <v>120</v>
      </c>
      <c r="AF114" s="409" t="s">
        <v>873</v>
      </c>
      <c r="AG114" s="287" t="str">
        <f t="shared" si="84"/>
        <v>Probabilidad</v>
      </c>
      <c r="AH114" s="288" t="s">
        <v>71</v>
      </c>
      <c r="AI114" s="288" t="s">
        <v>106</v>
      </c>
      <c r="AJ114" s="289" t="str">
        <f t="shared" si="76"/>
        <v>40%</v>
      </c>
      <c r="AK114" s="288" t="s">
        <v>112</v>
      </c>
      <c r="AL114" s="288" t="s">
        <v>130</v>
      </c>
      <c r="AM114" s="288" t="s">
        <v>273</v>
      </c>
      <c r="AN114" s="272">
        <f>IFERROR(IF(AG114="Probabilidad",(Q114-(+Q114*AJ114)),IF(AG114="Impacto",Q114,"")),"")</f>
        <v>0.12</v>
      </c>
      <c r="AO114" s="131" t="str">
        <f t="shared" si="80"/>
        <v>Muy Baja</v>
      </c>
      <c r="AP114" s="123">
        <f>+AN114</f>
        <v>0.12</v>
      </c>
      <c r="AQ114" s="131" t="str">
        <f t="shared" si="81"/>
        <v>Catastrófico</v>
      </c>
      <c r="AR114" s="123">
        <f>IFERROR(IF(AG114="Impacto",(Y114-(+Y114*AJ114)),IF(AG114="Probabilidad",Y114,"")),"")</f>
        <v>1</v>
      </c>
      <c r="AS114" s="273" t="str">
        <f t="shared" ref="AS114" si="134">IFERROR(IF(OR(AND(AO114="Muy Baja",AQ114="Leve"),AND(AO114="Muy Baja",AQ114="Menor"),AND(AO114="Baja",AQ114="Leve")),"Bajo",IF(OR(AND(AO114="Muy baja",AQ114="Moderado"),AND(AO114="Baja",AQ114="Menor"),AND(AO114="Baja",AQ114="Moderado"),AND(AO114="Media",AQ114="Leve"),AND(AO114="Media",AQ114="Menor"),AND(AO114="Media",AQ114="Moderado"),AND(AO114="Alta",AQ114="Leve"),AND(AO114="Alta",AQ114="Menor")),"Moderado",IF(OR(AND(AO114="Muy Baja",AQ114="Mayor"),AND(AO114="Baja",AQ114="Mayor"),AND(AO114="Media",AQ114="Mayor"),AND(AO114="Alta",AQ114="Moderado"),AND(AO114="Alta",AQ114="Mayor"),AND(AO114="Muy Alta",AQ114="Leve"),AND(AO114="Muy Alta",AQ114="Menor"),AND(AO114="Muy Alta",AQ114="Moderado"),AND(AO114="Muy Alta",AQ114="Mayor")),"Alto",IF(OR(AND(AO114="Muy Baja",AQ114="Catastrófico"),AND(AO114="Baja",AQ114="Catastrófico"),AND(AO114="Media",AQ114="Catastrófico"),AND(AO114="Alta",AQ114="Catastrófico"),AND(AO114="Muy Alta",AQ114="Catastrófico")),"Extremo","")))),"")</f>
        <v>Extremo</v>
      </c>
      <c r="AT114" s="339">
        <f>+AP114</f>
        <v>0.12</v>
      </c>
      <c r="AU114" s="339">
        <f>+AR114</f>
        <v>1</v>
      </c>
      <c r="AV114" s="341" t="s">
        <v>274</v>
      </c>
      <c r="AW114" s="277"/>
      <c r="AX114" s="277"/>
      <c r="AY114" s="291">
        <v>0</v>
      </c>
      <c r="AZ114" s="287">
        <v>0</v>
      </c>
      <c r="BA114" s="287">
        <v>0</v>
      </c>
      <c r="BB114" s="287">
        <v>0</v>
      </c>
      <c r="BC114" s="287">
        <v>0</v>
      </c>
      <c r="BJ114" s="299"/>
      <c r="BK114" s="285"/>
      <c r="BL114" s="285"/>
      <c r="BM114" s="285"/>
      <c r="BN114" s="285"/>
      <c r="BO114" s="285"/>
      <c r="BP114" s="285"/>
      <c r="BQ114" s="285"/>
      <c r="BR114" s="285"/>
      <c r="BS114" s="285"/>
      <c r="BT114" s="285"/>
      <c r="BU114" s="285"/>
      <c r="BV114" s="285"/>
      <c r="BW114" s="285"/>
      <c r="BX114" s="285"/>
      <c r="BY114" s="285"/>
      <c r="BZ114" s="285"/>
      <c r="CA114" s="285"/>
      <c r="CB114" s="285"/>
      <c r="CC114" s="285"/>
      <c r="CD114" s="285"/>
      <c r="CE114" s="285"/>
      <c r="CF114" s="285"/>
      <c r="CG114" s="285"/>
      <c r="CH114" s="285"/>
      <c r="CL114" s="285"/>
    </row>
    <row r="115" spans="1:90" s="1" customFormat="1" x14ac:dyDescent="0.3">
      <c r="A115" s="581"/>
      <c r="B115" s="548" t="s">
        <v>371</v>
      </c>
      <c r="C115" s="511" t="s">
        <v>108</v>
      </c>
      <c r="D115" s="511" t="s">
        <v>372</v>
      </c>
      <c r="E115" s="511" t="s">
        <v>134</v>
      </c>
      <c r="F115" s="510"/>
      <c r="G115" s="510"/>
      <c r="H115" s="510"/>
      <c r="I115" s="510"/>
      <c r="J115" s="511" t="s">
        <v>281</v>
      </c>
      <c r="K115" s="499"/>
      <c r="L115" s="499"/>
      <c r="M115" s="512" t="str">
        <f t="shared" si="116"/>
        <v xml:space="preserve">Posibilidad de pérdida Reputacional  </v>
      </c>
      <c r="N115" s="548"/>
      <c r="O115" s="489">
        <v>2</v>
      </c>
      <c r="P115" s="487"/>
      <c r="Q115" s="488"/>
      <c r="R115" s="485"/>
      <c r="S115" s="487"/>
      <c r="T115" s="488"/>
      <c r="U115" s="485"/>
      <c r="V115" s="487"/>
      <c r="W115" s="488"/>
      <c r="X115" s="509"/>
      <c r="Y115" s="526"/>
      <c r="Z115" s="509"/>
      <c r="AA115" s="489"/>
      <c r="AB115" s="298"/>
      <c r="AC115" s="409"/>
      <c r="AD115" s="359"/>
      <c r="AE115" s="287"/>
      <c r="AF115" s="409"/>
      <c r="AG115" s="287" t="str">
        <f t="shared" si="84"/>
        <v/>
      </c>
      <c r="AH115" s="288"/>
      <c r="AI115" s="288"/>
      <c r="AJ115" s="289" t="str">
        <f t="shared" si="76"/>
        <v/>
      </c>
      <c r="AK115" s="288"/>
      <c r="AL115" s="288"/>
      <c r="AM115" s="288"/>
      <c r="AN115" s="271" t="str">
        <f>IFERROR(IF(AND(AG114="Probabilidad",AG115="Probabilidad"),(AP114-(+AP114*AJ115)),IF(AG115="Probabilidad",(Q114-(+Q114*AJ115)),IF(AG115="Impacto",AP114,""))),"")</f>
        <v/>
      </c>
      <c r="AO115" s="131" t="str">
        <f t="shared" si="80"/>
        <v/>
      </c>
      <c r="AP115" s="123" t="str">
        <f>+AN115</f>
        <v/>
      </c>
      <c r="AQ115" s="131" t="str">
        <f t="shared" si="81"/>
        <v/>
      </c>
      <c r="AR115" s="123" t="str">
        <f>IFERROR(IF(AG115="Impacto",(Y114-(+Y114*AJ115)),IF(AG115="Probabilidad",Y114,"")),"")</f>
        <v/>
      </c>
      <c r="AS115" s="273" t="str">
        <f t="shared" si="83"/>
        <v/>
      </c>
      <c r="AT115" s="342"/>
      <c r="AU115" s="342"/>
      <c r="AV115" s="422"/>
      <c r="AW115" s="277"/>
      <c r="AX115" s="277"/>
      <c r="AY115" s="404"/>
      <c r="AZ115" s="405"/>
      <c r="BA115" s="405"/>
      <c r="BB115" s="405"/>
      <c r="BC115" s="405"/>
      <c r="BJ115" s="299"/>
      <c r="BK115" s="285"/>
      <c r="BL115" s="285"/>
      <c r="BM115" s="285"/>
      <c r="BN115" s="285"/>
      <c r="BO115" s="285"/>
      <c r="BP115" s="285"/>
      <c r="BQ115" s="285"/>
      <c r="BR115" s="285"/>
      <c r="BS115" s="285"/>
      <c r="BT115" s="285"/>
      <c r="BU115" s="285"/>
      <c r="BV115" s="285"/>
      <c r="BW115" s="285"/>
      <c r="BX115" s="285"/>
      <c r="BY115" s="285"/>
      <c r="BZ115" s="285"/>
      <c r="CA115" s="285"/>
      <c r="CB115" s="285"/>
      <c r="CC115" s="285"/>
      <c r="CD115" s="285"/>
      <c r="CE115" s="285"/>
      <c r="CF115" s="285"/>
      <c r="CG115" s="285"/>
      <c r="CH115" s="285"/>
      <c r="CL115" s="285"/>
    </row>
    <row r="116" spans="1:90" s="1" customFormat="1" ht="13.75" customHeight="1" x14ac:dyDescent="0.3">
      <c r="A116" s="581"/>
      <c r="B116" s="548" t="s">
        <v>371</v>
      </c>
      <c r="C116" s="511" t="s">
        <v>108</v>
      </c>
      <c r="D116" s="511" t="s">
        <v>372</v>
      </c>
      <c r="E116" s="511" t="s">
        <v>134</v>
      </c>
      <c r="F116" s="510"/>
      <c r="G116" s="510"/>
      <c r="H116" s="510"/>
      <c r="I116" s="510"/>
      <c r="J116" s="511" t="s">
        <v>281</v>
      </c>
      <c r="K116" s="499"/>
      <c r="L116" s="499"/>
      <c r="M116" s="512" t="str">
        <f t="shared" si="116"/>
        <v xml:space="preserve">Posibilidad de pérdida Reputacional  </v>
      </c>
      <c r="N116" s="548"/>
      <c r="O116" s="489">
        <v>2</v>
      </c>
      <c r="P116" s="487"/>
      <c r="Q116" s="488"/>
      <c r="R116" s="485"/>
      <c r="S116" s="487"/>
      <c r="T116" s="488"/>
      <c r="U116" s="485"/>
      <c r="V116" s="487"/>
      <c r="W116" s="488"/>
      <c r="X116" s="509"/>
      <c r="Y116" s="415"/>
      <c r="Z116" s="509"/>
      <c r="AA116" s="489"/>
      <c r="AB116" s="298"/>
      <c r="AC116" s="409"/>
      <c r="AD116" s="359"/>
      <c r="AE116" s="287"/>
      <c r="AF116" s="409"/>
      <c r="AG116" s="287" t="str">
        <f t="shared" si="84"/>
        <v/>
      </c>
      <c r="AH116" s="288"/>
      <c r="AI116" s="288"/>
      <c r="AJ116" s="289" t="str">
        <f t="shared" si="76"/>
        <v/>
      </c>
      <c r="AK116" s="288"/>
      <c r="AL116" s="288"/>
      <c r="AM116" s="288"/>
      <c r="AN116" s="122"/>
      <c r="AO116" s="131" t="str">
        <f t="shared" si="80"/>
        <v/>
      </c>
      <c r="AP116" s="123"/>
      <c r="AQ116" s="131" t="str">
        <f t="shared" si="81"/>
        <v/>
      </c>
      <c r="AR116" s="123" t="str">
        <f t="shared" si="82"/>
        <v/>
      </c>
      <c r="AS116" s="273" t="str">
        <f t="shared" si="83"/>
        <v/>
      </c>
      <c r="AT116" s="273"/>
      <c r="AU116" s="273"/>
      <c r="AV116" s="341"/>
      <c r="AW116" s="277"/>
      <c r="AX116" s="277"/>
      <c r="AY116" s="404"/>
      <c r="AZ116" s="405"/>
      <c r="BA116" s="405"/>
      <c r="BB116" s="405"/>
      <c r="BC116" s="405"/>
      <c r="BJ116" s="299"/>
      <c r="BK116" s="285"/>
      <c r="BL116" s="285"/>
      <c r="BM116" s="285"/>
      <c r="BN116" s="285"/>
      <c r="BO116" s="285"/>
      <c r="BP116" s="285"/>
      <c r="BQ116" s="285"/>
      <c r="BR116" s="285"/>
      <c r="BS116" s="285"/>
      <c r="BT116" s="285"/>
      <c r="BU116" s="285"/>
      <c r="BV116" s="285"/>
      <c r="BW116" s="285"/>
      <c r="BX116" s="285"/>
      <c r="BY116" s="285"/>
      <c r="BZ116" s="285"/>
      <c r="CA116" s="285"/>
      <c r="CB116" s="285"/>
      <c r="CC116" s="285"/>
      <c r="CD116" s="285"/>
      <c r="CE116" s="285"/>
      <c r="CF116" s="285"/>
      <c r="CG116" s="285"/>
      <c r="CH116" s="285"/>
      <c r="CL116" s="285"/>
    </row>
    <row r="117" spans="1:90" s="1" customFormat="1" ht="14" customHeight="1" x14ac:dyDescent="0.3">
      <c r="A117" s="581"/>
      <c r="B117" s="548" t="s">
        <v>371</v>
      </c>
      <c r="C117" s="511" t="s">
        <v>108</v>
      </c>
      <c r="D117" s="511" t="s">
        <v>372</v>
      </c>
      <c r="E117" s="511" t="s">
        <v>134</v>
      </c>
      <c r="F117" s="510"/>
      <c r="G117" s="510"/>
      <c r="H117" s="510"/>
      <c r="I117" s="510"/>
      <c r="J117" s="511" t="s">
        <v>281</v>
      </c>
      <c r="K117" s="499"/>
      <c r="L117" s="499"/>
      <c r="M117" s="512" t="str">
        <f t="shared" si="116"/>
        <v xml:space="preserve">Posibilidad de pérdida Reputacional  </v>
      </c>
      <c r="N117" s="548"/>
      <c r="O117" s="489">
        <v>2</v>
      </c>
      <c r="P117" s="487"/>
      <c r="Q117" s="488"/>
      <c r="R117" s="485"/>
      <c r="S117" s="487"/>
      <c r="T117" s="488"/>
      <c r="U117" s="485"/>
      <c r="V117" s="487"/>
      <c r="W117" s="488"/>
      <c r="X117" s="509"/>
      <c r="Y117" s="415"/>
      <c r="Z117" s="509"/>
      <c r="AA117" s="489"/>
      <c r="AB117" s="298"/>
      <c r="AC117" s="409"/>
      <c r="AD117" s="359"/>
      <c r="AE117" s="287"/>
      <c r="AF117" s="409"/>
      <c r="AG117" s="287" t="str">
        <f t="shared" si="84"/>
        <v/>
      </c>
      <c r="AH117" s="288"/>
      <c r="AI117" s="288"/>
      <c r="AJ117" s="289" t="str">
        <f t="shared" si="76"/>
        <v/>
      </c>
      <c r="AK117" s="288"/>
      <c r="AL117" s="288"/>
      <c r="AM117" s="288"/>
      <c r="AN117" s="122"/>
      <c r="AO117" s="131" t="str">
        <f t="shared" si="80"/>
        <v/>
      </c>
      <c r="AP117" s="123"/>
      <c r="AQ117" s="131" t="str">
        <f t="shared" si="81"/>
        <v/>
      </c>
      <c r="AR117" s="123" t="str">
        <f t="shared" si="82"/>
        <v/>
      </c>
      <c r="AS117" s="273" t="str">
        <f t="shared" si="83"/>
        <v/>
      </c>
      <c r="AT117" s="273"/>
      <c r="AU117" s="273"/>
      <c r="AV117" s="341"/>
      <c r="AW117" s="277"/>
      <c r="AX117" s="277"/>
      <c r="AY117" s="404"/>
      <c r="AZ117" s="405"/>
      <c r="BA117" s="405"/>
      <c r="BB117" s="405"/>
      <c r="BC117" s="405"/>
      <c r="BJ117" s="299"/>
      <c r="BK117" s="285"/>
      <c r="BL117" s="285"/>
      <c r="BM117" s="285"/>
      <c r="BN117" s="285"/>
      <c r="BO117" s="285"/>
      <c r="BP117" s="285"/>
      <c r="BQ117" s="285"/>
      <c r="BR117" s="285"/>
      <c r="BS117" s="285"/>
      <c r="BT117" s="285"/>
      <c r="BU117" s="285"/>
      <c r="BV117" s="285"/>
      <c r="BW117" s="285"/>
      <c r="BX117" s="285"/>
      <c r="BY117" s="285"/>
      <c r="BZ117" s="285"/>
      <c r="CA117" s="285"/>
      <c r="CB117" s="285"/>
      <c r="CC117" s="285"/>
      <c r="CD117" s="285"/>
      <c r="CE117" s="285"/>
      <c r="CF117" s="285"/>
      <c r="CG117" s="285"/>
      <c r="CH117" s="285"/>
      <c r="CL117" s="285"/>
    </row>
    <row r="118" spans="1:90" s="1" customFormat="1" ht="14" customHeight="1" x14ac:dyDescent="0.3">
      <c r="A118" s="581"/>
      <c r="B118" s="548" t="s">
        <v>371</v>
      </c>
      <c r="C118" s="511" t="s">
        <v>108</v>
      </c>
      <c r="D118" s="511" t="s">
        <v>372</v>
      </c>
      <c r="E118" s="511" t="s">
        <v>134</v>
      </c>
      <c r="F118" s="510"/>
      <c r="G118" s="510"/>
      <c r="H118" s="510"/>
      <c r="I118" s="510"/>
      <c r="J118" s="511" t="s">
        <v>281</v>
      </c>
      <c r="K118" s="499"/>
      <c r="L118" s="499"/>
      <c r="M118" s="512" t="str">
        <f t="shared" si="116"/>
        <v xml:space="preserve">Posibilidad de pérdida Reputacional  </v>
      </c>
      <c r="N118" s="548"/>
      <c r="O118" s="489">
        <v>2</v>
      </c>
      <c r="P118" s="487"/>
      <c r="Q118" s="488"/>
      <c r="R118" s="485"/>
      <c r="S118" s="487"/>
      <c r="T118" s="488"/>
      <c r="U118" s="485"/>
      <c r="V118" s="487"/>
      <c r="W118" s="488"/>
      <c r="X118" s="509"/>
      <c r="Y118" s="415"/>
      <c r="Z118" s="509"/>
      <c r="AA118" s="489"/>
      <c r="AB118" s="298"/>
      <c r="AC118" s="409"/>
      <c r="AD118" s="359"/>
      <c r="AE118" s="287"/>
      <c r="AF118" s="409"/>
      <c r="AG118" s="287" t="str">
        <f t="shared" si="84"/>
        <v/>
      </c>
      <c r="AH118" s="288"/>
      <c r="AI118" s="288"/>
      <c r="AJ118" s="289" t="str">
        <f t="shared" si="76"/>
        <v/>
      </c>
      <c r="AK118" s="288"/>
      <c r="AL118" s="288"/>
      <c r="AM118" s="288"/>
      <c r="AN118" s="122"/>
      <c r="AO118" s="131" t="str">
        <f t="shared" si="80"/>
        <v/>
      </c>
      <c r="AP118" s="123"/>
      <c r="AQ118" s="131" t="str">
        <f t="shared" si="81"/>
        <v/>
      </c>
      <c r="AR118" s="123" t="str">
        <f t="shared" si="82"/>
        <v/>
      </c>
      <c r="AS118" s="273" t="str">
        <f t="shared" si="83"/>
        <v/>
      </c>
      <c r="AT118" s="273"/>
      <c r="AU118" s="273"/>
      <c r="AV118" s="341"/>
      <c r="AW118" s="277"/>
      <c r="AX118" s="277"/>
      <c r="AY118" s="404"/>
      <c r="AZ118" s="405"/>
      <c r="BA118" s="405"/>
      <c r="BB118" s="405"/>
      <c r="BC118" s="405"/>
      <c r="BJ118" s="299"/>
      <c r="BK118" s="285"/>
      <c r="BL118" s="285"/>
      <c r="BM118" s="285"/>
      <c r="BN118" s="285"/>
      <c r="BO118" s="285"/>
      <c r="BP118" s="285"/>
      <c r="BQ118" s="285"/>
      <c r="BR118" s="285"/>
      <c r="BS118" s="285"/>
      <c r="BT118" s="285"/>
      <c r="BU118" s="285"/>
      <c r="BV118" s="285"/>
      <c r="BW118" s="285"/>
      <c r="BX118" s="285"/>
      <c r="BY118" s="285"/>
      <c r="BZ118" s="285"/>
      <c r="CA118" s="285"/>
      <c r="CB118" s="285"/>
      <c r="CC118" s="285"/>
      <c r="CD118" s="285"/>
      <c r="CE118" s="285"/>
      <c r="CF118" s="285"/>
      <c r="CG118" s="285"/>
      <c r="CH118" s="285"/>
      <c r="CL118" s="285"/>
    </row>
    <row r="119" spans="1:90" s="1" customFormat="1" ht="14" customHeight="1" x14ac:dyDescent="0.3">
      <c r="A119" s="581"/>
      <c r="B119" s="548" t="s">
        <v>371</v>
      </c>
      <c r="C119" s="511" t="s">
        <v>108</v>
      </c>
      <c r="D119" s="511" t="s">
        <v>372</v>
      </c>
      <c r="E119" s="511" t="s">
        <v>134</v>
      </c>
      <c r="F119" s="510"/>
      <c r="G119" s="510"/>
      <c r="H119" s="510"/>
      <c r="I119" s="510"/>
      <c r="J119" s="511" t="s">
        <v>281</v>
      </c>
      <c r="K119" s="500"/>
      <c r="L119" s="500"/>
      <c r="M119" s="512" t="str">
        <f t="shared" si="116"/>
        <v xml:space="preserve">Posibilidad de pérdida Reputacional  </v>
      </c>
      <c r="N119" s="548"/>
      <c r="O119" s="489">
        <v>2</v>
      </c>
      <c r="P119" s="487"/>
      <c r="Q119" s="488"/>
      <c r="R119" s="485"/>
      <c r="S119" s="487"/>
      <c r="T119" s="488"/>
      <c r="U119" s="485"/>
      <c r="V119" s="487"/>
      <c r="W119" s="488"/>
      <c r="X119" s="509"/>
      <c r="Y119" s="415"/>
      <c r="Z119" s="509"/>
      <c r="AA119" s="489"/>
      <c r="AB119" s="298"/>
      <c r="AC119" s="409"/>
      <c r="AD119" s="359"/>
      <c r="AE119" s="287"/>
      <c r="AF119" s="409"/>
      <c r="AG119" s="287" t="str">
        <f t="shared" si="84"/>
        <v/>
      </c>
      <c r="AH119" s="288"/>
      <c r="AI119" s="288"/>
      <c r="AJ119" s="289" t="str">
        <f t="shared" si="76"/>
        <v/>
      </c>
      <c r="AK119" s="288"/>
      <c r="AL119" s="288"/>
      <c r="AM119" s="288"/>
      <c r="AN119" s="122"/>
      <c r="AO119" s="131" t="str">
        <f t="shared" si="80"/>
        <v/>
      </c>
      <c r="AP119" s="123"/>
      <c r="AQ119" s="131" t="str">
        <f t="shared" si="81"/>
        <v/>
      </c>
      <c r="AR119" s="123" t="str">
        <f t="shared" si="82"/>
        <v/>
      </c>
      <c r="AS119" s="273" t="str">
        <f t="shared" si="83"/>
        <v/>
      </c>
      <c r="AT119" s="273"/>
      <c r="AU119" s="273"/>
      <c r="AV119" s="341"/>
      <c r="AW119" s="277"/>
      <c r="AX119" s="277"/>
      <c r="AY119" s="404"/>
      <c r="AZ119" s="405"/>
      <c r="BA119" s="405"/>
      <c r="BB119" s="405"/>
      <c r="BC119" s="405"/>
      <c r="BJ119" s="299"/>
      <c r="BK119" s="285"/>
      <c r="BL119" s="285"/>
      <c r="BM119" s="285"/>
      <c r="BN119" s="285"/>
      <c r="BO119" s="285"/>
      <c r="BP119" s="285"/>
      <c r="BQ119" s="285"/>
      <c r="BR119" s="285"/>
      <c r="BS119" s="285"/>
      <c r="BT119" s="285"/>
      <c r="BU119" s="285"/>
      <c r="BV119" s="285"/>
      <c r="BW119" s="285"/>
      <c r="BX119" s="285"/>
      <c r="BY119" s="285"/>
      <c r="BZ119" s="285"/>
      <c r="CA119" s="285"/>
      <c r="CB119" s="285"/>
      <c r="CC119" s="285"/>
      <c r="CD119" s="285"/>
      <c r="CE119" s="285"/>
      <c r="CF119" s="285"/>
      <c r="CG119" s="285"/>
      <c r="CH119" s="285"/>
      <c r="CL119" s="285"/>
    </row>
    <row r="120" spans="1:90" s="1" customFormat="1" ht="145.75" customHeight="1" x14ac:dyDescent="0.3">
      <c r="A120" s="581" t="s">
        <v>378</v>
      </c>
      <c r="B120" s="548" t="s">
        <v>379</v>
      </c>
      <c r="C120" s="511" t="s">
        <v>108</v>
      </c>
      <c r="D120" s="511" t="s">
        <v>380</v>
      </c>
      <c r="E120" s="511" t="s">
        <v>129</v>
      </c>
      <c r="F120" s="510" t="s">
        <v>324</v>
      </c>
      <c r="G120" s="510" t="s">
        <v>278</v>
      </c>
      <c r="H120" s="510" t="s">
        <v>279</v>
      </c>
      <c r="I120" s="510" t="s">
        <v>268</v>
      </c>
      <c r="J120" s="511" t="s">
        <v>996</v>
      </c>
      <c r="K120" s="512" t="s">
        <v>381</v>
      </c>
      <c r="L120" s="498" t="s">
        <v>841</v>
      </c>
      <c r="M120" s="512" t="str">
        <f t="shared" si="116"/>
        <v>Posibilidad de afectación Económica y pérdida Reputacional por incumplimiento de las especificaciones y estándares de producción cartográfica debido a:
1. Alta rotación de personal que genera pérdida de recurso humano con conocimiento y experticia en los procesos.
2. Falta de verificación del cumplimiento de normatividad vigente, estándares o especificaciones técnicas durante las diferentes etapas del proceso de producción de información cartográfica básica
3. Falta o insuficiente mantenimiento y/o calibración de equipos de oficina y de campo que permitan la captura y procesamiento de insumos con la calidad requerida</v>
      </c>
      <c r="N120" s="548" t="s">
        <v>270</v>
      </c>
      <c r="O120" s="489">
        <v>52</v>
      </c>
      <c r="P120" s="487" t="str">
        <f t="shared" si="107"/>
        <v>Media</v>
      </c>
      <c r="Q120" s="488">
        <f t="shared" si="92"/>
        <v>0.6</v>
      </c>
      <c r="R120" s="485" t="s">
        <v>308</v>
      </c>
      <c r="S120" s="487" t="str">
        <f>IF(OR(R120='Tabla Impacto'!$C$11,R120='Tabla Impacto'!$D$11),"Leve",IF(OR(R120='Tabla Impacto'!$C$12,R120='Tabla Impacto'!$D$12),"Menor",IF(OR(R120='Tabla Impacto'!$C$13,R120='Tabla Impacto'!$D$13),"Moderado",IF(OR(R120='Tabla Impacto'!$C$14,R120='Tabla Impacto'!$D$14),"Mayor",IF(OR(R120='Tabla Impacto'!$C$15,R120='Tabla Impacto'!$D$15),"Catastrófico","")))))</f>
        <v>Moderado</v>
      </c>
      <c r="T120" s="488">
        <f t="shared" ref="T120" si="135">IF(S120="","",IF(S120="Leve",0.2,IF(S120="Menor",0.4,IF(S120="Moderado",0.6,IF(S120="Mayor",0.8,IF(S120="Catastrófico",1,))))))</f>
        <v>0.6</v>
      </c>
      <c r="U120" s="485" t="s">
        <v>282</v>
      </c>
      <c r="V120" s="487" t="str">
        <f>IF(OR(U120='Tabla Impacto'!$C$11,U120='Tabla Impacto'!$D$11),"Leve",IF(OR(U120='Tabla Impacto'!$C$12,U120='Tabla Impacto'!$D$12),"Menor",IF(OR(U120='Tabla Impacto'!$C$13,U120='Tabla Impacto'!$D$13),"Moderado",IF(OR(U120='Tabla Impacto'!$C$14,U120='Tabla Impacto'!$D$14),"Mayor",IF(OR(U120='Tabla Impacto'!$C$15,U120='Tabla Impacto'!$D$15),"Catastrófico","")))))</f>
        <v>Moderado</v>
      </c>
      <c r="W120" s="488">
        <f t="shared" ref="W120" si="136">IF(V120="","",IF(V120="Leve",0.2,IF(V120="Menor",0.4,IF(V120="Moderado",0.6,IF(V120="Mayor",0.8,IF(V120="Catastrófico",1,))))))</f>
        <v>0.6</v>
      </c>
      <c r="X120" s="509" t="str">
        <f>IF(Y120="","",IF(Y120='Tabla Impacto'!$G$4,'Tabla Impacto'!$F$4,IF(Y120='Tabla Impacto'!$G$5,'Tabla Impacto'!$F$5,IF(Y120='Tabla Impacto'!$G$6,'Tabla Impacto'!$F$6,IF(Y120='Tabla Impacto'!$G$7,'Tabla Impacto'!$F$7,IF(Y120='Tabla Impacto'!$G$8,'Tabla Impacto'!$F$8))))))</f>
        <v>Moderado</v>
      </c>
      <c r="Y120" s="488">
        <f t="shared" ref="Y120" si="137">+IF(T120="",W120,IF(W120="",T120,IF(T120&gt;W120,T120,W120)))</f>
        <v>0.6</v>
      </c>
      <c r="Z120" s="509" t="str">
        <f t="shared" ref="Z120" si="138">IF(OR(AND(P120="Muy Baja",X120="Leve"),AND(P120="Muy Baja",X120="Menor"),AND(P120="Baja",X120="Leve")),"Bajo",IF(OR(AND(P120="Muy baja",X120="Moderado"),AND(P120="Baja",X120="Menor"),AND(P120="Baja",X120="Moderado"),AND(P120="Media",X120="Leve"),AND(P120="Media",X120="Menor"),AND(P120="Media",X120="Moderado"),AND(P120="Alta",X120="Leve"),AND(P120="Alta",X120="Menor")),"Moderado",IF(OR(AND(P120="Muy Baja",X120="Mayor"),AND(P120="Baja",X120="Mayor"),AND(P120="Media",X120="Mayor"),AND(P120="Alta",X120="Moderado"),AND(P120="Alta",X120="Mayor"),AND(P120="Muy Alta",X120="Leve"),AND(P120="Muy Alta",X120="Menor"),AND(P120="Muy Alta",X120="Moderado"),AND(P120="Muy Alta",X120="Mayor")),"Alto",IF(OR(AND(P120="Muy Baja",X120="Catastrófico"),AND(P120="Baja",X120="Catastrófico"),AND(P120="Media",X120="Catastrófico"),AND(P120="Alta",X120="Catastrófico"),AND(P120="Muy Alta",X120="Catastrófico")),"Extremo",""))))</f>
        <v>Moderado</v>
      </c>
      <c r="AA120" s="489"/>
      <c r="AB120" s="298">
        <v>1</v>
      </c>
      <c r="AC120" s="409" t="s">
        <v>860</v>
      </c>
      <c r="AD120" s="359"/>
      <c r="AE120" s="287" t="s">
        <v>120</v>
      </c>
      <c r="AF120" s="409" t="s">
        <v>733</v>
      </c>
      <c r="AG120" s="287" t="str">
        <f t="shared" si="84"/>
        <v>Probabilidad</v>
      </c>
      <c r="AH120" s="288" t="s">
        <v>71</v>
      </c>
      <c r="AI120" s="288" t="s">
        <v>106</v>
      </c>
      <c r="AJ120" s="289" t="str">
        <f t="shared" si="76"/>
        <v>40%</v>
      </c>
      <c r="AK120" s="288" t="s">
        <v>112</v>
      </c>
      <c r="AL120" s="288" t="s">
        <v>130</v>
      </c>
      <c r="AM120" s="288" t="s">
        <v>273</v>
      </c>
      <c r="AN120" s="272">
        <f>IFERROR(IF(AG120="Probabilidad",(Q120-(+Q120*AJ120)),IF(AG120="Impacto",Q120,"")),"")</f>
        <v>0.36</v>
      </c>
      <c r="AO120" s="131" t="str">
        <f t="shared" ref="AO120:AO122" si="139">IFERROR(IF(AN120="","",IF(AN120&lt;=0.2,"Muy Baja",IF(AN120&lt;=0.4,"Baja",IF(AN120&lt;=0.6,"Media",IF(AN120&lt;=0.8,"Alta","Muy Alta"))))),"")</f>
        <v>Baja</v>
      </c>
      <c r="AP120" s="123">
        <f>+AN120</f>
        <v>0.36</v>
      </c>
      <c r="AQ120" s="131" t="str">
        <f t="shared" ref="AQ120:AQ122" si="140">IFERROR(IF(AR120="","",IF(AR120&lt;=0.2,"Leve",IF(AR120&lt;=0.4,"Menor",IF(AR120&lt;=0.6,"Moderado",IF(AR120&lt;=0.8,"Mayor","Catastrófico"))))),"")</f>
        <v>Moderado</v>
      </c>
      <c r="AR120" s="123">
        <f>IFERROR(IF(AG120="Impacto",(Y120-(+Y120*AJ120)),IF(AG120="Probabilidad",Y120,"")),"")</f>
        <v>0.6</v>
      </c>
      <c r="AS120" s="273" t="str">
        <f t="shared" si="83"/>
        <v>Moderado</v>
      </c>
      <c r="AT120" s="647">
        <f>+AP122</f>
        <v>0.12959999999999999</v>
      </c>
      <c r="AU120" s="647">
        <f>+AR122</f>
        <v>0.6</v>
      </c>
      <c r="AV120" s="649" t="s">
        <v>274</v>
      </c>
      <c r="AW120" s="277"/>
      <c r="AX120" s="277"/>
      <c r="AY120" s="291">
        <v>0</v>
      </c>
      <c r="AZ120" s="287">
        <v>0</v>
      </c>
      <c r="BA120" s="287">
        <v>0</v>
      </c>
      <c r="BB120" s="287">
        <v>0</v>
      </c>
      <c r="BC120" s="287">
        <v>0</v>
      </c>
      <c r="BJ120" s="299"/>
      <c r="BK120" s="285"/>
      <c r="BL120" s="285"/>
      <c r="BM120" s="285"/>
      <c r="BN120" s="285"/>
      <c r="BO120" s="285"/>
      <c r="BP120" s="285"/>
      <c r="BQ120" s="285"/>
      <c r="BR120" s="285"/>
      <c r="BS120" s="285"/>
      <c r="BT120" s="285"/>
      <c r="BU120" s="285"/>
      <c r="BV120" s="285"/>
      <c r="BW120" s="285"/>
      <c r="BX120" s="285"/>
      <c r="BY120" s="285"/>
      <c r="BZ120" s="285"/>
      <c r="CA120" s="285"/>
      <c r="CB120" s="285"/>
      <c r="CC120" s="285"/>
      <c r="CD120" s="285"/>
      <c r="CE120" s="285"/>
      <c r="CF120" s="285"/>
      <c r="CG120" s="285"/>
      <c r="CH120" s="285"/>
      <c r="CL120" s="285"/>
    </row>
    <row r="121" spans="1:90" s="1" customFormat="1" ht="156.65" customHeight="1" x14ac:dyDescent="0.3">
      <c r="A121" s="581"/>
      <c r="B121" s="548" t="s">
        <v>376</v>
      </c>
      <c r="C121" s="511" t="s">
        <v>108</v>
      </c>
      <c r="D121" s="511" t="s">
        <v>377</v>
      </c>
      <c r="E121" s="511" t="s">
        <v>129</v>
      </c>
      <c r="F121" s="510"/>
      <c r="G121" s="510"/>
      <c r="H121" s="510"/>
      <c r="I121" s="510"/>
      <c r="J121" s="511" t="s">
        <v>269</v>
      </c>
      <c r="K121" s="512" t="s">
        <v>381</v>
      </c>
      <c r="L121" s="499"/>
      <c r="M121" s="512" t="str">
        <f t="shared" si="116"/>
        <v xml:space="preserve">Posibilidad de pérdida Económica y Reputacional por incumplimiento de las especificaciones y estándares de producción cartográfica </v>
      </c>
      <c r="N121" s="548"/>
      <c r="O121" s="489">
        <v>52</v>
      </c>
      <c r="P121" s="487"/>
      <c r="Q121" s="488"/>
      <c r="R121" s="485"/>
      <c r="S121" s="487"/>
      <c r="T121" s="488"/>
      <c r="U121" s="485"/>
      <c r="V121" s="487"/>
      <c r="W121" s="488"/>
      <c r="X121" s="509"/>
      <c r="Y121" s="488"/>
      <c r="Z121" s="509"/>
      <c r="AA121" s="489"/>
      <c r="AB121" s="298">
        <v>2</v>
      </c>
      <c r="AC121" s="409" t="s">
        <v>861</v>
      </c>
      <c r="AD121" s="359"/>
      <c r="AE121" s="287" t="s">
        <v>120</v>
      </c>
      <c r="AF121" s="409" t="s">
        <v>793</v>
      </c>
      <c r="AG121" s="287" t="str">
        <f t="shared" si="84"/>
        <v>Probabilidad</v>
      </c>
      <c r="AH121" s="288" t="s">
        <v>71</v>
      </c>
      <c r="AI121" s="288" t="s">
        <v>106</v>
      </c>
      <c r="AJ121" s="289" t="str">
        <f t="shared" si="76"/>
        <v>40%</v>
      </c>
      <c r="AK121" s="288" t="s">
        <v>112</v>
      </c>
      <c r="AL121" s="288" t="s">
        <v>130</v>
      </c>
      <c r="AM121" s="288" t="s">
        <v>273</v>
      </c>
      <c r="AN121" s="271">
        <f>IFERROR(IF(AND(AG120="Probabilidad",AG121="Probabilidad"),(AP120-(+AP120*AJ121)),IF(AG121="Probabilidad",(Q120-(+Q120*AJ121)),IF(AG121="Impacto",AP120,""))),"")</f>
        <v>0.216</v>
      </c>
      <c r="AO121" s="131" t="str">
        <f t="shared" si="139"/>
        <v>Baja</v>
      </c>
      <c r="AP121" s="123">
        <f>+AN121</f>
        <v>0.216</v>
      </c>
      <c r="AQ121" s="131" t="str">
        <f t="shared" si="140"/>
        <v>Moderado</v>
      </c>
      <c r="AR121" s="123">
        <f>IFERROR(IF(AND(AG120="Impacto",AG121="Impacto"),(AR120-(+AR120*AJ121)),IF(AG121="Impacto",(Y120-(+Y120*AJ121)),IF(AG121="Probabilidad",AR120,""))),"")</f>
        <v>0.6</v>
      </c>
      <c r="AS121" s="273" t="str">
        <f t="shared" ref="AS121:AS122" si="141">IFERROR(IF(OR(AND(AO121="Muy Baja",AQ121="Leve"),AND(AO121="Muy Baja",AQ121="Menor"),AND(AO121="Baja",AQ121="Leve")),"Bajo",IF(OR(AND(AO121="Muy baja",AQ121="Moderado"),AND(AO121="Baja",AQ121="Menor"),AND(AO121="Baja",AQ121="Moderado"),AND(AO121="Media",AQ121="Leve"),AND(AO121="Media",AQ121="Menor"),AND(AO121="Media",AQ121="Moderado"),AND(AO121="Alta",AQ121="Leve"),AND(AO121="Alta",AQ121="Menor")),"Moderado",IF(OR(AND(AO121="Muy Baja",AQ121="Mayor"),AND(AO121="Baja",AQ121="Mayor"),AND(AO121="Media",AQ121="Mayor"),AND(AO121="Alta",AQ121="Moderado"),AND(AO121="Alta",AQ121="Mayor"),AND(AO121="Muy Alta",AQ121="Leve"),AND(AO121="Muy Alta",AQ121="Menor"),AND(AO121="Muy Alta",AQ121="Moderado"),AND(AO121="Muy Alta",AQ121="Mayor")),"Alto",IF(OR(AND(AO121="Muy Baja",AQ121="Catastrófico"),AND(AO121="Baja",AQ121="Catastrófico"),AND(AO121="Media",AQ121="Catastrófico"),AND(AO121="Alta",AQ121="Catastrófico"),AND(AO121="Muy Alta",AQ121="Catastrófico")),"Extremo","")))),"")</f>
        <v>Moderado</v>
      </c>
      <c r="AT121" s="647"/>
      <c r="AU121" s="647"/>
      <c r="AV121" s="649"/>
      <c r="AW121" s="277"/>
      <c r="AX121" s="277"/>
      <c r="AY121" s="291">
        <v>0</v>
      </c>
      <c r="AZ121" s="287">
        <v>0</v>
      </c>
      <c r="BA121" s="287">
        <v>0</v>
      </c>
      <c r="BB121" s="287">
        <v>0</v>
      </c>
      <c r="BC121" s="287">
        <v>0</v>
      </c>
      <c r="BJ121" s="299"/>
      <c r="BK121" s="285"/>
      <c r="BL121" s="285"/>
      <c r="BM121" s="285"/>
      <c r="BN121" s="285"/>
      <c r="BO121" s="285"/>
      <c r="BP121" s="285"/>
      <c r="BQ121" s="285"/>
      <c r="BR121" s="285"/>
      <c r="BS121" s="285"/>
      <c r="BT121" s="285"/>
      <c r="BU121" s="285"/>
      <c r="BV121" s="285"/>
      <c r="BW121" s="285"/>
      <c r="BX121" s="285"/>
      <c r="BY121" s="285"/>
      <c r="BZ121" s="285"/>
      <c r="CA121" s="285"/>
      <c r="CB121" s="285"/>
      <c r="CC121" s="285"/>
      <c r="CD121" s="285"/>
      <c r="CE121" s="285"/>
      <c r="CF121" s="285"/>
      <c r="CG121" s="285"/>
      <c r="CH121" s="285"/>
      <c r="CL121" s="285"/>
    </row>
    <row r="122" spans="1:90" s="1" customFormat="1" ht="136.25" customHeight="1" x14ac:dyDescent="0.3">
      <c r="A122" s="581"/>
      <c r="B122" s="548" t="s">
        <v>376</v>
      </c>
      <c r="C122" s="511" t="s">
        <v>108</v>
      </c>
      <c r="D122" s="511" t="s">
        <v>377</v>
      </c>
      <c r="E122" s="511" t="s">
        <v>129</v>
      </c>
      <c r="F122" s="510"/>
      <c r="G122" s="510"/>
      <c r="H122" s="510"/>
      <c r="I122" s="510"/>
      <c r="J122" s="511" t="s">
        <v>269</v>
      </c>
      <c r="K122" s="512" t="s">
        <v>381</v>
      </c>
      <c r="L122" s="499"/>
      <c r="M122" s="512" t="str">
        <f t="shared" si="116"/>
        <v xml:space="preserve">Posibilidad de pérdida Económica y Reputacional por incumplimiento de las especificaciones y estándares de producción cartográfica </v>
      </c>
      <c r="N122" s="548"/>
      <c r="O122" s="489">
        <v>52</v>
      </c>
      <c r="P122" s="487"/>
      <c r="Q122" s="488"/>
      <c r="R122" s="485"/>
      <c r="S122" s="487"/>
      <c r="T122" s="488"/>
      <c r="U122" s="485"/>
      <c r="V122" s="487"/>
      <c r="W122" s="488"/>
      <c r="X122" s="509"/>
      <c r="Y122" s="488"/>
      <c r="Z122" s="509"/>
      <c r="AA122" s="489"/>
      <c r="AB122" s="298">
        <v>3</v>
      </c>
      <c r="AC122" s="409" t="s">
        <v>862</v>
      </c>
      <c r="AD122" s="359"/>
      <c r="AE122" s="287" t="s">
        <v>120</v>
      </c>
      <c r="AF122" s="409" t="s">
        <v>734</v>
      </c>
      <c r="AG122" s="287" t="str">
        <f t="shared" si="84"/>
        <v>Probabilidad</v>
      </c>
      <c r="AH122" s="288" t="s">
        <v>71</v>
      </c>
      <c r="AI122" s="288" t="s">
        <v>106</v>
      </c>
      <c r="AJ122" s="289" t="str">
        <f t="shared" si="76"/>
        <v>40%</v>
      </c>
      <c r="AK122" s="288" t="s">
        <v>112</v>
      </c>
      <c r="AL122" s="288" t="s">
        <v>130</v>
      </c>
      <c r="AM122" s="288" t="s">
        <v>273</v>
      </c>
      <c r="AN122" s="271">
        <f>IFERROR(IF(AND(AG121="Probabilidad",AG122="Probabilidad"),(AP121-(+AP121*AJ122)),IF(AG122="Probabilidad",(Q121-(+Q121*AJ122)),IF(AG122="Impacto",AP121,""))),"")</f>
        <v>0.12959999999999999</v>
      </c>
      <c r="AO122" s="131" t="str">
        <f t="shared" si="139"/>
        <v>Muy Baja</v>
      </c>
      <c r="AP122" s="123">
        <f>+AN122</f>
        <v>0.12959999999999999</v>
      </c>
      <c r="AQ122" s="131" t="str">
        <f t="shared" si="140"/>
        <v>Moderado</v>
      </c>
      <c r="AR122" s="123">
        <f>IFERROR(IF(AND(AG121="Impacto",AG122="Impacto"),(AR121-(+AR121*AJ122)),IF(AG122="Impacto",(Y121-(+Y121*AJ122)),IF(AG122="Probabilidad",AR121,""))),"")</f>
        <v>0.6</v>
      </c>
      <c r="AS122" s="273" t="str">
        <f t="shared" si="141"/>
        <v>Moderado</v>
      </c>
      <c r="AT122" s="647"/>
      <c r="AU122" s="647"/>
      <c r="AV122" s="649"/>
      <c r="AW122" s="277"/>
      <c r="AX122" s="277"/>
      <c r="AY122" s="291">
        <v>0</v>
      </c>
      <c r="AZ122" s="287">
        <v>0</v>
      </c>
      <c r="BA122" s="287">
        <v>0</v>
      </c>
      <c r="BB122" s="287">
        <v>0</v>
      </c>
      <c r="BC122" s="287">
        <v>0</v>
      </c>
      <c r="BJ122" s="299"/>
      <c r="BK122" s="285"/>
      <c r="BL122" s="285"/>
      <c r="BM122" s="285"/>
      <c r="BN122" s="285"/>
      <c r="BO122" s="285"/>
      <c r="BP122" s="285"/>
      <c r="BQ122" s="285"/>
      <c r="BR122" s="285"/>
      <c r="BS122" s="285"/>
      <c r="BT122" s="285"/>
      <c r="BU122" s="285"/>
      <c r="BV122" s="285"/>
      <c r="BW122" s="285"/>
      <c r="BX122" s="285"/>
      <c r="BY122" s="285"/>
      <c r="BZ122" s="285"/>
      <c r="CA122" s="285"/>
      <c r="CB122" s="285"/>
      <c r="CC122" s="285"/>
      <c r="CD122" s="285"/>
      <c r="CE122" s="285"/>
      <c r="CF122" s="285"/>
      <c r="CG122" s="285"/>
      <c r="CH122" s="285"/>
      <c r="CL122" s="285"/>
    </row>
    <row r="123" spans="1:90" s="1" customFormat="1" ht="14" customHeight="1" x14ac:dyDescent="0.3">
      <c r="A123" s="581"/>
      <c r="B123" s="548" t="s">
        <v>376</v>
      </c>
      <c r="C123" s="511" t="s">
        <v>108</v>
      </c>
      <c r="D123" s="511" t="s">
        <v>377</v>
      </c>
      <c r="E123" s="511" t="s">
        <v>129</v>
      </c>
      <c r="F123" s="510"/>
      <c r="G123" s="510"/>
      <c r="H123" s="510"/>
      <c r="I123" s="510"/>
      <c r="J123" s="511" t="s">
        <v>269</v>
      </c>
      <c r="K123" s="512" t="s">
        <v>381</v>
      </c>
      <c r="L123" s="499"/>
      <c r="M123" s="512" t="str">
        <f t="shared" si="116"/>
        <v xml:space="preserve">Posibilidad de pérdida Económica y Reputacional por incumplimiento de las especificaciones y estándares de producción cartográfica </v>
      </c>
      <c r="N123" s="548"/>
      <c r="O123" s="489">
        <v>52</v>
      </c>
      <c r="P123" s="487"/>
      <c r="Q123" s="488"/>
      <c r="R123" s="485"/>
      <c r="S123" s="487"/>
      <c r="T123" s="488"/>
      <c r="U123" s="485"/>
      <c r="V123" s="487"/>
      <c r="W123" s="488"/>
      <c r="X123" s="509"/>
      <c r="Y123" s="488"/>
      <c r="Z123" s="509"/>
      <c r="AA123" s="489"/>
      <c r="AB123" s="298"/>
      <c r="AC123" s="409"/>
      <c r="AD123" s="359"/>
      <c r="AE123" s="287"/>
      <c r="AF123" s="409"/>
      <c r="AG123" s="287" t="str">
        <f t="shared" si="84"/>
        <v/>
      </c>
      <c r="AH123" s="288"/>
      <c r="AI123" s="288"/>
      <c r="AJ123" s="289" t="str">
        <f t="shared" si="76"/>
        <v/>
      </c>
      <c r="AK123" s="288"/>
      <c r="AL123" s="288"/>
      <c r="AM123" s="288"/>
      <c r="AN123" s="122"/>
      <c r="AO123" s="131" t="str">
        <f t="shared" si="80"/>
        <v/>
      </c>
      <c r="AP123" s="123"/>
      <c r="AQ123" s="131" t="str">
        <f t="shared" si="81"/>
        <v/>
      </c>
      <c r="AR123" s="123" t="str">
        <f t="shared" si="82"/>
        <v/>
      </c>
      <c r="AS123" s="273" t="str">
        <f t="shared" si="83"/>
        <v/>
      </c>
      <c r="AT123" s="273"/>
      <c r="AU123" s="273"/>
      <c r="AV123" s="341"/>
      <c r="AW123" s="277"/>
      <c r="AX123" s="277"/>
      <c r="AY123" s="404"/>
      <c r="AZ123" s="405"/>
      <c r="BA123" s="405"/>
      <c r="BB123" s="405"/>
      <c r="BC123" s="405"/>
      <c r="BJ123" s="299"/>
      <c r="BK123" s="285"/>
      <c r="BL123" s="285"/>
      <c r="BM123" s="285"/>
      <c r="BN123" s="285"/>
      <c r="BO123" s="285"/>
      <c r="BP123" s="285"/>
      <c r="BQ123" s="285"/>
      <c r="BR123" s="285"/>
      <c r="BS123" s="285"/>
      <c r="BT123" s="285"/>
      <c r="BU123" s="285"/>
      <c r="BV123" s="285"/>
      <c r="BW123" s="285"/>
      <c r="BX123" s="285"/>
      <c r="BY123" s="285"/>
      <c r="BZ123" s="285"/>
      <c r="CA123" s="285"/>
      <c r="CB123" s="285"/>
      <c r="CC123" s="285"/>
      <c r="CD123" s="285"/>
      <c r="CE123" s="285"/>
      <c r="CF123" s="285"/>
      <c r="CG123" s="285"/>
      <c r="CH123" s="285"/>
      <c r="CL123" s="285"/>
    </row>
    <row r="124" spans="1:90" s="1" customFormat="1" ht="14" customHeight="1" x14ac:dyDescent="0.3">
      <c r="A124" s="581"/>
      <c r="B124" s="548" t="s">
        <v>376</v>
      </c>
      <c r="C124" s="511" t="s">
        <v>108</v>
      </c>
      <c r="D124" s="511" t="s">
        <v>377</v>
      </c>
      <c r="E124" s="511" t="s">
        <v>129</v>
      </c>
      <c r="F124" s="510"/>
      <c r="G124" s="510"/>
      <c r="H124" s="510"/>
      <c r="I124" s="510"/>
      <c r="J124" s="511" t="s">
        <v>269</v>
      </c>
      <c r="K124" s="512" t="s">
        <v>381</v>
      </c>
      <c r="L124" s="499"/>
      <c r="M124" s="512" t="str">
        <f t="shared" si="116"/>
        <v xml:space="preserve">Posibilidad de pérdida Económica y Reputacional por incumplimiento de las especificaciones y estándares de producción cartográfica </v>
      </c>
      <c r="N124" s="548"/>
      <c r="O124" s="489">
        <v>52</v>
      </c>
      <c r="P124" s="487"/>
      <c r="Q124" s="488"/>
      <c r="R124" s="485"/>
      <c r="S124" s="487"/>
      <c r="T124" s="488"/>
      <c r="U124" s="485"/>
      <c r="V124" s="487"/>
      <c r="W124" s="488"/>
      <c r="X124" s="509"/>
      <c r="Y124" s="488"/>
      <c r="Z124" s="509"/>
      <c r="AA124" s="489"/>
      <c r="AB124" s="298"/>
      <c r="AC124" s="409"/>
      <c r="AD124" s="359"/>
      <c r="AE124" s="287"/>
      <c r="AF124" s="409"/>
      <c r="AG124" s="287" t="str">
        <f t="shared" si="84"/>
        <v/>
      </c>
      <c r="AH124" s="288"/>
      <c r="AI124" s="288"/>
      <c r="AJ124" s="289" t="str">
        <f t="shared" si="76"/>
        <v/>
      </c>
      <c r="AK124" s="288"/>
      <c r="AL124" s="288"/>
      <c r="AM124" s="288"/>
      <c r="AN124" s="122"/>
      <c r="AO124" s="131" t="str">
        <f t="shared" si="80"/>
        <v/>
      </c>
      <c r="AP124" s="123"/>
      <c r="AQ124" s="131" t="str">
        <f t="shared" si="81"/>
        <v/>
      </c>
      <c r="AR124" s="123" t="str">
        <f t="shared" si="82"/>
        <v/>
      </c>
      <c r="AS124" s="273" t="str">
        <f t="shared" si="83"/>
        <v/>
      </c>
      <c r="AT124" s="273"/>
      <c r="AU124" s="273"/>
      <c r="AV124" s="341"/>
      <c r="AW124" s="277"/>
      <c r="AX124" s="277"/>
      <c r="AY124" s="404"/>
      <c r="AZ124" s="405"/>
      <c r="BA124" s="405"/>
      <c r="BB124" s="405"/>
      <c r="BC124" s="405"/>
      <c r="BJ124" s="299"/>
      <c r="BK124" s="285"/>
      <c r="BL124" s="285"/>
      <c r="BM124" s="285"/>
      <c r="BN124" s="285"/>
      <c r="BO124" s="285"/>
      <c r="BP124" s="285"/>
      <c r="BQ124" s="285"/>
      <c r="BR124" s="285"/>
      <c r="BS124" s="285"/>
      <c r="BT124" s="285"/>
      <c r="BU124" s="285"/>
      <c r="BV124" s="285"/>
      <c r="BW124" s="285"/>
      <c r="BX124" s="285"/>
      <c r="BY124" s="285"/>
      <c r="BZ124" s="285"/>
      <c r="CA124" s="285"/>
      <c r="CB124" s="285"/>
      <c r="CC124" s="285"/>
      <c r="CD124" s="285"/>
      <c r="CE124" s="285"/>
      <c r="CF124" s="285"/>
      <c r="CG124" s="285"/>
      <c r="CH124" s="285"/>
      <c r="CL124" s="285"/>
    </row>
    <row r="125" spans="1:90" s="1" customFormat="1" ht="14" customHeight="1" x14ac:dyDescent="0.3">
      <c r="A125" s="581"/>
      <c r="B125" s="548" t="s">
        <v>376</v>
      </c>
      <c r="C125" s="511" t="s">
        <v>108</v>
      </c>
      <c r="D125" s="511" t="s">
        <v>377</v>
      </c>
      <c r="E125" s="511" t="s">
        <v>129</v>
      </c>
      <c r="F125" s="510"/>
      <c r="G125" s="510"/>
      <c r="H125" s="510"/>
      <c r="I125" s="510"/>
      <c r="J125" s="511" t="s">
        <v>269</v>
      </c>
      <c r="K125" s="512" t="s">
        <v>381</v>
      </c>
      <c r="L125" s="500"/>
      <c r="M125" s="512" t="str">
        <f t="shared" si="116"/>
        <v xml:space="preserve">Posibilidad de pérdida Económica y Reputacional por incumplimiento de las especificaciones y estándares de producción cartográfica </v>
      </c>
      <c r="N125" s="548"/>
      <c r="O125" s="489">
        <v>52</v>
      </c>
      <c r="P125" s="487"/>
      <c r="Q125" s="488"/>
      <c r="R125" s="485"/>
      <c r="S125" s="487"/>
      <c r="T125" s="488"/>
      <c r="U125" s="485"/>
      <c r="V125" s="487"/>
      <c r="W125" s="488"/>
      <c r="X125" s="509"/>
      <c r="Y125" s="488"/>
      <c r="Z125" s="509"/>
      <c r="AA125" s="489"/>
      <c r="AB125" s="298"/>
      <c r="AC125" s="409"/>
      <c r="AD125" s="359"/>
      <c r="AE125" s="287"/>
      <c r="AF125" s="409"/>
      <c r="AG125" s="287" t="str">
        <f t="shared" si="84"/>
        <v/>
      </c>
      <c r="AH125" s="288"/>
      <c r="AI125" s="288"/>
      <c r="AJ125" s="289" t="str">
        <f t="shared" si="76"/>
        <v/>
      </c>
      <c r="AK125" s="288"/>
      <c r="AL125" s="288"/>
      <c r="AM125" s="288"/>
      <c r="AN125" s="122"/>
      <c r="AO125" s="131" t="str">
        <f t="shared" si="80"/>
        <v/>
      </c>
      <c r="AP125" s="123"/>
      <c r="AQ125" s="131" t="str">
        <f t="shared" si="81"/>
        <v/>
      </c>
      <c r="AR125" s="123" t="str">
        <f t="shared" si="82"/>
        <v/>
      </c>
      <c r="AS125" s="273" t="str">
        <f t="shared" si="83"/>
        <v/>
      </c>
      <c r="AT125" s="273"/>
      <c r="AU125" s="273"/>
      <c r="AV125" s="341"/>
      <c r="AW125" s="277"/>
      <c r="AX125" s="277"/>
      <c r="AY125" s="404"/>
      <c r="AZ125" s="405"/>
      <c r="BA125" s="405"/>
      <c r="BB125" s="405"/>
      <c r="BC125" s="405"/>
      <c r="BJ125" s="299"/>
      <c r="BK125" s="285"/>
      <c r="BL125" s="285"/>
      <c r="BM125" s="285"/>
      <c r="BN125" s="285"/>
      <c r="BO125" s="285"/>
      <c r="BP125" s="285"/>
      <c r="BQ125" s="285"/>
      <c r="BR125" s="285"/>
      <c r="BS125" s="285"/>
      <c r="BT125" s="285"/>
      <c r="BU125" s="285"/>
      <c r="BV125" s="285"/>
      <c r="BW125" s="285"/>
      <c r="BX125" s="285"/>
      <c r="BY125" s="285"/>
      <c r="BZ125" s="285"/>
      <c r="CA125" s="285"/>
      <c r="CB125" s="285"/>
      <c r="CC125" s="285"/>
      <c r="CD125" s="285"/>
      <c r="CE125" s="285"/>
      <c r="CF125" s="285"/>
      <c r="CG125" s="285"/>
      <c r="CH125" s="285"/>
      <c r="CL125" s="285"/>
    </row>
    <row r="126" spans="1:90" s="1" customFormat="1" ht="129.65" customHeight="1" x14ac:dyDescent="0.3">
      <c r="A126" s="581" t="s">
        <v>382</v>
      </c>
      <c r="B126" s="548" t="s">
        <v>383</v>
      </c>
      <c r="C126" s="511" t="s">
        <v>108</v>
      </c>
      <c r="D126" s="511" t="s">
        <v>384</v>
      </c>
      <c r="E126" s="511" t="s">
        <v>129</v>
      </c>
      <c r="F126" s="510" t="s">
        <v>324</v>
      </c>
      <c r="G126" s="510" t="s">
        <v>278</v>
      </c>
      <c r="H126" s="510" t="s">
        <v>331</v>
      </c>
      <c r="I126" s="510" t="s">
        <v>296</v>
      </c>
      <c r="J126" s="511" t="s">
        <v>281</v>
      </c>
      <c r="K126" s="498" t="s">
        <v>770</v>
      </c>
      <c r="L126" s="498" t="s">
        <v>840</v>
      </c>
      <c r="M126" s="512" t="str">
        <f t="shared" si="116"/>
        <v>Posibilidad de pérdida Reputacional por demoras en los procesos de producción y entrega de la cartografía básica debido a:
1. Eventos externos que impactan los tiempos de producción o actualización de la información cartográfica.
2. Fallas en los equipos usados
3. Insuficientes recursos utilizados para la producción.</v>
      </c>
      <c r="N126" s="548" t="s">
        <v>270</v>
      </c>
      <c r="O126" s="489">
        <v>600</v>
      </c>
      <c r="P126" s="487" t="str">
        <f t="shared" si="107"/>
        <v>Alta</v>
      </c>
      <c r="Q126" s="488">
        <f t="shared" si="92"/>
        <v>0.8</v>
      </c>
      <c r="R126" s="485"/>
      <c r="S126" s="487" t="str">
        <f>IF(OR(R126='Tabla Impacto'!$C$11,R126='Tabla Impacto'!$D$11),"Leve",IF(OR(R126='Tabla Impacto'!$C$12,R126='Tabla Impacto'!$D$12),"Menor",IF(OR(R126='Tabla Impacto'!$C$13,R126='Tabla Impacto'!$D$13),"Moderado",IF(OR(R126='Tabla Impacto'!$C$14,R126='Tabla Impacto'!$D$14),"Mayor",IF(OR(R126='Tabla Impacto'!$C$15,R126='Tabla Impacto'!$D$15),"Catastrófico","")))))</f>
        <v/>
      </c>
      <c r="T126" s="488" t="str">
        <f t="shared" ref="T126" si="142">IF(S126="","",IF(S126="Leve",0.2,IF(S126="Menor",0.4,IF(S126="Moderado",0.6,IF(S126="Mayor",0.8,IF(S126="Catastrófico",1,))))))</f>
        <v/>
      </c>
      <c r="U126" s="485" t="s">
        <v>980</v>
      </c>
      <c r="V126" s="487" t="str">
        <f>IF(OR(U126='Tabla Impacto'!$C$11,U126='Tabla Impacto'!$D$11),"Leve",IF(OR(U126='Tabla Impacto'!$C$12,U126='Tabla Impacto'!$D$12),"Menor",IF(OR(U126='Tabla Impacto'!$C$13,U126='Tabla Impacto'!$D$13),"Moderado",IF(OR(U126='Tabla Impacto'!$C$14,U126='Tabla Impacto'!$D$14),"Mayor",IF(OR(U126='Tabla Impacto'!$C$15,U126='Tabla Impacto'!$D$15),"Catastrófico","")))))</f>
        <v>Mayor</v>
      </c>
      <c r="W126" s="488">
        <f t="shared" ref="W126" si="143">IF(V126="","",IF(V126="Leve",0.2,IF(V126="Menor",0.4,IF(V126="Moderado",0.6,IF(V126="Mayor",0.8,IF(V126="Catastrófico",1,))))))</f>
        <v>0.8</v>
      </c>
      <c r="X126" s="509" t="str">
        <f>IF(Y126="","",IF(Y126='Tabla Impacto'!$G$4,'Tabla Impacto'!$F$4,IF(Y126='Tabla Impacto'!$G$5,'Tabla Impacto'!$F$5,IF(Y126='Tabla Impacto'!$G$6,'Tabla Impacto'!$F$6,IF(Y126='Tabla Impacto'!$G$7,'Tabla Impacto'!$F$7,IF(Y126='Tabla Impacto'!$G$8,'Tabla Impacto'!$F$8))))))</f>
        <v>Mayor</v>
      </c>
      <c r="Y126" s="488">
        <f t="shared" ref="Y126" si="144">+IF(T126="",W126,IF(W126="",T126,IF(T126&gt;W126,T126,W126)))</f>
        <v>0.8</v>
      </c>
      <c r="Z126" s="509" t="str">
        <f t="shared" ref="Z126" si="145">IF(OR(AND(P126="Muy Baja",X126="Leve"),AND(P126="Muy Baja",X126="Menor"),AND(P126="Baja",X126="Leve")),"Bajo",IF(OR(AND(P126="Muy baja",X126="Moderado"),AND(P126="Baja",X126="Menor"),AND(P126="Baja",X126="Moderado"),AND(P126="Media",X126="Leve"),AND(P126="Media",X126="Menor"),AND(P126="Media",X126="Moderado"),AND(P126="Alta",X126="Leve"),AND(P126="Alta",X126="Menor")),"Moderado",IF(OR(AND(P126="Muy Baja",X126="Mayor"),AND(P126="Baja",X126="Mayor"),AND(P126="Media",X126="Mayor"),AND(P126="Alta",X126="Moderado"),AND(P126="Alta",X126="Mayor"),AND(P126="Muy Alta",X126="Leve"),AND(P126="Muy Alta",X126="Menor"),AND(P126="Muy Alta",X126="Moderado"),AND(P126="Muy Alta",X126="Mayor")),"Alto",IF(OR(AND(P126="Muy Baja",X126="Catastrófico"),AND(P126="Baja",X126="Catastrófico"),AND(P126="Media",X126="Catastrófico"),AND(P126="Alta",X126="Catastrófico"),AND(P126="Muy Alta",X126="Catastrófico")),"Extremo",""))))</f>
        <v>Alto</v>
      </c>
      <c r="AA126" s="489"/>
      <c r="AB126" s="298">
        <v>1</v>
      </c>
      <c r="AC126" s="409" t="s">
        <v>863</v>
      </c>
      <c r="AD126" s="359"/>
      <c r="AE126" s="287" t="s">
        <v>120</v>
      </c>
      <c r="AF126" s="409" t="s">
        <v>815</v>
      </c>
      <c r="AG126" s="287" t="str">
        <f t="shared" si="84"/>
        <v>Probabilidad</v>
      </c>
      <c r="AH126" s="288" t="s">
        <v>71</v>
      </c>
      <c r="AI126" s="288" t="s">
        <v>106</v>
      </c>
      <c r="AJ126" s="289" t="str">
        <f>IF(AND(AH126="Preventivo",AI126="Automático"),"50%",IF(AND(AH126="Preventivo",AI126="Manual"),"40%",IF(AND(AH126="Detectivo",AI126="Automático"),"40%",IF(AND(AH126="Detectivo",AI126="Manual"),"30%",IF(AND(AH126="Correctivo",AI126="Automático"),"35%",IF(AND(AH126="Correctivo",AI126="Manual"),"25%",""))))))</f>
        <v>40%</v>
      </c>
      <c r="AK126" s="288" t="s">
        <v>112</v>
      </c>
      <c r="AL126" s="288" t="s">
        <v>130</v>
      </c>
      <c r="AM126" s="288" t="s">
        <v>273</v>
      </c>
      <c r="AN126" s="272">
        <f>IFERROR(IF(AG126="Probabilidad",(Q126-(+Q126*AJ126)),IF(AG126="Impacto",Q126,"")),"")</f>
        <v>0.48</v>
      </c>
      <c r="AO126" s="131" t="str">
        <f t="shared" si="80"/>
        <v>Media</v>
      </c>
      <c r="AP126" s="123">
        <f>+AN126</f>
        <v>0.48</v>
      </c>
      <c r="AQ126" s="131" t="str">
        <f t="shared" si="81"/>
        <v>Mayor</v>
      </c>
      <c r="AR126" s="123">
        <f>IFERROR(IF(AG126="Impacto",(Y126-(+Y126*AJ126)),IF(AG126="Probabilidad",Y126,"")),"")</f>
        <v>0.8</v>
      </c>
      <c r="AS126" s="273" t="str">
        <f t="shared" ref="AS126:AS127" si="146">IFERROR(IF(OR(AND(AO126="Muy Baja",AQ126="Leve"),AND(AO126="Muy Baja",AQ126="Menor"),AND(AO126="Baja",AQ126="Leve")),"Bajo",IF(OR(AND(AO126="Muy baja",AQ126="Moderado"),AND(AO126="Baja",AQ126="Menor"),AND(AO126="Baja",AQ126="Moderado"),AND(AO126="Media",AQ126="Leve"),AND(AO126="Media",AQ126="Menor"),AND(AO126="Media",AQ126="Moderado"),AND(AO126="Alta",AQ126="Leve"),AND(AO126="Alta",AQ126="Menor")),"Moderado",IF(OR(AND(AO126="Muy Baja",AQ126="Mayor"),AND(AO126="Baja",AQ126="Mayor"),AND(AO126="Media",AQ126="Mayor"),AND(AO126="Alta",AQ126="Moderado"),AND(AO126="Alta",AQ126="Mayor"),AND(AO126="Muy Alta",AQ126="Leve"),AND(AO126="Muy Alta",AQ126="Menor"),AND(AO126="Muy Alta",AQ126="Moderado"),AND(AO126="Muy Alta",AQ126="Mayor")),"Alto",IF(OR(AND(AO126="Muy Baja",AQ126="Catastrófico"),AND(AO126="Baja",AQ126="Catastrófico"),AND(AO126="Media",AQ126="Catastrófico"),AND(AO126="Alta",AQ126="Catastrófico"),AND(AO126="Muy Alta",AQ126="Catastrófico")),"Extremo","")))),"")</f>
        <v>Alto</v>
      </c>
      <c r="AT126" s="647">
        <f>+AP127</f>
        <v>0.28799999999999998</v>
      </c>
      <c r="AU126" s="647">
        <f>+AR127</f>
        <v>0.8</v>
      </c>
      <c r="AV126" s="649" t="s">
        <v>274</v>
      </c>
      <c r="AW126" s="277"/>
      <c r="AX126" s="277"/>
      <c r="AY126" s="291">
        <v>0</v>
      </c>
      <c r="AZ126" s="287">
        <v>0</v>
      </c>
      <c r="BA126" s="287">
        <v>0</v>
      </c>
      <c r="BB126" s="287">
        <v>0</v>
      </c>
      <c r="BC126" s="287">
        <v>0</v>
      </c>
      <c r="BJ126" s="299"/>
      <c r="BK126" s="285"/>
      <c r="BL126" s="285"/>
      <c r="BM126" s="285"/>
      <c r="BN126" s="285"/>
      <c r="BO126" s="285"/>
      <c r="BP126" s="285"/>
      <c r="BQ126" s="285"/>
      <c r="BR126" s="285"/>
      <c r="BS126" s="285"/>
      <c r="BT126" s="285"/>
      <c r="BU126" s="285"/>
      <c r="BV126" s="285"/>
      <c r="BW126" s="285"/>
      <c r="BX126" s="285"/>
      <c r="BY126" s="285"/>
      <c r="BZ126" s="285"/>
      <c r="CA126" s="285"/>
      <c r="CB126" s="285"/>
      <c r="CC126" s="285"/>
      <c r="CD126" s="285"/>
      <c r="CE126" s="285"/>
      <c r="CF126" s="285"/>
      <c r="CG126" s="285"/>
      <c r="CH126" s="285"/>
      <c r="CL126" s="285"/>
    </row>
    <row r="127" spans="1:90" s="1" customFormat="1" ht="136.75" customHeight="1" x14ac:dyDescent="0.3">
      <c r="A127" s="581"/>
      <c r="B127" s="548" t="s">
        <v>379</v>
      </c>
      <c r="C127" s="511" t="s">
        <v>108</v>
      </c>
      <c r="D127" s="511" t="s">
        <v>380</v>
      </c>
      <c r="E127" s="511" t="s">
        <v>129</v>
      </c>
      <c r="F127" s="510"/>
      <c r="G127" s="510"/>
      <c r="H127" s="510"/>
      <c r="I127" s="510"/>
      <c r="J127" s="511" t="s">
        <v>281</v>
      </c>
      <c r="K127" s="499"/>
      <c r="L127" s="499"/>
      <c r="M127" s="512" t="str">
        <f t="shared" si="116"/>
        <v xml:space="preserve">Posibilidad de pérdida Reputacional  </v>
      </c>
      <c r="N127" s="548"/>
      <c r="O127" s="489">
        <v>600</v>
      </c>
      <c r="P127" s="487"/>
      <c r="Q127" s="488"/>
      <c r="R127" s="485"/>
      <c r="S127" s="487"/>
      <c r="T127" s="488"/>
      <c r="U127" s="485"/>
      <c r="V127" s="487"/>
      <c r="W127" s="488"/>
      <c r="X127" s="509"/>
      <c r="Y127" s="488"/>
      <c r="Z127" s="509"/>
      <c r="AA127" s="489"/>
      <c r="AB127" s="298">
        <v>2</v>
      </c>
      <c r="AC127" s="409" t="s">
        <v>864</v>
      </c>
      <c r="AD127" s="359"/>
      <c r="AE127" s="287" t="s">
        <v>120</v>
      </c>
      <c r="AF127" s="409" t="s">
        <v>735</v>
      </c>
      <c r="AG127" s="287" t="str">
        <f t="shared" si="84"/>
        <v>Probabilidad</v>
      </c>
      <c r="AH127" s="288" t="s">
        <v>71</v>
      </c>
      <c r="AI127" s="288" t="s">
        <v>106</v>
      </c>
      <c r="AJ127" s="289" t="str">
        <f t="shared" si="76"/>
        <v>40%</v>
      </c>
      <c r="AK127" s="288" t="s">
        <v>112</v>
      </c>
      <c r="AL127" s="288" t="s">
        <v>130</v>
      </c>
      <c r="AM127" s="288" t="s">
        <v>273</v>
      </c>
      <c r="AN127" s="271">
        <f>IFERROR(IF(AND(AG126="Probabilidad",AG127="Probabilidad"),(AP126-(+AP126*AJ127)),IF(AG127="Probabilidad",(Q126-(+Q126*AJ127)),IF(AG127="Impacto",AP126,""))),"")</f>
        <v>0.28799999999999998</v>
      </c>
      <c r="AO127" s="131" t="str">
        <f t="shared" si="80"/>
        <v>Baja</v>
      </c>
      <c r="AP127" s="123">
        <f>+AN127</f>
        <v>0.28799999999999998</v>
      </c>
      <c r="AQ127" s="131" t="str">
        <f t="shared" si="81"/>
        <v>Mayor</v>
      </c>
      <c r="AR127" s="123">
        <f>IFERROR(IF(AND(AG126="Impacto",AG127="Impacto"),(AR126-(+AR126*AJ127)),IF(AG127="Impacto",(Y126-(+Y126*AJ127)),IF(AG127="Probabilidad",AR126,""))),"")</f>
        <v>0.8</v>
      </c>
      <c r="AS127" s="273" t="str">
        <f t="shared" si="146"/>
        <v>Alto</v>
      </c>
      <c r="AT127" s="647"/>
      <c r="AU127" s="647"/>
      <c r="AV127" s="649"/>
      <c r="AW127" s="277"/>
      <c r="AX127" s="277"/>
      <c r="AY127" s="291">
        <v>0</v>
      </c>
      <c r="AZ127" s="287">
        <v>0</v>
      </c>
      <c r="BA127" s="287">
        <v>0</v>
      </c>
      <c r="BB127" s="287">
        <v>0</v>
      </c>
      <c r="BC127" s="287">
        <v>0</v>
      </c>
      <c r="BJ127" s="299"/>
      <c r="BK127" s="285"/>
      <c r="BL127" s="285"/>
      <c r="BM127" s="285"/>
      <c r="BN127" s="285"/>
      <c r="BO127" s="285"/>
      <c r="BP127" s="285"/>
      <c r="BQ127" s="285"/>
      <c r="BR127" s="285"/>
      <c r="BS127" s="285"/>
      <c r="BT127" s="285"/>
      <c r="BU127" s="285"/>
      <c r="BV127" s="285"/>
      <c r="BW127" s="285"/>
      <c r="BX127" s="285"/>
      <c r="BY127" s="285"/>
      <c r="BZ127" s="285"/>
      <c r="CA127" s="285"/>
      <c r="CB127" s="285"/>
      <c r="CC127" s="285"/>
      <c r="CD127" s="285"/>
      <c r="CE127" s="285"/>
      <c r="CF127" s="285"/>
      <c r="CG127" s="285"/>
      <c r="CH127" s="285"/>
      <c r="CL127" s="285"/>
    </row>
    <row r="128" spans="1:90" s="1" customFormat="1" ht="14" customHeight="1" x14ac:dyDescent="0.3">
      <c r="A128" s="581"/>
      <c r="B128" s="548" t="s">
        <v>379</v>
      </c>
      <c r="C128" s="511" t="s">
        <v>108</v>
      </c>
      <c r="D128" s="511" t="s">
        <v>380</v>
      </c>
      <c r="E128" s="511" t="s">
        <v>129</v>
      </c>
      <c r="F128" s="510"/>
      <c r="G128" s="510"/>
      <c r="H128" s="510"/>
      <c r="I128" s="510"/>
      <c r="J128" s="511" t="s">
        <v>281</v>
      </c>
      <c r="K128" s="499"/>
      <c r="L128" s="499"/>
      <c r="M128" s="512" t="str">
        <f t="shared" si="116"/>
        <v xml:space="preserve">Posibilidad de pérdida Reputacional  </v>
      </c>
      <c r="N128" s="548"/>
      <c r="O128" s="489">
        <v>600</v>
      </c>
      <c r="P128" s="487"/>
      <c r="Q128" s="488"/>
      <c r="R128" s="485"/>
      <c r="S128" s="487"/>
      <c r="T128" s="488"/>
      <c r="U128" s="485"/>
      <c r="V128" s="487"/>
      <c r="W128" s="488"/>
      <c r="X128" s="509"/>
      <c r="Y128" s="488"/>
      <c r="Z128" s="509"/>
      <c r="AA128" s="489"/>
      <c r="AB128" s="298"/>
      <c r="AC128" s="409"/>
      <c r="AD128" s="359"/>
      <c r="AE128" s="287"/>
      <c r="AF128" s="409"/>
      <c r="AG128" s="287" t="str">
        <f t="shared" si="84"/>
        <v/>
      </c>
      <c r="AH128" s="288"/>
      <c r="AI128" s="288"/>
      <c r="AJ128" s="289" t="str">
        <f t="shared" si="76"/>
        <v/>
      </c>
      <c r="AK128" s="288"/>
      <c r="AL128" s="288"/>
      <c r="AM128" s="288"/>
      <c r="AN128" s="122"/>
      <c r="AO128" s="131" t="str">
        <f t="shared" si="80"/>
        <v/>
      </c>
      <c r="AP128" s="123"/>
      <c r="AQ128" s="131" t="str">
        <f t="shared" si="81"/>
        <v/>
      </c>
      <c r="AR128" s="123" t="str">
        <f t="shared" si="82"/>
        <v/>
      </c>
      <c r="AS128" s="273" t="str">
        <f t="shared" si="83"/>
        <v/>
      </c>
      <c r="AT128" s="273"/>
      <c r="AU128" s="273"/>
      <c r="AV128" s="341"/>
      <c r="AW128" s="277"/>
      <c r="AX128" s="277"/>
      <c r="AY128" s="404"/>
      <c r="AZ128" s="405"/>
      <c r="BA128" s="405"/>
      <c r="BB128" s="405"/>
      <c r="BC128" s="405"/>
      <c r="BJ128" s="299"/>
      <c r="BK128" s="285"/>
      <c r="BL128" s="285"/>
      <c r="BM128" s="285"/>
      <c r="BN128" s="285"/>
      <c r="BO128" s="285"/>
      <c r="BP128" s="285"/>
      <c r="BQ128" s="285"/>
      <c r="BR128" s="285"/>
      <c r="BS128" s="285"/>
      <c r="BT128" s="285"/>
      <c r="BU128" s="285"/>
      <c r="BV128" s="285"/>
      <c r="BW128" s="285"/>
      <c r="BX128" s="285"/>
      <c r="BY128" s="285"/>
      <c r="BZ128" s="285"/>
      <c r="CA128" s="285"/>
      <c r="CB128" s="285"/>
      <c r="CC128" s="285"/>
      <c r="CD128" s="285"/>
      <c r="CE128" s="285"/>
      <c r="CF128" s="285"/>
      <c r="CG128" s="285"/>
      <c r="CH128" s="285"/>
      <c r="CL128" s="285"/>
    </row>
    <row r="129" spans="1:90" s="1" customFormat="1" ht="14" customHeight="1" x14ac:dyDescent="0.3">
      <c r="A129" s="581"/>
      <c r="B129" s="548" t="s">
        <v>379</v>
      </c>
      <c r="C129" s="511" t="s">
        <v>108</v>
      </c>
      <c r="D129" s="511" t="s">
        <v>380</v>
      </c>
      <c r="E129" s="511" t="s">
        <v>129</v>
      </c>
      <c r="F129" s="510"/>
      <c r="G129" s="510"/>
      <c r="H129" s="510"/>
      <c r="I129" s="510"/>
      <c r="J129" s="511" t="s">
        <v>281</v>
      </c>
      <c r="K129" s="499"/>
      <c r="L129" s="499"/>
      <c r="M129" s="512" t="str">
        <f t="shared" si="116"/>
        <v xml:space="preserve">Posibilidad de pérdida Reputacional  </v>
      </c>
      <c r="N129" s="548"/>
      <c r="O129" s="489">
        <v>600</v>
      </c>
      <c r="P129" s="487"/>
      <c r="Q129" s="488"/>
      <c r="R129" s="485"/>
      <c r="S129" s="487"/>
      <c r="T129" s="488"/>
      <c r="U129" s="485"/>
      <c r="V129" s="487"/>
      <c r="W129" s="488"/>
      <c r="X129" s="509"/>
      <c r="Y129" s="488"/>
      <c r="Z129" s="509"/>
      <c r="AA129" s="489"/>
      <c r="AB129" s="298"/>
      <c r="AC129" s="409"/>
      <c r="AD129" s="359"/>
      <c r="AE129" s="287"/>
      <c r="AF129" s="409"/>
      <c r="AG129" s="287" t="str">
        <f t="shared" si="84"/>
        <v/>
      </c>
      <c r="AH129" s="288"/>
      <c r="AI129" s="288"/>
      <c r="AJ129" s="289" t="str">
        <f t="shared" si="76"/>
        <v/>
      </c>
      <c r="AK129" s="288"/>
      <c r="AL129" s="288"/>
      <c r="AM129" s="288"/>
      <c r="AN129" s="122"/>
      <c r="AO129" s="131" t="str">
        <f t="shared" si="80"/>
        <v/>
      </c>
      <c r="AP129" s="123"/>
      <c r="AQ129" s="131" t="str">
        <f t="shared" si="81"/>
        <v/>
      </c>
      <c r="AR129" s="123" t="str">
        <f t="shared" si="82"/>
        <v/>
      </c>
      <c r="AS129" s="273" t="str">
        <f t="shared" si="83"/>
        <v/>
      </c>
      <c r="AT129" s="273"/>
      <c r="AU129" s="273"/>
      <c r="AV129" s="341"/>
      <c r="AW129" s="277"/>
      <c r="AX129" s="277"/>
      <c r="AY129" s="404"/>
      <c r="AZ129" s="405"/>
      <c r="BA129" s="405"/>
      <c r="BB129" s="405"/>
      <c r="BC129" s="405"/>
      <c r="BJ129" s="299"/>
      <c r="BK129" s="285"/>
      <c r="BL129" s="285"/>
      <c r="BM129" s="285"/>
      <c r="BN129" s="285"/>
      <c r="BO129" s="285"/>
      <c r="BP129" s="285"/>
      <c r="BQ129" s="285"/>
      <c r="BR129" s="285"/>
      <c r="BS129" s="285"/>
      <c r="BT129" s="285"/>
      <c r="BU129" s="285"/>
      <c r="BV129" s="285"/>
      <c r="BW129" s="285"/>
      <c r="BX129" s="285"/>
      <c r="BY129" s="285"/>
      <c r="BZ129" s="285"/>
      <c r="CA129" s="285"/>
      <c r="CB129" s="285"/>
      <c r="CC129" s="285"/>
      <c r="CD129" s="285"/>
      <c r="CE129" s="285"/>
      <c r="CF129" s="285"/>
      <c r="CG129" s="285"/>
      <c r="CH129" s="285"/>
      <c r="CL129" s="285"/>
    </row>
    <row r="130" spans="1:90" s="1" customFormat="1" ht="14" customHeight="1" x14ac:dyDescent="0.3">
      <c r="A130" s="581"/>
      <c r="B130" s="548" t="s">
        <v>379</v>
      </c>
      <c r="C130" s="511" t="s">
        <v>108</v>
      </c>
      <c r="D130" s="511" t="s">
        <v>380</v>
      </c>
      <c r="E130" s="511" t="s">
        <v>129</v>
      </c>
      <c r="F130" s="510"/>
      <c r="G130" s="510"/>
      <c r="H130" s="510"/>
      <c r="I130" s="510"/>
      <c r="J130" s="511" t="s">
        <v>281</v>
      </c>
      <c r="K130" s="499"/>
      <c r="L130" s="499"/>
      <c r="M130" s="512" t="str">
        <f t="shared" ref="M130:M161" si="147">+CONCATENATE(J130," ",K130," ",L130)</f>
        <v xml:space="preserve">Posibilidad de pérdida Reputacional  </v>
      </c>
      <c r="N130" s="548"/>
      <c r="O130" s="489">
        <v>600</v>
      </c>
      <c r="P130" s="487"/>
      <c r="Q130" s="488"/>
      <c r="R130" s="485"/>
      <c r="S130" s="487"/>
      <c r="T130" s="488"/>
      <c r="U130" s="485"/>
      <c r="V130" s="487"/>
      <c r="W130" s="488"/>
      <c r="X130" s="509"/>
      <c r="Y130" s="488"/>
      <c r="Z130" s="509"/>
      <c r="AA130" s="489"/>
      <c r="AB130" s="298"/>
      <c r="AC130" s="409"/>
      <c r="AD130" s="359"/>
      <c r="AE130" s="287"/>
      <c r="AF130" s="409"/>
      <c r="AG130" s="287" t="str">
        <f t="shared" si="84"/>
        <v/>
      </c>
      <c r="AH130" s="288"/>
      <c r="AI130" s="288"/>
      <c r="AJ130" s="289" t="str">
        <f t="shared" si="76"/>
        <v/>
      </c>
      <c r="AK130" s="288"/>
      <c r="AL130" s="288"/>
      <c r="AM130" s="288"/>
      <c r="AN130" s="122"/>
      <c r="AO130" s="131" t="str">
        <f t="shared" si="80"/>
        <v/>
      </c>
      <c r="AP130" s="123"/>
      <c r="AQ130" s="131" t="str">
        <f t="shared" si="81"/>
        <v/>
      </c>
      <c r="AR130" s="123" t="str">
        <f t="shared" si="82"/>
        <v/>
      </c>
      <c r="AS130" s="273" t="str">
        <f t="shared" si="83"/>
        <v/>
      </c>
      <c r="AT130" s="273"/>
      <c r="AU130" s="273"/>
      <c r="AV130" s="341"/>
      <c r="AW130" s="277"/>
      <c r="AX130" s="277"/>
      <c r="AY130" s="404"/>
      <c r="AZ130" s="405"/>
      <c r="BA130" s="405"/>
      <c r="BB130" s="405"/>
      <c r="BC130" s="405"/>
      <c r="BJ130" s="299"/>
      <c r="BK130" s="285"/>
      <c r="BL130" s="285"/>
      <c r="BM130" s="285"/>
      <c r="BN130" s="285"/>
      <c r="BO130" s="285"/>
      <c r="BP130" s="285"/>
      <c r="BQ130" s="285"/>
      <c r="BR130" s="285"/>
      <c r="BS130" s="285"/>
      <c r="BT130" s="285"/>
      <c r="BU130" s="285"/>
      <c r="BV130" s="285"/>
      <c r="BW130" s="285"/>
      <c r="BX130" s="285"/>
      <c r="BY130" s="285"/>
      <c r="BZ130" s="285"/>
      <c r="CA130" s="285"/>
      <c r="CB130" s="285"/>
      <c r="CC130" s="285"/>
      <c r="CD130" s="285"/>
      <c r="CE130" s="285"/>
      <c r="CF130" s="285"/>
      <c r="CG130" s="285"/>
      <c r="CH130" s="285"/>
      <c r="CL130" s="285"/>
    </row>
    <row r="131" spans="1:90" s="1" customFormat="1" ht="14" customHeight="1" x14ac:dyDescent="0.3">
      <c r="A131" s="581"/>
      <c r="B131" s="548" t="s">
        <v>379</v>
      </c>
      <c r="C131" s="511" t="s">
        <v>108</v>
      </c>
      <c r="D131" s="511" t="s">
        <v>380</v>
      </c>
      <c r="E131" s="511" t="s">
        <v>129</v>
      </c>
      <c r="F131" s="510"/>
      <c r="G131" s="510"/>
      <c r="H131" s="510"/>
      <c r="I131" s="510"/>
      <c r="J131" s="511" t="s">
        <v>281</v>
      </c>
      <c r="K131" s="500"/>
      <c r="L131" s="500"/>
      <c r="M131" s="512" t="str">
        <f t="shared" si="147"/>
        <v xml:space="preserve">Posibilidad de pérdida Reputacional  </v>
      </c>
      <c r="N131" s="548"/>
      <c r="O131" s="489">
        <v>600</v>
      </c>
      <c r="P131" s="487"/>
      <c r="Q131" s="488"/>
      <c r="R131" s="485"/>
      <c r="S131" s="487"/>
      <c r="T131" s="488"/>
      <c r="U131" s="485"/>
      <c r="V131" s="487"/>
      <c r="W131" s="488"/>
      <c r="X131" s="509"/>
      <c r="Y131" s="488"/>
      <c r="Z131" s="509"/>
      <c r="AA131" s="489"/>
      <c r="AB131" s="298"/>
      <c r="AC131" s="409"/>
      <c r="AD131" s="359"/>
      <c r="AE131" s="287"/>
      <c r="AF131" s="409"/>
      <c r="AG131" s="287" t="str">
        <f t="shared" si="84"/>
        <v/>
      </c>
      <c r="AH131" s="288"/>
      <c r="AI131" s="288"/>
      <c r="AJ131" s="289" t="str">
        <f t="shared" si="76"/>
        <v/>
      </c>
      <c r="AK131" s="288"/>
      <c r="AL131" s="288"/>
      <c r="AM131" s="288"/>
      <c r="AN131" s="122"/>
      <c r="AO131" s="131" t="str">
        <f t="shared" si="80"/>
        <v/>
      </c>
      <c r="AP131" s="123"/>
      <c r="AQ131" s="131" t="str">
        <f t="shared" si="81"/>
        <v/>
      </c>
      <c r="AR131" s="123" t="str">
        <f t="shared" si="82"/>
        <v/>
      </c>
      <c r="AS131" s="273" t="str">
        <f t="shared" si="83"/>
        <v/>
      </c>
      <c r="AT131" s="273"/>
      <c r="AU131" s="273"/>
      <c r="AV131" s="341"/>
      <c r="AW131" s="277"/>
      <c r="AX131" s="277"/>
      <c r="AY131" s="404"/>
      <c r="AZ131" s="405"/>
      <c r="BA131" s="405"/>
      <c r="BB131" s="405"/>
      <c r="BC131" s="405"/>
      <c r="BJ131" s="299"/>
      <c r="BK131" s="285"/>
      <c r="BL131" s="285"/>
      <c r="BM131" s="285"/>
      <c r="BN131" s="285"/>
      <c r="BO131" s="285"/>
      <c r="BP131" s="285"/>
      <c r="BQ131" s="285"/>
      <c r="BR131" s="285"/>
      <c r="BS131" s="285"/>
      <c r="BT131" s="285"/>
      <c r="BU131" s="285"/>
      <c r="BV131" s="285"/>
      <c r="BW131" s="285"/>
      <c r="BX131" s="285"/>
      <c r="BY131" s="285"/>
      <c r="BZ131" s="285"/>
      <c r="CA131" s="285"/>
      <c r="CB131" s="285"/>
      <c r="CC131" s="285"/>
      <c r="CD131" s="285"/>
      <c r="CE131" s="285"/>
      <c r="CF131" s="285"/>
      <c r="CG131" s="285"/>
      <c r="CH131" s="285"/>
      <c r="CL131" s="285"/>
    </row>
    <row r="132" spans="1:90" s="1" customFormat="1" ht="123" customHeight="1" x14ac:dyDescent="0.3">
      <c r="A132" s="581" t="s">
        <v>385</v>
      </c>
      <c r="B132" s="548" t="s">
        <v>386</v>
      </c>
      <c r="C132" s="511" t="s">
        <v>108</v>
      </c>
      <c r="D132" s="511" t="s">
        <v>387</v>
      </c>
      <c r="E132" s="511" t="s">
        <v>129</v>
      </c>
      <c r="F132" s="510" t="s">
        <v>330</v>
      </c>
      <c r="G132" s="510" t="s">
        <v>278</v>
      </c>
      <c r="H132" s="510" t="s">
        <v>331</v>
      </c>
      <c r="I132" s="510" t="s">
        <v>296</v>
      </c>
      <c r="J132" s="511" t="s">
        <v>281</v>
      </c>
      <c r="K132" s="498" t="s">
        <v>736</v>
      </c>
      <c r="L132" s="498" t="s">
        <v>1047</v>
      </c>
      <c r="M132" s="512" t="str">
        <f t="shared" si="147"/>
        <v>Posibilidad de pérdida Reputacional por oficializar información de terceros que no cumplan con la normatividad o las especificaciones técnicas definidas en el IGAC para beneficio propio o de un tercero. debido a :
1. Falta control de calidad de los productos finales
2. Ausencia de información o insumo suficientes para la validación.
3. Omitir el control de calidad de los insumos con los cuales se generaron los  productos cartográficos.
4. Falta de apropiación de valores éticos 
5. Tráfico de influencias y/o amiguismos</v>
      </c>
      <c r="N132" s="548" t="s">
        <v>319</v>
      </c>
      <c r="O132" s="489">
        <v>12</v>
      </c>
      <c r="P132" s="487" t="str">
        <f t="shared" si="107"/>
        <v>Baja</v>
      </c>
      <c r="Q132" s="488">
        <f t="shared" si="92"/>
        <v>0.4</v>
      </c>
      <c r="R132" s="485"/>
      <c r="S132" s="487" t="str">
        <f>IF(OR(R132='Tabla Impacto'!$C$11,R132='Tabla Impacto'!$D$11),"Leve",IF(OR(R132='Tabla Impacto'!$C$12,R132='Tabla Impacto'!$D$12),"Menor",IF(OR(R132='Tabla Impacto'!$C$13,R132='Tabla Impacto'!$D$13),"Moderado",IF(OR(R132='Tabla Impacto'!$C$14,R132='Tabla Impacto'!$D$14),"Mayor",IF(OR(R132='Tabla Impacto'!$C$15,R132='Tabla Impacto'!$D$15),"Catastrófico","")))))</f>
        <v/>
      </c>
      <c r="T132" s="488" t="str">
        <f t="shared" ref="T132" si="148">IF(S132="","",IF(S132="Leve",0.2,IF(S132="Menor",0.4,IF(S132="Moderado",0.6,IF(S132="Mayor",0.8,IF(S132="Catastrófico",1,))))))</f>
        <v/>
      </c>
      <c r="U132" s="485" t="s">
        <v>272</v>
      </c>
      <c r="V132" s="487" t="str">
        <f>IF(OR(U132='Tabla Impacto'!$C$11,U132='Tabla Impacto'!$D$11),"Leve",IF(OR(U132='Tabla Impacto'!$C$12,U132='Tabla Impacto'!$D$12),"Menor",IF(OR(U132='Tabla Impacto'!$C$13,U132='Tabla Impacto'!$D$13),"Moderado",IF(OR(U132='Tabla Impacto'!$C$14,U132='Tabla Impacto'!$D$14),"Mayor",IF(OR(U132='Tabla Impacto'!$C$15,U132='Tabla Impacto'!$D$15),"Catastrófico","")))))</f>
        <v>Catastrófico</v>
      </c>
      <c r="W132" s="488">
        <f t="shared" ref="W132" si="149">IF(V132="","",IF(V132="Leve",0.2,IF(V132="Menor",0.4,IF(V132="Moderado",0.6,IF(V132="Mayor",0.8,IF(V132="Catastrófico",1,))))))</f>
        <v>1</v>
      </c>
      <c r="X132" s="509" t="str">
        <f>IF(Y132="","",IF(Y132='Tabla Impacto'!$G$4,'Tabla Impacto'!$F$4,IF(Y132='Tabla Impacto'!$G$5,'Tabla Impacto'!$F$5,IF(Y132='Tabla Impacto'!$G$6,'Tabla Impacto'!$F$6,IF(Y132='Tabla Impacto'!$G$7,'Tabla Impacto'!$F$7,IF(Y132='Tabla Impacto'!$G$8,'Tabla Impacto'!$F$8))))))</f>
        <v>Catastrófico</v>
      </c>
      <c r="Y132" s="488">
        <f t="shared" ref="Y132" si="150">+IF(T132="",W132,IF(W132="",T132,IF(T132&gt;W132,T132,W132)))</f>
        <v>1</v>
      </c>
      <c r="Z132" s="509" t="str">
        <f t="shared" ref="Z132" si="151">IF(OR(AND(P132="Muy Baja",X132="Leve"),AND(P132="Muy Baja",X132="Menor"),AND(P132="Baja",X132="Leve")),"Bajo",IF(OR(AND(P132="Muy baja",X132="Moderado"),AND(P132="Baja",X132="Menor"),AND(P132="Baja",X132="Moderado"),AND(P132="Media",X132="Leve"),AND(P132="Media",X132="Menor"),AND(P132="Media",X132="Moderado"),AND(P132="Alta",X132="Leve"),AND(P132="Alta",X132="Menor")),"Moderado",IF(OR(AND(P132="Muy Baja",X132="Mayor"),AND(P132="Baja",X132="Mayor"),AND(P132="Media",X132="Mayor"),AND(P132="Alta",X132="Moderado"),AND(P132="Alta",X132="Mayor"),AND(P132="Muy Alta",X132="Leve"),AND(P132="Muy Alta",X132="Menor"),AND(P132="Muy Alta",X132="Moderado"),AND(P132="Muy Alta",X132="Mayor")),"Alto",IF(OR(AND(P132="Muy Baja",X132="Catastrófico"),AND(P132="Baja",X132="Catastrófico"),AND(P132="Media",X132="Catastrófico"),AND(P132="Alta",X132="Catastrófico"),AND(P132="Muy Alta",X132="Catastrófico")),"Extremo",""))))</f>
        <v>Extremo</v>
      </c>
      <c r="AA132" s="489"/>
      <c r="AB132" s="298">
        <v>1</v>
      </c>
      <c r="AC132" s="409" t="s">
        <v>1048</v>
      </c>
      <c r="AD132" s="359"/>
      <c r="AE132" s="287" t="s">
        <v>120</v>
      </c>
      <c r="AF132" s="409" t="s">
        <v>1049</v>
      </c>
      <c r="AG132" s="287" t="str">
        <f t="shared" si="84"/>
        <v>Probabilidad</v>
      </c>
      <c r="AH132" s="288" t="s">
        <v>71</v>
      </c>
      <c r="AI132" s="288" t="s">
        <v>106</v>
      </c>
      <c r="AJ132" s="289" t="str">
        <f t="shared" si="76"/>
        <v>40%</v>
      </c>
      <c r="AK132" s="288" t="s">
        <v>112</v>
      </c>
      <c r="AL132" s="288" t="s">
        <v>130</v>
      </c>
      <c r="AM132" s="288" t="s">
        <v>273</v>
      </c>
      <c r="AN132" s="272">
        <f>IFERROR(IF(AG132="Probabilidad",(Q132-(+Q132*AJ132)),IF(AG132="Impacto",Q132,"")),"")</f>
        <v>0.24</v>
      </c>
      <c r="AO132" s="131" t="str">
        <f t="shared" ref="AO132:AO133" si="152">IFERROR(IF(AN132="","",IF(AN132&lt;=0.2,"Muy Baja",IF(AN132&lt;=0.4,"Baja",IF(AN132&lt;=0.6,"Media",IF(AN132&lt;=0.8,"Alta","Muy Alta"))))),"")</f>
        <v>Baja</v>
      </c>
      <c r="AP132" s="123">
        <f>+AN132</f>
        <v>0.24</v>
      </c>
      <c r="AQ132" s="131" t="str">
        <f t="shared" ref="AQ132:AQ133" si="153">IFERROR(IF(AR132="","",IF(AR132&lt;=0.2,"Leve",IF(AR132&lt;=0.4,"Menor",IF(AR132&lt;=0.6,"Moderado",IF(AR132&lt;=0.8,"Mayor","Catastrófico"))))),"")</f>
        <v>Catastrófico</v>
      </c>
      <c r="AR132" s="123">
        <f>IFERROR(IF(AG132="Impacto",(Y132-(+Y132*AJ132)),IF(AG132="Probabilidad",Y132,"")),"")</f>
        <v>1</v>
      </c>
      <c r="AS132" s="273" t="str">
        <f t="shared" si="83"/>
        <v>Extremo</v>
      </c>
      <c r="AT132" s="507">
        <f>+AP134</f>
        <v>8.6399999999999991E-2</v>
      </c>
      <c r="AU132" s="507">
        <f>+AR134</f>
        <v>1</v>
      </c>
      <c r="AV132" s="490" t="s">
        <v>274</v>
      </c>
      <c r="AW132" s="277"/>
      <c r="AX132" s="277"/>
      <c r="AY132" s="291">
        <v>0</v>
      </c>
      <c r="AZ132" s="287">
        <v>0</v>
      </c>
      <c r="BA132" s="287">
        <v>0</v>
      </c>
      <c r="BB132" s="287">
        <v>0</v>
      </c>
      <c r="BC132" s="287">
        <v>0</v>
      </c>
      <c r="BJ132" s="299"/>
      <c r="BK132" s="285"/>
      <c r="BL132" s="285"/>
      <c r="BM132" s="285"/>
      <c r="BN132" s="285"/>
      <c r="BO132" s="285"/>
      <c r="BP132" s="285"/>
      <c r="BQ132" s="285"/>
      <c r="BR132" s="285"/>
      <c r="BS132" s="285"/>
      <c r="BT132" s="285"/>
      <c r="BU132" s="285"/>
      <c r="BV132" s="285"/>
      <c r="BW132" s="285"/>
      <c r="BX132" s="285"/>
      <c r="BY132" s="285"/>
      <c r="BZ132" s="285"/>
      <c r="CA132" s="285"/>
      <c r="CB132" s="285"/>
      <c r="CC132" s="285"/>
      <c r="CD132" s="285"/>
      <c r="CE132" s="285"/>
      <c r="CF132" s="285"/>
      <c r="CG132" s="285"/>
      <c r="CH132" s="285"/>
      <c r="CL132" s="285"/>
    </row>
    <row r="133" spans="1:90" s="1" customFormat="1" ht="109.75" customHeight="1" x14ac:dyDescent="0.3">
      <c r="A133" s="581"/>
      <c r="B133" s="548" t="s">
        <v>383</v>
      </c>
      <c r="C133" s="511" t="s">
        <v>108</v>
      </c>
      <c r="D133" s="511" t="s">
        <v>384</v>
      </c>
      <c r="E133" s="511" t="s">
        <v>129</v>
      </c>
      <c r="F133" s="510"/>
      <c r="G133" s="510"/>
      <c r="H133" s="510"/>
      <c r="I133" s="510"/>
      <c r="J133" s="511" t="s">
        <v>281</v>
      </c>
      <c r="K133" s="499"/>
      <c r="L133" s="499"/>
      <c r="M133" s="512" t="str">
        <f t="shared" si="147"/>
        <v xml:space="preserve">Posibilidad de pérdida Reputacional  </v>
      </c>
      <c r="N133" s="548"/>
      <c r="O133" s="489">
        <v>12</v>
      </c>
      <c r="P133" s="487"/>
      <c r="Q133" s="488"/>
      <c r="R133" s="485"/>
      <c r="S133" s="487"/>
      <c r="T133" s="488"/>
      <c r="U133" s="485"/>
      <c r="V133" s="487"/>
      <c r="W133" s="488"/>
      <c r="X133" s="509"/>
      <c r="Y133" s="488"/>
      <c r="Z133" s="509"/>
      <c r="AA133" s="489"/>
      <c r="AB133" s="298">
        <v>2</v>
      </c>
      <c r="AC133" s="409" t="s">
        <v>865</v>
      </c>
      <c r="AD133" s="359"/>
      <c r="AE133" s="287" t="s">
        <v>120</v>
      </c>
      <c r="AF133" s="409" t="s">
        <v>737</v>
      </c>
      <c r="AG133" s="287" t="str">
        <f t="shared" si="84"/>
        <v>Probabilidad</v>
      </c>
      <c r="AH133" s="288" t="s">
        <v>71</v>
      </c>
      <c r="AI133" s="288" t="s">
        <v>106</v>
      </c>
      <c r="AJ133" s="289" t="str">
        <f t="shared" si="76"/>
        <v>40%</v>
      </c>
      <c r="AK133" s="288" t="s">
        <v>112</v>
      </c>
      <c r="AL133" s="288" t="s">
        <v>130</v>
      </c>
      <c r="AM133" s="288" t="s">
        <v>273</v>
      </c>
      <c r="AN133" s="271">
        <f>IFERROR(IF(AND(AG132="Probabilidad",AG133="Probabilidad"),(AP132-(+AP132*AJ133)),IF(AG133="Probabilidad",(Q132-(+Q132*AJ133)),IF(AG133="Impacto",AP132,""))),"")</f>
        <v>0.14399999999999999</v>
      </c>
      <c r="AO133" s="131" t="str">
        <f t="shared" si="152"/>
        <v>Muy Baja</v>
      </c>
      <c r="AP133" s="123">
        <f>+AN133</f>
        <v>0.14399999999999999</v>
      </c>
      <c r="AQ133" s="131" t="str">
        <f t="shared" si="153"/>
        <v>Catastrófico</v>
      </c>
      <c r="AR133" s="123">
        <f>IFERROR(IF(AND(AG132="Impacto",AG133="Impacto"),(AR132-(+AR132*AJ133)),IF(AG133="Impacto",(Y132-(+Y132*AJ133)),IF(AG133="Probabilidad",AR132,""))),"")</f>
        <v>1</v>
      </c>
      <c r="AS133" s="273" t="str">
        <f t="shared" si="83"/>
        <v>Extremo</v>
      </c>
      <c r="AT133" s="653"/>
      <c r="AU133" s="653"/>
      <c r="AV133" s="654"/>
      <c r="AW133" s="277"/>
      <c r="AX133" s="277"/>
      <c r="AY133" s="291">
        <v>0</v>
      </c>
      <c r="AZ133" s="287">
        <v>0</v>
      </c>
      <c r="BA133" s="287">
        <v>0</v>
      </c>
      <c r="BB133" s="287">
        <v>0</v>
      </c>
      <c r="BC133" s="287">
        <v>0</v>
      </c>
      <c r="BJ133" s="299"/>
      <c r="BK133" s="285"/>
      <c r="BL133" s="285"/>
      <c r="BM133" s="285"/>
      <c r="BN133" s="285"/>
      <c r="BO133" s="285"/>
      <c r="BP133" s="285"/>
      <c r="BQ133" s="285"/>
      <c r="BR133" s="285"/>
      <c r="BS133" s="285"/>
      <c r="BT133" s="285"/>
      <c r="BU133" s="285"/>
      <c r="BV133" s="285"/>
      <c r="BW133" s="285"/>
      <c r="BX133" s="285"/>
      <c r="BY133" s="285"/>
      <c r="BZ133" s="285"/>
      <c r="CA133" s="285"/>
      <c r="CB133" s="285"/>
      <c r="CC133" s="285"/>
      <c r="CD133" s="285"/>
      <c r="CE133" s="285"/>
      <c r="CF133" s="285"/>
      <c r="CG133" s="285"/>
      <c r="CH133" s="285"/>
      <c r="CL133" s="285"/>
    </row>
    <row r="134" spans="1:90" s="1" customFormat="1" ht="100.75" customHeight="1" x14ac:dyDescent="0.3">
      <c r="A134" s="581"/>
      <c r="B134" s="548" t="s">
        <v>383</v>
      </c>
      <c r="C134" s="511" t="s">
        <v>108</v>
      </c>
      <c r="D134" s="511" t="s">
        <v>384</v>
      </c>
      <c r="E134" s="511" t="s">
        <v>129</v>
      </c>
      <c r="F134" s="510"/>
      <c r="G134" s="510"/>
      <c r="H134" s="510"/>
      <c r="I134" s="510"/>
      <c r="J134" s="511" t="s">
        <v>281</v>
      </c>
      <c r="K134" s="499"/>
      <c r="L134" s="499"/>
      <c r="M134" s="512" t="str">
        <f t="shared" si="147"/>
        <v xml:space="preserve">Posibilidad de pérdida Reputacional  </v>
      </c>
      <c r="N134" s="548"/>
      <c r="O134" s="489">
        <v>12</v>
      </c>
      <c r="P134" s="487"/>
      <c r="Q134" s="488"/>
      <c r="R134" s="485"/>
      <c r="S134" s="487"/>
      <c r="T134" s="488"/>
      <c r="U134" s="485"/>
      <c r="V134" s="487"/>
      <c r="W134" s="488"/>
      <c r="X134" s="509"/>
      <c r="Y134" s="488"/>
      <c r="Z134" s="509"/>
      <c r="AA134" s="489"/>
      <c r="AB134" s="298">
        <v>3</v>
      </c>
      <c r="AC134" s="409" t="s">
        <v>1050</v>
      </c>
      <c r="AD134" s="359"/>
      <c r="AE134" s="287" t="s">
        <v>120</v>
      </c>
      <c r="AF134" s="409" t="s">
        <v>1051</v>
      </c>
      <c r="AG134" s="287" t="str">
        <f t="shared" si="84"/>
        <v>Probabilidad</v>
      </c>
      <c r="AH134" s="288" t="s">
        <v>71</v>
      </c>
      <c r="AI134" s="288" t="s">
        <v>106</v>
      </c>
      <c r="AJ134" s="289" t="str">
        <f t="shared" si="76"/>
        <v>40%</v>
      </c>
      <c r="AK134" s="288" t="s">
        <v>112</v>
      </c>
      <c r="AL134" s="288" t="s">
        <v>130</v>
      </c>
      <c r="AM134" s="288" t="s">
        <v>273</v>
      </c>
      <c r="AN134" s="271">
        <f>IFERROR(IF(AND(AG133="Probabilidad",AG134="Probabilidad"),(AP133-(+AP133*AJ134)),IF(AG134="Probabilidad",(Q133-(+Q133*AJ134)),IF(AG134="Impacto",AP133,""))),"")</f>
        <v>8.6399999999999991E-2</v>
      </c>
      <c r="AO134" s="131" t="str">
        <f t="shared" si="80"/>
        <v>Muy Baja</v>
      </c>
      <c r="AP134" s="123">
        <f>+AN134</f>
        <v>8.6399999999999991E-2</v>
      </c>
      <c r="AQ134" s="131" t="str">
        <f t="shared" si="81"/>
        <v>Catastrófico</v>
      </c>
      <c r="AR134" s="123">
        <f t="shared" si="82"/>
        <v>1</v>
      </c>
      <c r="AS134" s="273" t="str">
        <f t="shared" si="83"/>
        <v>Extremo</v>
      </c>
      <c r="AT134" s="508"/>
      <c r="AU134" s="508"/>
      <c r="AV134" s="491"/>
      <c r="AW134" s="277"/>
      <c r="AX134" s="277"/>
      <c r="AY134" s="404">
        <v>0</v>
      </c>
      <c r="AZ134" s="405">
        <v>0</v>
      </c>
      <c r="BA134" s="405">
        <v>0</v>
      </c>
      <c r="BB134" s="405">
        <v>0</v>
      </c>
      <c r="BC134" s="405">
        <v>0</v>
      </c>
      <c r="BJ134" s="299"/>
      <c r="BK134" s="285"/>
      <c r="BL134" s="285"/>
      <c r="BM134" s="285"/>
      <c r="BN134" s="285"/>
      <c r="BO134" s="285"/>
      <c r="BP134" s="285"/>
      <c r="BQ134" s="285"/>
      <c r="BR134" s="285"/>
      <c r="BS134" s="285"/>
      <c r="BT134" s="285"/>
      <c r="BU134" s="285"/>
      <c r="BV134" s="285"/>
      <c r="BW134" s="285"/>
      <c r="BX134" s="285"/>
      <c r="BY134" s="285"/>
      <c r="BZ134" s="285"/>
      <c r="CA134" s="285"/>
      <c r="CB134" s="285"/>
      <c r="CC134" s="285"/>
      <c r="CD134" s="285"/>
      <c r="CE134" s="285"/>
      <c r="CF134" s="285"/>
      <c r="CG134" s="285"/>
      <c r="CH134" s="285"/>
      <c r="CL134" s="285"/>
    </row>
    <row r="135" spans="1:90" s="1" customFormat="1" ht="14" customHeight="1" x14ac:dyDescent="0.3">
      <c r="A135" s="581"/>
      <c r="B135" s="548" t="s">
        <v>383</v>
      </c>
      <c r="C135" s="511" t="s">
        <v>108</v>
      </c>
      <c r="D135" s="511" t="s">
        <v>384</v>
      </c>
      <c r="E135" s="511" t="s">
        <v>129</v>
      </c>
      <c r="F135" s="510"/>
      <c r="G135" s="510"/>
      <c r="H135" s="510"/>
      <c r="I135" s="510"/>
      <c r="J135" s="511" t="s">
        <v>281</v>
      </c>
      <c r="K135" s="499"/>
      <c r="L135" s="499"/>
      <c r="M135" s="512" t="str">
        <f t="shared" si="147"/>
        <v xml:space="preserve">Posibilidad de pérdida Reputacional  </v>
      </c>
      <c r="N135" s="548"/>
      <c r="O135" s="489">
        <v>12</v>
      </c>
      <c r="P135" s="487"/>
      <c r="Q135" s="488"/>
      <c r="R135" s="485"/>
      <c r="S135" s="487"/>
      <c r="T135" s="488"/>
      <c r="U135" s="485"/>
      <c r="V135" s="487"/>
      <c r="W135" s="488"/>
      <c r="X135" s="509"/>
      <c r="Y135" s="488"/>
      <c r="Z135" s="509"/>
      <c r="AA135" s="489"/>
      <c r="AB135" s="298"/>
      <c r="AC135" s="409"/>
      <c r="AD135" s="359"/>
      <c r="AE135" s="287"/>
      <c r="AF135" s="409"/>
      <c r="AG135" s="287" t="str">
        <f t="shared" si="84"/>
        <v/>
      </c>
      <c r="AH135" s="288"/>
      <c r="AI135" s="288"/>
      <c r="AJ135" s="289" t="str">
        <f t="shared" si="76"/>
        <v/>
      </c>
      <c r="AK135" s="288"/>
      <c r="AL135" s="288"/>
      <c r="AM135" s="288"/>
      <c r="AN135" s="122"/>
      <c r="AO135" s="131" t="str">
        <f t="shared" si="80"/>
        <v/>
      </c>
      <c r="AP135" s="123"/>
      <c r="AQ135" s="131" t="str">
        <f t="shared" si="81"/>
        <v/>
      </c>
      <c r="AR135" s="123" t="str">
        <f t="shared" si="82"/>
        <v/>
      </c>
      <c r="AS135" s="273" t="str">
        <f t="shared" si="83"/>
        <v/>
      </c>
      <c r="AT135" s="273"/>
      <c r="AU135" s="273"/>
      <c r="AV135" s="341"/>
      <c r="AW135" s="277"/>
      <c r="AX135" s="277"/>
      <c r="AY135" s="404"/>
      <c r="AZ135" s="405"/>
      <c r="BA135" s="405"/>
      <c r="BB135" s="405"/>
      <c r="BC135" s="405"/>
      <c r="BJ135" s="299"/>
      <c r="BK135" s="285"/>
      <c r="BL135" s="285"/>
      <c r="BM135" s="285"/>
      <c r="BN135" s="285"/>
      <c r="BO135" s="285"/>
      <c r="BP135" s="285"/>
      <c r="BQ135" s="285"/>
      <c r="BR135" s="285"/>
      <c r="BS135" s="285"/>
      <c r="BT135" s="285"/>
      <c r="BU135" s="285"/>
      <c r="BV135" s="285"/>
      <c r="BW135" s="285"/>
      <c r="BX135" s="285"/>
      <c r="BY135" s="285"/>
      <c r="BZ135" s="285"/>
      <c r="CA135" s="285"/>
      <c r="CB135" s="285"/>
      <c r="CC135" s="285"/>
      <c r="CD135" s="285"/>
      <c r="CE135" s="285"/>
      <c r="CF135" s="285"/>
      <c r="CG135" s="285"/>
      <c r="CH135" s="285"/>
      <c r="CL135" s="285"/>
    </row>
    <row r="136" spans="1:90" s="1" customFormat="1" ht="14" customHeight="1" x14ac:dyDescent="0.3">
      <c r="A136" s="581"/>
      <c r="B136" s="548" t="s">
        <v>383</v>
      </c>
      <c r="C136" s="511" t="s">
        <v>108</v>
      </c>
      <c r="D136" s="511" t="s">
        <v>384</v>
      </c>
      <c r="E136" s="511" t="s">
        <v>129</v>
      </c>
      <c r="F136" s="510"/>
      <c r="G136" s="510"/>
      <c r="H136" s="510"/>
      <c r="I136" s="510"/>
      <c r="J136" s="511" t="s">
        <v>281</v>
      </c>
      <c r="K136" s="499"/>
      <c r="L136" s="499"/>
      <c r="M136" s="512" t="str">
        <f t="shared" si="147"/>
        <v xml:space="preserve">Posibilidad de pérdida Reputacional  </v>
      </c>
      <c r="N136" s="548"/>
      <c r="O136" s="489">
        <v>12</v>
      </c>
      <c r="P136" s="487"/>
      <c r="Q136" s="488"/>
      <c r="R136" s="485"/>
      <c r="S136" s="487"/>
      <c r="T136" s="488"/>
      <c r="U136" s="485"/>
      <c r="V136" s="487"/>
      <c r="W136" s="488"/>
      <c r="X136" s="509"/>
      <c r="Y136" s="488"/>
      <c r="Z136" s="509"/>
      <c r="AA136" s="489"/>
      <c r="AB136" s="298"/>
      <c r="AC136" s="409"/>
      <c r="AD136" s="359"/>
      <c r="AE136" s="287"/>
      <c r="AF136" s="409"/>
      <c r="AG136" s="287" t="str">
        <f t="shared" si="84"/>
        <v/>
      </c>
      <c r="AH136" s="288"/>
      <c r="AI136" s="288"/>
      <c r="AJ136" s="289" t="str">
        <f t="shared" ref="AJ136:AJ199" si="154">IF(AND(AH136="Preventivo",AI136="Automático"),"50%",IF(AND(AH136="Preventivo",AI136="Manual"),"40%",IF(AND(AH136="Detectivo",AI136="Automático"),"40%",IF(AND(AH136="Detectivo",AI136="Manual"),"30%",IF(AND(AH136="Correctivo",AI136="Automático"),"35%",IF(AND(AH136="Correctivo",AI136="Manual"),"25%",""))))))</f>
        <v/>
      </c>
      <c r="AK136" s="288"/>
      <c r="AL136" s="288"/>
      <c r="AM136" s="288"/>
      <c r="AN136" s="122"/>
      <c r="AO136" s="131" t="str">
        <f t="shared" ref="AO136:AO197" si="155">IFERROR(IF(AN136="","",IF(AN136&lt;=0.2,"Muy Baja",IF(AN136&lt;=0.4,"Baja",IF(AN136&lt;=0.6,"Media",IF(AN136&lt;=0.8,"Alta","Muy Alta"))))),"")</f>
        <v/>
      </c>
      <c r="AP136" s="123"/>
      <c r="AQ136" s="131" t="str">
        <f t="shared" ref="AQ136:AQ197" si="156">IFERROR(IF(AR136="","",IF(AR136&lt;=0.2,"Leve",IF(AR136&lt;=0.4,"Menor",IF(AR136&lt;=0.6,"Moderado",IF(AR136&lt;=0.8,"Mayor","Catastrófico"))))),"")</f>
        <v/>
      </c>
      <c r="AR136" s="123" t="str">
        <f t="shared" ref="AR136:AR197" si="157">IFERROR(IF(AND(AG135="Impacto",AG136="Impacto"),(AR135-(+AR135*AJ136)),IF(AG136="Impacto",(Y135-(+Y135*AJ136)),IF(AG136="Probabilidad",AR135,""))),"")</f>
        <v/>
      </c>
      <c r="AS136" s="273" t="str">
        <f t="shared" ref="AS136:AS198" si="158">IFERROR(IF(OR(AND(AO136="Muy Baja",AQ136="Leve"),AND(AO136="Muy Baja",AQ136="Menor"),AND(AO136="Baja",AQ136="Leve")),"Bajo",IF(OR(AND(AO136="Muy baja",AQ136="Moderado"),AND(AO136="Baja",AQ136="Menor"),AND(AO136="Baja",AQ136="Moderado"),AND(AO136="Media",AQ136="Leve"),AND(AO136="Media",AQ136="Menor"),AND(AO136="Media",AQ136="Moderado"),AND(AO136="Alta",AQ136="Leve"),AND(AO136="Alta",AQ136="Menor")),"Moderado",IF(OR(AND(AO136="Muy Baja",AQ136="Mayor"),AND(AO136="Baja",AQ136="Mayor"),AND(AO136="Media",AQ136="Mayor"),AND(AO136="Alta",AQ136="Moderado"),AND(AO136="Alta",AQ136="Mayor"),AND(AO136="Muy Alta",AQ136="Leve"),AND(AO136="Muy Alta",AQ136="Menor"),AND(AO136="Muy Alta",AQ136="Moderado"),AND(AO136="Muy Alta",AQ136="Mayor")),"Alto",IF(OR(AND(AO136="Muy Baja",AQ136="Catastrófico"),AND(AO136="Baja",AQ136="Catastrófico"),AND(AO136="Media",AQ136="Catastrófico"),AND(AO136="Alta",AQ136="Catastrófico"),AND(AO136="Muy Alta",AQ136="Catastrófico")),"Extremo","")))),"")</f>
        <v/>
      </c>
      <c r="AT136" s="273"/>
      <c r="AU136" s="273"/>
      <c r="AV136" s="341"/>
      <c r="AW136" s="277"/>
      <c r="AX136" s="277"/>
      <c r="AY136" s="404"/>
      <c r="AZ136" s="405"/>
      <c r="BA136" s="405"/>
      <c r="BB136" s="405"/>
      <c r="BC136" s="405"/>
      <c r="BJ136" s="299"/>
      <c r="BK136" s="285"/>
      <c r="BL136" s="285"/>
      <c r="BM136" s="285"/>
      <c r="BN136" s="285"/>
      <c r="BO136" s="285"/>
      <c r="BP136" s="285"/>
      <c r="BQ136" s="285"/>
      <c r="BR136" s="285"/>
      <c r="BS136" s="285"/>
      <c r="BT136" s="285"/>
      <c r="BU136" s="285"/>
      <c r="BV136" s="285"/>
      <c r="BW136" s="285"/>
      <c r="BX136" s="285"/>
      <c r="BY136" s="285"/>
      <c r="BZ136" s="285"/>
      <c r="CA136" s="285"/>
      <c r="CB136" s="285"/>
      <c r="CC136" s="285"/>
      <c r="CD136" s="285"/>
      <c r="CE136" s="285"/>
      <c r="CF136" s="285"/>
      <c r="CG136" s="285"/>
      <c r="CH136" s="285"/>
      <c r="CL136" s="285"/>
    </row>
    <row r="137" spans="1:90" s="1" customFormat="1" ht="14" customHeight="1" x14ac:dyDescent="0.3">
      <c r="A137" s="581"/>
      <c r="B137" s="548" t="s">
        <v>383</v>
      </c>
      <c r="C137" s="511" t="s">
        <v>108</v>
      </c>
      <c r="D137" s="511" t="s">
        <v>384</v>
      </c>
      <c r="E137" s="511" t="s">
        <v>129</v>
      </c>
      <c r="F137" s="510"/>
      <c r="G137" s="510"/>
      <c r="H137" s="510"/>
      <c r="I137" s="510"/>
      <c r="J137" s="511" t="s">
        <v>281</v>
      </c>
      <c r="K137" s="500"/>
      <c r="L137" s="500"/>
      <c r="M137" s="512" t="str">
        <f t="shared" si="147"/>
        <v xml:space="preserve">Posibilidad de pérdida Reputacional  </v>
      </c>
      <c r="N137" s="548"/>
      <c r="O137" s="489">
        <v>12</v>
      </c>
      <c r="P137" s="487"/>
      <c r="Q137" s="488"/>
      <c r="R137" s="485"/>
      <c r="S137" s="487"/>
      <c r="T137" s="488"/>
      <c r="U137" s="485"/>
      <c r="V137" s="487"/>
      <c r="W137" s="488"/>
      <c r="X137" s="509"/>
      <c r="Y137" s="488"/>
      <c r="Z137" s="509"/>
      <c r="AA137" s="489"/>
      <c r="AB137" s="298"/>
      <c r="AC137" s="409"/>
      <c r="AD137" s="359"/>
      <c r="AE137" s="287"/>
      <c r="AF137" s="409"/>
      <c r="AG137" s="287" t="str">
        <f t="shared" si="84"/>
        <v/>
      </c>
      <c r="AH137" s="288"/>
      <c r="AI137" s="288"/>
      <c r="AJ137" s="289" t="str">
        <f t="shared" si="154"/>
        <v/>
      </c>
      <c r="AK137" s="288"/>
      <c r="AL137" s="288"/>
      <c r="AM137" s="288"/>
      <c r="AN137" s="122"/>
      <c r="AO137" s="131" t="str">
        <f t="shared" si="155"/>
        <v/>
      </c>
      <c r="AP137" s="123"/>
      <c r="AQ137" s="131" t="str">
        <f t="shared" si="156"/>
        <v/>
      </c>
      <c r="AR137" s="123" t="str">
        <f t="shared" si="157"/>
        <v/>
      </c>
      <c r="AS137" s="273" t="str">
        <f t="shared" si="158"/>
        <v/>
      </c>
      <c r="AT137" s="273"/>
      <c r="AU137" s="273"/>
      <c r="AV137" s="341"/>
      <c r="AW137" s="277"/>
      <c r="AX137" s="277"/>
      <c r="AY137" s="404"/>
      <c r="AZ137" s="405"/>
      <c r="BA137" s="405"/>
      <c r="BB137" s="405"/>
      <c r="BC137" s="405"/>
      <c r="BJ137" s="299"/>
      <c r="BK137" s="285"/>
      <c r="BL137" s="285"/>
      <c r="BM137" s="285"/>
      <c r="BN137" s="285"/>
      <c r="BO137" s="285"/>
      <c r="BP137" s="285"/>
      <c r="BQ137" s="285"/>
      <c r="BR137" s="285"/>
      <c r="BS137" s="285"/>
      <c r="BT137" s="285"/>
      <c r="BU137" s="285"/>
      <c r="BV137" s="285"/>
      <c r="BW137" s="285"/>
      <c r="BX137" s="285"/>
      <c r="BY137" s="285"/>
      <c r="BZ137" s="285"/>
      <c r="CA137" s="285"/>
      <c r="CB137" s="285"/>
      <c r="CC137" s="285"/>
      <c r="CD137" s="285"/>
      <c r="CE137" s="285"/>
      <c r="CF137" s="285"/>
      <c r="CG137" s="285"/>
      <c r="CH137" s="285"/>
      <c r="CL137" s="285"/>
    </row>
    <row r="138" spans="1:90" s="1" customFormat="1" ht="148.25" customHeight="1" x14ac:dyDescent="0.3">
      <c r="A138" s="581" t="s">
        <v>388</v>
      </c>
      <c r="B138" s="548" t="s">
        <v>389</v>
      </c>
      <c r="C138" s="511" t="s">
        <v>108</v>
      </c>
      <c r="D138" s="511" t="s">
        <v>390</v>
      </c>
      <c r="E138" s="511" t="s">
        <v>124</v>
      </c>
      <c r="F138" s="510" t="s">
        <v>287</v>
      </c>
      <c r="G138" s="510" t="s">
        <v>278</v>
      </c>
      <c r="H138" s="510" t="s">
        <v>279</v>
      </c>
      <c r="I138" s="510" t="s">
        <v>296</v>
      </c>
      <c r="J138" s="511" t="s">
        <v>281</v>
      </c>
      <c r="K138" s="512" t="s">
        <v>391</v>
      </c>
      <c r="L138" s="512" t="s">
        <v>820</v>
      </c>
      <c r="M138" s="512" t="str">
        <f t="shared" si="147"/>
        <v>Posibilidad de pérdida Reputacional por incumplimiento en la elaboración de los productos programados en el proceso de Gestión Agrológica debido a:
1. Insuficiencia y reducción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y del procesamiento analítico de las muestras.
5. Inadecuada ejecución de las actividades documentadas en los procedimientos e instructivos del SGI.</v>
      </c>
      <c r="N138" s="548" t="s">
        <v>270</v>
      </c>
      <c r="O138" s="489">
        <v>80000</v>
      </c>
      <c r="P138" s="487" t="str">
        <f t="shared" si="107"/>
        <v>Muy Alta</v>
      </c>
      <c r="Q138" s="488">
        <f t="shared" si="92"/>
        <v>1</v>
      </c>
      <c r="R138" s="485"/>
      <c r="S138" s="487" t="str">
        <f>IF(OR(R138='Tabla Impacto'!$C$11,R138='Tabla Impacto'!$D$11),"Leve",IF(OR(R138='Tabla Impacto'!$C$12,R138='Tabla Impacto'!$D$12),"Menor",IF(OR(R138='Tabla Impacto'!$C$13,R138='Tabla Impacto'!$D$13),"Moderado",IF(OR(R138='Tabla Impacto'!$C$14,R138='Tabla Impacto'!$D$14),"Mayor",IF(OR(R138='Tabla Impacto'!$C$15,R138='Tabla Impacto'!$D$15),"Catastrófico","")))))</f>
        <v/>
      </c>
      <c r="T138" s="488" t="str">
        <f t="shared" ref="T138" si="159">IF(S138="","",IF(S138="Leve",0.2,IF(S138="Menor",0.4,IF(S138="Moderado",0.6,IF(S138="Mayor",0.8,IF(S138="Catastrófico",1,))))))</f>
        <v/>
      </c>
      <c r="U138" s="485" t="s">
        <v>980</v>
      </c>
      <c r="V138" s="487" t="str">
        <f>IF(OR(U138='Tabla Impacto'!$C$11,U138='Tabla Impacto'!$D$11),"Leve",IF(OR(U138='Tabla Impacto'!$C$12,U138='Tabla Impacto'!$D$12),"Menor",IF(OR(U138='Tabla Impacto'!$C$13,U138='Tabla Impacto'!$D$13),"Moderado",IF(OR(U138='Tabla Impacto'!$C$14,U138='Tabla Impacto'!$D$14),"Mayor",IF(OR(U138='Tabla Impacto'!$C$15,U138='Tabla Impacto'!$D$15),"Catastrófico","")))))</f>
        <v>Mayor</v>
      </c>
      <c r="W138" s="488">
        <f t="shared" ref="W138" si="160">IF(V138="","",IF(V138="Leve",0.2,IF(V138="Menor",0.4,IF(V138="Moderado",0.6,IF(V138="Mayor",0.8,IF(V138="Catastrófico",1,))))))</f>
        <v>0.8</v>
      </c>
      <c r="X138" s="509" t="str">
        <f>IF(Y138="","",IF(Y138='Tabla Impacto'!$G$4,'Tabla Impacto'!$F$4,IF(Y138='Tabla Impacto'!$G$5,'Tabla Impacto'!$F$5,IF(Y138='Tabla Impacto'!$G$6,'Tabla Impacto'!$F$6,IF(Y138='Tabla Impacto'!$G$7,'Tabla Impacto'!$F$7,IF(Y138='Tabla Impacto'!$G$8,'Tabla Impacto'!$F$8))))))</f>
        <v>Mayor</v>
      </c>
      <c r="Y138" s="488">
        <f t="shared" ref="Y138" si="161">+IF(T138="",W138,IF(W138="",T138,IF(T138&gt;W138,T138,W138)))</f>
        <v>0.8</v>
      </c>
      <c r="Z138" s="509" t="str">
        <f t="shared" ref="Z138" si="162">IF(OR(AND(P138="Muy Baja",X138="Leve"),AND(P138="Muy Baja",X138="Menor"),AND(P138="Baja",X138="Leve")),"Bajo",IF(OR(AND(P138="Muy baja",X138="Moderado"),AND(P138="Baja",X138="Menor"),AND(P138="Baja",X138="Moderado"),AND(P138="Media",X138="Leve"),AND(P138="Media",X138="Menor"),AND(P138="Media",X138="Moderado"),AND(P138="Alta",X138="Leve"),AND(P138="Alta",X138="Menor")),"Moderado",IF(OR(AND(P138="Muy Baja",X138="Mayor"),AND(P138="Baja",X138="Mayor"),AND(P138="Media",X138="Mayor"),AND(P138="Alta",X138="Moderado"),AND(P138="Alta",X138="Mayor"),AND(P138="Muy Alta",X138="Leve"),AND(P138="Muy Alta",X138="Menor"),AND(P138="Muy Alta",X138="Moderado"),AND(P138="Muy Alta",X138="Mayor")),"Alto",IF(OR(AND(P138="Muy Baja",X138="Catastrófico"),AND(P138="Baja",X138="Catastrófico"),AND(P138="Media",X138="Catastrófico"),AND(P138="Alta",X138="Catastrófico"),AND(P138="Muy Alta",X138="Catastrófico")),"Extremo",""))))</f>
        <v>Alto</v>
      </c>
      <c r="AA138" s="489"/>
      <c r="AB138" s="298">
        <v>1</v>
      </c>
      <c r="AC138" s="409" t="s">
        <v>848</v>
      </c>
      <c r="AD138" s="359"/>
      <c r="AE138" s="287" t="s">
        <v>120</v>
      </c>
      <c r="AF138" s="409" t="s">
        <v>794</v>
      </c>
      <c r="AG138" s="287" t="str">
        <f t="shared" si="84"/>
        <v>Probabilidad</v>
      </c>
      <c r="AH138" s="288" t="s">
        <v>71</v>
      </c>
      <c r="AI138" s="288" t="s">
        <v>106</v>
      </c>
      <c r="AJ138" s="289" t="str">
        <f t="shared" si="154"/>
        <v>40%</v>
      </c>
      <c r="AK138" s="288" t="s">
        <v>112</v>
      </c>
      <c r="AL138" s="288" t="s">
        <v>130</v>
      </c>
      <c r="AM138" s="288" t="s">
        <v>273</v>
      </c>
      <c r="AN138" s="272">
        <f>IFERROR(IF(AG138="Probabilidad",(Q138-(+Q138*AJ138)),IF(AG138="Impacto",Q138,"")),"")</f>
        <v>0.6</v>
      </c>
      <c r="AO138" s="131" t="str">
        <f t="shared" si="155"/>
        <v>Media</v>
      </c>
      <c r="AP138" s="123">
        <f>+AN138</f>
        <v>0.6</v>
      </c>
      <c r="AQ138" s="131" t="str">
        <f t="shared" si="156"/>
        <v>Mayor</v>
      </c>
      <c r="AR138" s="123">
        <f>IFERROR(IF(AG138="Impacto",(Y138-(+Y138*AJ138)),IF(AG138="Probabilidad",Y138,"")),"")</f>
        <v>0.8</v>
      </c>
      <c r="AS138" s="273" t="str">
        <f t="shared" si="158"/>
        <v>Alto</v>
      </c>
      <c r="AT138" s="507">
        <f>+AP139</f>
        <v>0.36</v>
      </c>
      <c r="AU138" s="507">
        <f>+AR139</f>
        <v>0.8</v>
      </c>
      <c r="AV138" s="650" t="s">
        <v>274</v>
      </c>
      <c r="AW138" s="277"/>
      <c r="AX138" s="277"/>
      <c r="AY138" s="291">
        <v>12</v>
      </c>
      <c r="AZ138" s="287">
        <v>3</v>
      </c>
      <c r="BA138" s="287">
        <v>3</v>
      </c>
      <c r="BB138" s="287">
        <v>3</v>
      </c>
      <c r="BC138" s="287">
        <v>3</v>
      </c>
      <c r="BJ138" s="299"/>
      <c r="BK138" s="285"/>
      <c r="BL138" s="285"/>
      <c r="BM138" s="285"/>
      <c r="BN138" s="285"/>
      <c r="BO138" s="285"/>
      <c r="BP138" s="285"/>
      <c r="BQ138" s="285"/>
      <c r="BR138" s="285"/>
      <c r="BS138" s="285"/>
      <c r="BT138" s="285"/>
      <c r="BU138" s="285"/>
      <c r="BV138" s="285"/>
      <c r="BW138" s="285"/>
      <c r="BX138" s="285"/>
      <c r="BY138" s="285"/>
      <c r="BZ138" s="285"/>
      <c r="CA138" s="285"/>
      <c r="CB138" s="285"/>
      <c r="CC138" s="285"/>
      <c r="CD138" s="285"/>
      <c r="CE138" s="285"/>
      <c r="CF138" s="285"/>
      <c r="CG138" s="285"/>
      <c r="CH138" s="285"/>
      <c r="CL138" s="285"/>
    </row>
    <row r="139" spans="1:90" s="1" customFormat="1" ht="112" x14ac:dyDescent="0.3">
      <c r="A139" s="581"/>
      <c r="B139" s="548" t="s">
        <v>386</v>
      </c>
      <c r="C139" s="511" t="s">
        <v>108</v>
      </c>
      <c r="D139" s="511" t="s">
        <v>387</v>
      </c>
      <c r="E139" s="511" t="s">
        <v>124</v>
      </c>
      <c r="F139" s="510"/>
      <c r="G139" s="510"/>
      <c r="H139" s="510"/>
      <c r="I139" s="510"/>
      <c r="J139" s="511" t="s">
        <v>281</v>
      </c>
      <c r="K139" s="512" t="s">
        <v>391</v>
      </c>
      <c r="L139" s="512" t="s">
        <v>392</v>
      </c>
      <c r="M139" s="512"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39" s="548"/>
      <c r="O139" s="489">
        <v>12</v>
      </c>
      <c r="P139" s="487"/>
      <c r="Q139" s="488"/>
      <c r="R139" s="485"/>
      <c r="S139" s="487"/>
      <c r="T139" s="488"/>
      <c r="U139" s="485"/>
      <c r="V139" s="487"/>
      <c r="W139" s="488"/>
      <c r="X139" s="509"/>
      <c r="Y139" s="488"/>
      <c r="Z139" s="509"/>
      <c r="AA139" s="489"/>
      <c r="AB139" s="298">
        <v>2</v>
      </c>
      <c r="AC139" s="409" t="s">
        <v>849</v>
      </c>
      <c r="AD139" s="359"/>
      <c r="AE139" s="287"/>
      <c r="AF139" s="409" t="s">
        <v>850</v>
      </c>
      <c r="AG139" s="287" t="str">
        <f t="shared" si="84"/>
        <v>Probabilidad</v>
      </c>
      <c r="AH139" s="288" t="s">
        <v>71</v>
      </c>
      <c r="AI139" s="288" t="s">
        <v>106</v>
      </c>
      <c r="AJ139" s="289" t="str">
        <f t="shared" si="154"/>
        <v>40%</v>
      </c>
      <c r="AK139" s="288" t="s">
        <v>112</v>
      </c>
      <c r="AL139" s="288" t="s">
        <v>130</v>
      </c>
      <c r="AM139" s="288" t="s">
        <v>273</v>
      </c>
      <c r="AN139" s="271">
        <f>IFERROR(IF(AND(AG138="Probabilidad",AG139="Probabilidad"),(AP138-(+AP138*AJ139)),IF(AG139="Probabilidad",(Q138-(+Q138*AJ139)),IF(AG139="Impacto",AP138,""))),"")</f>
        <v>0.36</v>
      </c>
      <c r="AO139" s="131" t="str">
        <f t="shared" si="155"/>
        <v>Baja</v>
      </c>
      <c r="AP139" s="123">
        <f>+AN139</f>
        <v>0.36</v>
      </c>
      <c r="AQ139" s="131" t="str">
        <f t="shared" si="156"/>
        <v>Mayor</v>
      </c>
      <c r="AR139" s="123">
        <f t="shared" si="157"/>
        <v>0.8</v>
      </c>
      <c r="AS139" s="273" t="str">
        <f t="shared" si="158"/>
        <v>Alto</v>
      </c>
      <c r="AT139" s="508"/>
      <c r="AU139" s="508"/>
      <c r="AV139" s="652"/>
      <c r="AW139" s="277"/>
      <c r="AX139" s="277"/>
      <c r="AY139" s="404">
        <v>12</v>
      </c>
      <c r="AZ139" s="405">
        <v>3</v>
      </c>
      <c r="BA139" s="405">
        <v>3</v>
      </c>
      <c r="BB139" s="405">
        <v>3</v>
      </c>
      <c r="BC139" s="405">
        <v>3</v>
      </c>
      <c r="BJ139" s="299"/>
      <c r="BK139" s="285"/>
      <c r="BL139" s="285"/>
      <c r="BM139" s="285"/>
      <c r="BN139" s="285"/>
      <c r="BO139" s="285"/>
      <c r="BP139" s="285"/>
      <c r="BQ139" s="285"/>
      <c r="BR139" s="285"/>
      <c r="BS139" s="285"/>
      <c r="BT139" s="285"/>
      <c r="BU139" s="285"/>
      <c r="BV139" s="285"/>
      <c r="BW139" s="285"/>
      <c r="BX139" s="285"/>
      <c r="BY139" s="285"/>
      <c r="BZ139" s="285"/>
      <c r="CA139" s="285"/>
      <c r="CB139" s="285"/>
      <c r="CC139" s="285"/>
      <c r="CD139" s="285"/>
      <c r="CE139" s="285"/>
      <c r="CF139" s="285"/>
      <c r="CG139" s="285"/>
      <c r="CH139" s="285"/>
      <c r="CL139" s="285"/>
    </row>
    <row r="140" spans="1:90" s="1" customFormat="1" ht="14" customHeight="1" x14ac:dyDescent="0.3">
      <c r="A140" s="581"/>
      <c r="B140" s="548" t="s">
        <v>386</v>
      </c>
      <c r="C140" s="511" t="s">
        <v>108</v>
      </c>
      <c r="D140" s="511" t="s">
        <v>387</v>
      </c>
      <c r="E140" s="511" t="s">
        <v>124</v>
      </c>
      <c r="F140" s="510"/>
      <c r="G140" s="510"/>
      <c r="H140" s="510"/>
      <c r="I140" s="510"/>
      <c r="J140" s="511" t="s">
        <v>281</v>
      </c>
      <c r="K140" s="512" t="s">
        <v>391</v>
      </c>
      <c r="L140" s="512" t="s">
        <v>392</v>
      </c>
      <c r="M140" s="512"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0" s="548"/>
      <c r="O140" s="489">
        <v>12</v>
      </c>
      <c r="P140" s="487"/>
      <c r="Q140" s="488"/>
      <c r="R140" s="485"/>
      <c r="S140" s="487"/>
      <c r="T140" s="488"/>
      <c r="U140" s="485"/>
      <c r="V140" s="487"/>
      <c r="W140" s="488"/>
      <c r="X140" s="509"/>
      <c r="Y140" s="488"/>
      <c r="Z140" s="509"/>
      <c r="AA140" s="489"/>
      <c r="AB140" s="298"/>
      <c r="AC140" s="409"/>
      <c r="AD140" s="359"/>
      <c r="AE140" s="287"/>
      <c r="AF140" s="409"/>
      <c r="AG140" s="287" t="str">
        <f t="shared" ref="AG140:AG203" si="163">IF(OR(AH140="Preventivo",AH140="Detectivo"),"Probabilidad",IF(AH140="Correctivo","Impacto",""))</f>
        <v/>
      </c>
      <c r="AH140" s="288"/>
      <c r="AI140" s="288"/>
      <c r="AJ140" s="289" t="str">
        <f t="shared" si="154"/>
        <v/>
      </c>
      <c r="AK140" s="288"/>
      <c r="AL140" s="288"/>
      <c r="AM140" s="288"/>
      <c r="AN140" s="122"/>
      <c r="AO140" s="131" t="str">
        <f t="shared" si="155"/>
        <v/>
      </c>
      <c r="AP140" s="123"/>
      <c r="AQ140" s="131" t="str">
        <f t="shared" si="156"/>
        <v/>
      </c>
      <c r="AR140" s="123" t="str">
        <f t="shared" si="157"/>
        <v/>
      </c>
      <c r="AS140" s="273" t="str">
        <f t="shared" si="158"/>
        <v/>
      </c>
      <c r="AT140" s="273"/>
      <c r="AU140" s="273"/>
      <c r="AV140" s="341"/>
      <c r="AW140" s="277"/>
      <c r="AX140" s="277"/>
      <c r="AY140" s="404"/>
      <c r="AZ140" s="405"/>
      <c r="BA140" s="405"/>
      <c r="BB140" s="405"/>
      <c r="BC140" s="405"/>
      <c r="BJ140" s="299"/>
      <c r="BK140" s="285"/>
      <c r="BL140" s="285"/>
      <c r="BM140" s="285"/>
      <c r="BN140" s="285"/>
      <c r="BO140" s="285"/>
      <c r="BP140" s="285"/>
      <c r="BQ140" s="285"/>
      <c r="BR140" s="285"/>
      <c r="BS140" s="285"/>
      <c r="BT140" s="285"/>
      <c r="BU140" s="285"/>
      <c r="BV140" s="285"/>
      <c r="BW140" s="285"/>
      <c r="BX140" s="285"/>
      <c r="BY140" s="285"/>
      <c r="BZ140" s="285"/>
      <c r="CA140" s="285"/>
      <c r="CB140" s="285"/>
      <c r="CC140" s="285"/>
      <c r="CD140" s="285"/>
      <c r="CE140" s="285"/>
      <c r="CF140" s="285"/>
      <c r="CG140" s="285"/>
      <c r="CH140" s="285"/>
      <c r="CL140" s="285"/>
    </row>
    <row r="141" spans="1:90" s="1" customFormat="1" ht="14" customHeight="1" x14ac:dyDescent="0.3">
      <c r="A141" s="581"/>
      <c r="B141" s="548" t="s">
        <v>386</v>
      </c>
      <c r="C141" s="511" t="s">
        <v>108</v>
      </c>
      <c r="D141" s="511" t="s">
        <v>387</v>
      </c>
      <c r="E141" s="511" t="s">
        <v>124</v>
      </c>
      <c r="F141" s="510"/>
      <c r="G141" s="510"/>
      <c r="H141" s="510"/>
      <c r="I141" s="510"/>
      <c r="J141" s="511" t="s">
        <v>281</v>
      </c>
      <c r="K141" s="512" t="s">
        <v>391</v>
      </c>
      <c r="L141" s="512" t="s">
        <v>392</v>
      </c>
      <c r="M141" s="512"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1" s="548"/>
      <c r="O141" s="489">
        <v>12</v>
      </c>
      <c r="P141" s="487"/>
      <c r="Q141" s="488"/>
      <c r="R141" s="485"/>
      <c r="S141" s="487"/>
      <c r="T141" s="488"/>
      <c r="U141" s="485"/>
      <c r="V141" s="487"/>
      <c r="W141" s="488"/>
      <c r="X141" s="509"/>
      <c r="Y141" s="488"/>
      <c r="Z141" s="509"/>
      <c r="AA141" s="489"/>
      <c r="AB141" s="298"/>
      <c r="AC141" s="409"/>
      <c r="AD141" s="359"/>
      <c r="AE141" s="287"/>
      <c r="AF141" s="409"/>
      <c r="AG141" s="287" t="str">
        <f t="shared" si="163"/>
        <v/>
      </c>
      <c r="AH141" s="288"/>
      <c r="AI141" s="288"/>
      <c r="AJ141" s="289" t="str">
        <f t="shared" si="154"/>
        <v/>
      </c>
      <c r="AK141" s="288"/>
      <c r="AL141" s="288"/>
      <c r="AM141" s="288"/>
      <c r="AN141" s="122"/>
      <c r="AO141" s="131" t="str">
        <f t="shared" si="155"/>
        <v/>
      </c>
      <c r="AP141" s="123"/>
      <c r="AQ141" s="131" t="str">
        <f t="shared" si="156"/>
        <v/>
      </c>
      <c r="AR141" s="123" t="str">
        <f t="shared" si="157"/>
        <v/>
      </c>
      <c r="AS141" s="273" t="str">
        <f t="shared" si="158"/>
        <v/>
      </c>
      <c r="AT141" s="273"/>
      <c r="AU141" s="273"/>
      <c r="AV141" s="341"/>
      <c r="AW141" s="277"/>
      <c r="AX141" s="277"/>
      <c r="AY141" s="404"/>
      <c r="AZ141" s="405"/>
      <c r="BA141" s="405"/>
      <c r="BB141" s="405"/>
      <c r="BC141" s="405"/>
      <c r="BJ141" s="299"/>
      <c r="BK141" s="285"/>
      <c r="BL141" s="285"/>
      <c r="BM141" s="285"/>
      <c r="BN141" s="285"/>
      <c r="BO141" s="285"/>
      <c r="BP141" s="285"/>
      <c r="BQ141" s="285"/>
      <c r="BR141" s="285"/>
      <c r="BS141" s="285"/>
      <c r="BT141" s="285"/>
      <c r="BU141" s="285"/>
      <c r="BV141" s="285"/>
      <c r="BW141" s="285"/>
      <c r="BX141" s="285"/>
      <c r="BY141" s="285"/>
      <c r="BZ141" s="285"/>
      <c r="CA141" s="285"/>
      <c r="CB141" s="285"/>
      <c r="CC141" s="285"/>
      <c r="CD141" s="285"/>
      <c r="CE141" s="285"/>
      <c r="CF141" s="285"/>
      <c r="CG141" s="285"/>
      <c r="CH141" s="285"/>
      <c r="CL141" s="285"/>
    </row>
    <row r="142" spans="1:90" s="1" customFormat="1" ht="14" customHeight="1" x14ac:dyDescent="0.3">
      <c r="A142" s="581"/>
      <c r="B142" s="548" t="s">
        <v>386</v>
      </c>
      <c r="C142" s="511" t="s">
        <v>108</v>
      </c>
      <c r="D142" s="511" t="s">
        <v>387</v>
      </c>
      <c r="E142" s="511" t="s">
        <v>124</v>
      </c>
      <c r="F142" s="510"/>
      <c r="G142" s="510"/>
      <c r="H142" s="510"/>
      <c r="I142" s="510"/>
      <c r="J142" s="511" t="s">
        <v>281</v>
      </c>
      <c r="K142" s="512" t="s">
        <v>391</v>
      </c>
      <c r="L142" s="512" t="s">
        <v>392</v>
      </c>
      <c r="M142" s="512"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2" s="548"/>
      <c r="O142" s="489">
        <v>12</v>
      </c>
      <c r="P142" s="487"/>
      <c r="Q142" s="488"/>
      <c r="R142" s="485"/>
      <c r="S142" s="487"/>
      <c r="T142" s="488"/>
      <c r="U142" s="485"/>
      <c r="V142" s="487"/>
      <c r="W142" s="488"/>
      <c r="X142" s="509"/>
      <c r="Y142" s="488"/>
      <c r="Z142" s="509"/>
      <c r="AA142" s="489"/>
      <c r="AB142" s="298"/>
      <c r="AC142" s="409"/>
      <c r="AD142" s="359"/>
      <c r="AE142" s="287"/>
      <c r="AF142" s="409"/>
      <c r="AG142" s="287" t="str">
        <f t="shared" si="163"/>
        <v/>
      </c>
      <c r="AH142" s="288"/>
      <c r="AI142" s="288"/>
      <c r="AJ142" s="289" t="str">
        <f t="shared" si="154"/>
        <v/>
      </c>
      <c r="AK142" s="288"/>
      <c r="AL142" s="288"/>
      <c r="AM142" s="288"/>
      <c r="AN142" s="122"/>
      <c r="AO142" s="131" t="str">
        <f t="shared" si="155"/>
        <v/>
      </c>
      <c r="AP142" s="123"/>
      <c r="AQ142" s="131" t="str">
        <f t="shared" si="156"/>
        <v/>
      </c>
      <c r="AR142" s="123" t="str">
        <f t="shared" si="157"/>
        <v/>
      </c>
      <c r="AS142" s="273" t="str">
        <f t="shared" si="158"/>
        <v/>
      </c>
      <c r="AT142" s="273"/>
      <c r="AU142" s="273"/>
      <c r="AV142" s="341"/>
      <c r="AW142" s="277"/>
      <c r="AX142" s="277"/>
      <c r="AY142" s="404"/>
      <c r="AZ142" s="405"/>
      <c r="BA142" s="405"/>
      <c r="BB142" s="405"/>
      <c r="BC142" s="405"/>
      <c r="BJ142" s="299"/>
      <c r="BK142" s="285"/>
      <c r="BL142" s="285"/>
      <c r="BM142" s="285"/>
      <c r="BN142" s="285"/>
      <c r="BO142" s="285"/>
      <c r="BP142" s="285"/>
      <c r="BQ142" s="285"/>
      <c r="BR142" s="285"/>
      <c r="BS142" s="285"/>
      <c r="BT142" s="285"/>
      <c r="BU142" s="285"/>
      <c r="BV142" s="285"/>
      <c r="BW142" s="285"/>
      <c r="BX142" s="285"/>
      <c r="BY142" s="285"/>
      <c r="BZ142" s="285"/>
      <c r="CA142" s="285"/>
      <c r="CB142" s="285"/>
      <c r="CC142" s="285"/>
      <c r="CD142" s="285"/>
      <c r="CE142" s="285"/>
      <c r="CF142" s="285"/>
      <c r="CG142" s="285"/>
      <c r="CH142" s="285"/>
      <c r="CL142" s="285"/>
    </row>
    <row r="143" spans="1:90" s="1" customFormat="1" ht="14" customHeight="1" x14ac:dyDescent="0.3">
      <c r="A143" s="581"/>
      <c r="B143" s="548" t="s">
        <v>386</v>
      </c>
      <c r="C143" s="511" t="s">
        <v>108</v>
      </c>
      <c r="D143" s="511" t="s">
        <v>387</v>
      </c>
      <c r="E143" s="511" t="s">
        <v>124</v>
      </c>
      <c r="F143" s="510"/>
      <c r="G143" s="510"/>
      <c r="H143" s="510"/>
      <c r="I143" s="510"/>
      <c r="J143" s="511" t="s">
        <v>281</v>
      </c>
      <c r="K143" s="512" t="s">
        <v>391</v>
      </c>
      <c r="L143" s="512" t="s">
        <v>392</v>
      </c>
      <c r="M143" s="512" t="str">
        <f t="shared" si="147"/>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N143" s="548"/>
      <c r="O143" s="489">
        <v>12</v>
      </c>
      <c r="P143" s="487"/>
      <c r="Q143" s="488"/>
      <c r="R143" s="485"/>
      <c r="S143" s="487"/>
      <c r="T143" s="488"/>
      <c r="U143" s="485"/>
      <c r="V143" s="487"/>
      <c r="W143" s="488"/>
      <c r="X143" s="509"/>
      <c r="Y143" s="488"/>
      <c r="Z143" s="509"/>
      <c r="AA143" s="489"/>
      <c r="AB143" s="298"/>
      <c r="AC143" s="409"/>
      <c r="AD143" s="359"/>
      <c r="AE143" s="287"/>
      <c r="AF143" s="409"/>
      <c r="AG143" s="287" t="str">
        <f t="shared" si="163"/>
        <v/>
      </c>
      <c r="AH143" s="288"/>
      <c r="AI143" s="288"/>
      <c r="AJ143" s="289" t="str">
        <f t="shared" si="154"/>
        <v/>
      </c>
      <c r="AK143" s="288"/>
      <c r="AL143" s="288"/>
      <c r="AM143" s="288"/>
      <c r="AN143" s="122"/>
      <c r="AO143" s="131" t="str">
        <f t="shared" si="155"/>
        <v/>
      </c>
      <c r="AP143" s="123"/>
      <c r="AQ143" s="131" t="str">
        <f t="shared" si="156"/>
        <v/>
      </c>
      <c r="AR143" s="123" t="str">
        <f t="shared" si="157"/>
        <v/>
      </c>
      <c r="AS143" s="273" t="str">
        <f t="shared" si="158"/>
        <v/>
      </c>
      <c r="AT143" s="273"/>
      <c r="AU143" s="273"/>
      <c r="AV143" s="341"/>
      <c r="AW143" s="277"/>
      <c r="AX143" s="277"/>
      <c r="AY143" s="404"/>
      <c r="AZ143" s="405"/>
      <c r="BA143" s="405"/>
      <c r="BB143" s="405"/>
      <c r="BC143" s="405"/>
      <c r="BJ143" s="299"/>
      <c r="BK143" s="285"/>
      <c r="BL143" s="285"/>
      <c r="BM143" s="285"/>
      <c r="BN143" s="285"/>
      <c r="BO143" s="285"/>
      <c r="BP143" s="285"/>
      <c r="BQ143" s="285"/>
      <c r="BR143" s="285"/>
      <c r="BS143" s="285"/>
      <c r="BT143" s="285"/>
      <c r="BU143" s="285"/>
      <c r="BV143" s="285"/>
      <c r="BW143" s="285"/>
      <c r="BX143" s="285"/>
      <c r="BY143" s="285"/>
      <c r="BZ143" s="285"/>
      <c r="CA143" s="285"/>
      <c r="CB143" s="285"/>
      <c r="CC143" s="285"/>
      <c r="CD143" s="285"/>
      <c r="CE143" s="285"/>
      <c r="CF143" s="285"/>
      <c r="CG143" s="285"/>
      <c r="CH143" s="285"/>
      <c r="CL143" s="285"/>
    </row>
    <row r="144" spans="1:90" s="1" customFormat="1" ht="221.4" customHeight="1" x14ac:dyDescent="0.3">
      <c r="A144" s="581" t="s">
        <v>393</v>
      </c>
      <c r="B144" s="548" t="s">
        <v>394</v>
      </c>
      <c r="C144" s="511" t="s">
        <v>108</v>
      </c>
      <c r="D144" s="511" t="s">
        <v>395</v>
      </c>
      <c r="E144" s="511" t="s">
        <v>124</v>
      </c>
      <c r="F144" s="510" t="s">
        <v>287</v>
      </c>
      <c r="G144" s="510" t="s">
        <v>278</v>
      </c>
      <c r="H144" s="510" t="s">
        <v>279</v>
      </c>
      <c r="I144" s="510" t="s">
        <v>268</v>
      </c>
      <c r="J144" s="511" t="s">
        <v>281</v>
      </c>
      <c r="K144" s="512" t="s">
        <v>396</v>
      </c>
      <c r="L144" s="512" t="s">
        <v>821</v>
      </c>
      <c r="M144" s="512" t="str">
        <f t="shared" si="147"/>
        <v xml:space="preserve">Posibilidad de pérdida Reputacional por calidad deficiente de los productos generados por la Gestión Agrológica debido a:
1. Incumplimiento de los estándares de producción de información geográfica
2. Ausencia o deficiencia de controles de calidad en las diferentes etapas del proceso.
3. Deficiencia en la información básica para realizar estudios agrológicos.
4. Inadecuada ejecución de las actividades documentadas en los procedimientos e instructivos del SGI.
5. Problemas de orden público a nivel nacional que pueden afectar las actividades de campo.
6. Baja calidad de los insumos utilizados para el procesamiento analítico de las muestras.
7. Incorrecta operación o manipulación de los equipos e instrumentos para el procesamiento analítico de las muestras.
</v>
      </c>
      <c r="N144" s="548" t="s">
        <v>270</v>
      </c>
      <c r="O144" s="489">
        <v>80000</v>
      </c>
      <c r="P144" s="487" t="str">
        <f t="shared" si="107"/>
        <v>Muy Alta</v>
      </c>
      <c r="Q144" s="488">
        <f t="shared" si="92"/>
        <v>1</v>
      </c>
      <c r="R144" s="485"/>
      <c r="S144" s="487" t="str">
        <f>IF(OR(R144='Tabla Impacto'!$C$11,R144='Tabla Impacto'!$D$11),"Leve",IF(OR(R144='Tabla Impacto'!$C$12,R144='Tabla Impacto'!$D$12),"Menor",IF(OR(R144='Tabla Impacto'!$C$13,R144='Tabla Impacto'!$D$13),"Moderado",IF(OR(R144='Tabla Impacto'!$C$14,R144='Tabla Impacto'!$D$14),"Mayor",IF(OR(R144='Tabla Impacto'!$C$15,R144='Tabla Impacto'!$D$15),"Catastrófico","")))))</f>
        <v/>
      </c>
      <c r="T144" s="488" t="str">
        <f t="shared" ref="T144" si="164">IF(S144="","",IF(S144="Leve",0.2,IF(S144="Menor",0.4,IF(S144="Moderado",0.6,IF(S144="Mayor",0.8,IF(S144="Catastrófico",1,))))))</f>
        <v/>
      </c>
      <c r="U144" s="485" t="s">
        <v>980</v>
      </c>
      <c r="V144" s="487" t="str">
        <f>IF(OR(U144='Tabla Impacto'!$C$11,U144='Tabla Impacto'!$D$11),"Leve",IF(OR(U144='Tabla Impacto'!$C$12,U144='Tabla Impacto'!$D$12),"Menor",IF(OR(U144='Tabla Impacto'!$C$13,U144='Tabla Impacto'!$D$13),"Moderado",IF(OR(U144='Tabla Impacto'!$C$14,U144='Tabla Impacto'!$D$14),"Mayor",IF(OR(U144='Tabla Impacto'!$C$15,U144='Tabla Impacto'!$D$15),"Catastrófico","")))))</f>
        <v>Mayor</v>
      </c>
      <c r="W144" s="488">
        <f t="shared" ref="W144" si="165">IF(V144="","",IF(V144="Leve",0.2,IF(V144="Menor",0.4,IF(V144="Moderado",0.6,IF(V144="Mayor",0.8,IF(V144="Catastrófico",1,))))))</f>
        <v>0.8</v>
      </c>
      <c r="X144" s="509" t="str">
        <f>IF(Y144="","",IF(Y144='Tabla Impacto'!$G$4,'Tabla Impacto'!$F$4,IF(Y144='Tabla Impacto'!$G$5,'Tabla Impacto'!$F$5,IF(Y144='Tabla Impacto'!$G$6,'Tabla Impacto'!$F$6,IF(Y144='Tabla Impacto'!$G$7,'Tabla Impacto'!$F$7,IF(Y144='Tabla Impacto'!$G$8,'Tabla Impacto'!$F$8))))))</f>
        <v>Mayor</v>
      </c>
      <c r="Y144" s="488">
        <f t="shared" ref="Y144" si="166">+IF(T144="",W144,IF(W144="",T144,IF(T144&gt;W144,T144,W144)))</f>
        <v>0.8</v>
      </c>
      <c r="Z144" s="509" t="str">
        <f t="shared" ref="Z144" si="167">IF(OR(AND(P144="Muy Baja",X144="Leve"),AND(P144="Muy Baja",X144="Menor"),AND(P144="Baja",X144="Leve")),"Bajo",IF(OR(AND(P144="Muy baja",X144="Moderado"),AND(P144="Baja",X144="Menor"),AND(P144="Baja",X144="Moderado"),AND(P144="Media",X144="Leve"),AND(P144="Media",X144="Menor"),AND(P144="Media",X144="Moderado"),AND(P144="Alta",X144="Leve"),AND(P144="Alta",X144="Menor")),"Moderado",IF(OR(AND(P144="Muy Baja",X144="Mayor"),AND(P144="Baja",X144="Mayor"),AND(P144="Media",X144="Mayor"),AND(P144="Alta",X144="Moderado"),AND(P144="Alta",X144="Mayor"),AND(P144="Muy Alta",X144="Leve"),AND(P144="Muy Alta",X144="Menor"),AND(P144="Muy Alta",X144="Moderado"),AND(P144="Muy Alta",X144="Mayor")),"Alto",IF(OR(AND(P144="Muy Baja",X144="Catastrófico"),AND(P144="Baja",X144="Catastrófico"),AND(P144="Media",X144="Catastrófico"),AND(P144="Alta",X144="Catastrófico"),AND(P144="Muy Alta",X144="Catastrófico")),"Extremo",""))))</f>
        <v>Alto</v>
      </c>
      <c r="AA144" s="489"/>
      <c r="AB144" s="298">
        <v>1</v>
      </c>
      <c r="AC144" s="409" t="s">
        <v>1052</v>
      </c>
      <c r="AD144" s="359"/>
      <c r="AE144" s="287" t="s">
        <v>120</v>
      </c>
      <c r="AF144" s="409" t="s">
        <v>852</v>
      </c>
      <c r="AG144" s="287" t="str">
        <f t="shared" si="163"/>
        <v>Probabilidad</v>
      </c>
      <c r="AH144" s="288" t="s">
        <v>71</v>
      </c>
      <c r="AI144" s="288" t="s">
        <v>106</v>
      </c>
      <c r="AJ144" s="289" t="str">
        <f t="shared" si="154"/>
        <v>40%</v>
      </c>
      <c r="AK144" s="288" t="s">
        <v>112</v>
      </c>
      <c r="AL144" s="288" t="s">
        <v>130</v>
      </c>
      <c r="AM144" s="288" t="s">
        <v>273</v>
      </c>
      <c r="AN144" s="272">
        <f>IFERROR(IF(AG144="Probabilidad",(Q144-(+Q144*AJ144)),IF(AG144="Impacto",Q144,"")),"")</f>
        <v>0.6</v>
      </c>
      <c r="AO144" s="131" t="str">
        <f t="shared" ref="AO144" si="168">IFERROR(IF(AN144="","",IF(AN144&lt;=0.2,"Muy Baja",IF(AN144&lt;=0.4,"Baja",IF(AN144&lt;=0.6,"Media",IF(AN144&lt;=0.8,"Alta","Muy Alta"))))),"")</f>
        <v>Media</v>
      </c>
      <c r="AP144" s="123">
        <f>+AN144</f>
        <v>0.6</v>
      </c>
      <c r="AQ144" s="131" t="str">
        <f t="shared" ref="AQ144" si="169">IFERROR(IF(AR144="","",IF(AR144&lt;=0.2,"Leve",IF(AR144&lt;=0.4,"Menor",IF(AR144&lt;=0.6,"Moderado",IF(AR144&lt;=0.8,"Mayor","Catastrófico"))))),"")</f>
        <v>Mayor</v>
      </c>
      <c r="AR144" s="123">
        <f>IFERROR(IF(AG144="Impacto",(Y144-(+Y144*AJ144)),IF(AG144="Probabilidad",Y144,"")),"")</f>
        <v>0.8</v>
      </c>
      <c r="AS144" s="273" t="str">
        <f t="shared" ref="AS144" si="170">IFERROR(IF(OR(AND(AO144="Muy Baja",AQ144="Leve"),AND(AO144="Muy Baja",AQ144="Menor"),AND(AO144="Baja",AQ144="Leve")),"Bajo",IF(OR(AND(AO144="Muy baja",AQ144="Moderado"),AND(AO144="Baja",AQ144="Menor"),AND(AO144="Baja",AQ144="Moderado"),AND(AO144="Media",AQ144="Leve"),AND(AO144="Media",AQ144="Menor"),AND(AO144="Media",AQ144="Moderado"),AND(AO144="Alta",AQ144="Leve"),AND(AO144="Alta",AQ144="Menor")),"Moderado",IF(OR(AND(AO144="Muy Baja",AQ144="Mayor"),AND(AO144="Baja",AQ144="Mayor"),AND(AO144="Media",AQ144="Mayor"),AND(AO144="Alta",AQ144="Moderado"),AND(AO144="Alta",AQ144="Mayor"),AND(AO144="Muy Alta",AQ144="Leve"),AND(AO144="Muy Alta",AQ144="Menor"),AND(AO144="Muy Alta",AQ144="Moderado"),AND(AO144="Muy Alta",AQ144="Mayor")),"Alto",IF(OR(AND(AO144="Muy Baja",AQ144="Catastrófico"),AND(AO144="Baja",AQ144="Catastrófico"),AND(AO144="Media",AQ144="Catastrófico"),AND(AO144="Alta",AQ144="Catastrófico"),AND(AO144="Muy Alta",AQ144="Catastrófico")),"Extremo","")))),"")</f>
        <v>Alto</v>
      </c>
      <c r="AT144" s="647">
        <f>+AP145</f>
        <v>0.36</v>
      </c>
      <c r="AU144" s="647">
        <f>+AR145</f>
        <v>0.8</v>
      </c>
      <c r="AV144" s="649" t="s">
        <v>274</v>
      </c>
      <c r="AW144" s="277"/>
      <c r="AX144" s="277"/>
      <c r="AY144" s="291">
        <v>12</v>
      </c>
      <c r="AZ144" s="287">
        <v>3</v>
      </c>
      <c r="BA144" s="287">
        <v>3</v>
      </c>
      <c r="BB144" s="287">
        <v>3</v>
      </c>
      <c r="BC144" s="287">
        <v>3</v>
      </c>
      <c r="BJ144" s="299"/>
      <c r="BK144" s="285"/>
      <c r="BL144" s="285"/>
      <c r="BM144" s="285"/>
      <c r="BN144" s="285"/>
      <c r="BO144" s="285"/>
      <c r="BP144" s="285"/>
      <c r="BQ144" s="285"/>
      <c r="BR144" s="285"/>
      <c r="BS144" s="285"/>
      <c r="BT144" s="285"/>
      <c r="BU144" s="285"/>
      <c r="BV144" s="285"/>
      <c r="BW144" s="285"/>
      <c r="BX144" s="285"/>
      <c r="BY144" s="285"/>
      <c r="BZ144" s="285"/>
      <c r="CA144" s="285"/>
      <c r="CB144" s="285"/>
      <c r="CC144" s="285"/>
      <c r="CD144" s="285"/>
      <c r="CE144" s="285"/>
      <c r="CF144" s="285"/>
      <c r="CG144" s="285"/>
      <c r="CH144" s="285"/>
      <c r="CL144" s="285"/>
    </row>
    <row r="145" spans="1:90" s="1" customFormat="1" ht="127.5" customHeight="1" x14ac:dyDescent="0.3">
      <c r="A145" s="581"/>
      <c r="B145" s="548" t="s">
        <v>389</v>
      </c>
      <c r="C145" s="511" t="s">
        <v>108</v>
      </c>
      <c r="D145" s="511" t="s">
        <v>390</v>
      </c>
      <c r="E145" s="511" t="s">
        <v>124</v>
      </c>
      <c r="F145" s="510"/>
      <c r="G145" s="510"/>
      <c r="H145" s="510"/>
      <c r="I145" s="510"/>
      <c r="J145" s="511" t="s">
        <v>281</v>
      </c>
      <c r="K145" s="512" t="s">
        <v>396</v>
      </c>
      <c r="L145" s="512" t="s">
        <v>397</v>
      </c>
      <c r="M145" s="512"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5" s="548"/>
      <c r="O145" s="489">
        <v>12</v>
      </c>
      <c r="P145" s="487"/>
      <c r="Q145" s="488"/>
      <c r="R145" s="485"/>
      <c r="S145" s="487"/>
      <c r="T145" s="488"/>
      <c r="U145" s="485"/>
      <c r="V145" s="487"/>
      <c r="W145" s="488"/>
      <c r="X145" s="509"/>
      <c r="Y145" s="488"/>
      <c r="Z145" s="509"/>
      <c r="AA145" s="489"/>
      <c r="AB145" s="298">
        <v>2</v>
      </c>
      <c r="AC145" s="409" t="s">
        <v>851</v>
      </c>
      <c r="AD145" s="359"/>
      <c r="AE145" s="287" t="s">
        <v>120</v>
      </c>
      <c r="AF145" s="409" t="s">
        <v>853</v>
      </c>
      <c r="AG145" s="287" t="str">
        <f t="shared" si="163"/>
        <v>Probabilidad</v>
      </c>
      <c r="AH145" s="288" t="s">
        <v>71</v>
      </c>
      <c r="AI145" s="288" t="s">
        <v>106</v>
      </c>
      <c r="AJ145" s="289" t="str">
        <f t="shared" si="154"/>
        <v>40%</v>
      </c>
      <c r="AK145" s="288" t="s">
        <v>112</v>
      </c>
      <c r="AL145" s="288" t="s">
        <v>130</v>
      </c>
      <c r="AM145" s="288" t="s">
        <v>273</v>
      </c>
      <c r="AN145" s="271">
        <f>IFERROR(IF(AND(AG144="Probabilidad",AG145="Probabilidad"),(AP144-(+AP144*AJ145)),IF(AG145="Probabilidad",(Q144-(+Q144*AJ145)),IF(AG145="Impacto",AP144,""))),"")</f>
        <v>0.36</v>
      </c>
      <c r="AO145" s="131" t="str">
        <f t="shared" si="155"/>
        <v>Baja</v>
      </c>
      <c r="AP145" s="123">
        <f>+AN145</f>
        <v>0.36</v>
      </c>
      <c r="AQ145" s="131" t="str">
        <f t="shared" si="156"/>
        <v>Mayor</v>
      </c>
      <c r="AR145" s="123">
        <f>IFERROR(IF(AND(AG144="Impacto",AG145="Impacto"),(AR144-(+AR144*AJ145)),IF(AG145="Impacto",(Y144-(+Y144*AJ145)),IF(AG145="Probabilidad",AR144,""))),"")</f>
        <v>0.8</v>
      </c>
      <c r="AS145" s="273" t="str">
        <f t="shared" si="158"/>
        <v>Alto</v>
      </c>
      <c r="AT145" s="647"/>
      <c r="AU145" s="647"/>
      <c r="AV145" s="649"/>
      <c r="AW145" s="277"/>
      <c r="AX145" s="277"/>
      <c r="AY145" s="291">
        <f>+SUM(AZ145:BC145)</f>
        <v>12</v>
      </c>
      <c r="AZ145" s="287">
        <v>3</v>
      </c>
      <c r="BA145" s="287">
        <v>3</v>
      </c>
      <c r="BB145" s="287">
        <v>3</v>
      </c>
      <c r="BC145" s="287">
        <v>3</v>
      </c>
      <c r="BJ145" s="299"/>
      <c r="BK145" s="285"/>
      <c r="BL145" s="285"/>
      <c r="BM145" s="285"/>
      <c r="BN145" s="285"/>
      <c r="BO145" s="285"/>
      <c r="BP145" s="285"/>
      <c r="BQ145" s="285"/>
      <c r="BR145" s="285"/>
      <c r="BS145" s="285"/>
      <c r="BT145" s="285"/>
      <c r="BU145" s="285"/>
      <c r="BV145" s="285"/>
      <c r="BW145" s="285"/>
      <c r="BX145" s="285"/>
      <c r="BY145" s="285"/>
      <c r="BZ145" s="285"/>
      <c r="CA145" s="285"/>
      <c r="CB145" s="285"/>
      <c r="CC145" s="285"/>
      <c r="CD145" s="285"/>
      <c r="CE145" s="285"/>
      <c r="CF145" s="285"/>
      <c r="CG145" s="285"/>
      <c r="CH145" s="285"/>
      <c r="CL145" s="285"/>
    </row>
    <row r="146" spans="1:90" s="1" customFormat="1" ht="14" customHeight="1" x14ac:dyDescent="0.3">
      <c r="A146" s="581"/>
      <c r="B146" s="548" t="s">
        <v>389</v>
      </c>
      <c r="C146" s="511" t="s">
        <v>108</v>
      </c>
      <c r="D146" s="511" t="s">
        <v>390</v>
      </c>
      <c r="E146" s="511" t="s">
        <v>124</v>
      </c>
      <c r="F146" s="510"/>
      <c r="G146" s="510"/>
      <c r="H146" s="510"/>
      <c r="I146" s="510"/>
      <c r="J146" s="511" t="s">
        <v>281</v>
      </c>
      <c r="K146" s="512" t="s">
        <v>396</v>
      </c>
      <c r="L146" s="512" t="s">
        <v>397</v>
      </c>
      <c r="M146" s="512"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6" s="548"/>
      <c r="O146" s="489">
        <v>12</v>
      </c>
      <c r="P146" s="487"/>
      <c r="Q146" s="488"/>
      <c r="R146" s="485"/>
      <c r="S146" s="487"/>
      <c r="T146" s="488"/>
      <c r="U146" s="485"/>
      <c r="V146" s="487"/>
      <c r="W146" s="488"/>
      <c r="X146" s="509"/>
      <c r="Y146" s="488"/>
      <c r="Z146" s="509"/>
      <c r="AA146" s="489"/>
      <c r="AB146" s="298"/>
      <c r="AC146" s="409"/>
      <c r="AD146" s="359"/>
      <c r="AE146" s="287"/>
      <c r="AF146" s="409"/>
      <c r="AG146" s="287" t="str">
        <f t="shared" si="163"/>
        <v/>
      </c>
      <c r="AH146" s="288"/>
      <c r="AI146" s="288"/>
      <c r="AJ146" s="289" t="str">
        <f t="shared" si="154"/>
        <v/>
      </c>
      <c r="AK146" s="288"/>
      <c r="AL146" s="288"/>
      <c r="AM146" s="288"/>
      <c r="AN146" s="122"/>
      <c r="AO146" s="131" t="str">
        <f t="shared" si="155"/>
        <v/>
      </c>
      <c r="AP146" s="123"/>
      <c r="AQ146" s="131" t="str">
        <f t="shared" si="156"/>
        <v/>
      </c>
      <c r="AR146" s="123" t="str">
        <f t="shared" si="157"/>
        <v/>
      </c>
      <c r="AS146" s="273" t="str">
        <f t="shared" si="158"/>
        <v/>
      </c>
      <c r="AT146" s="273"/>
      <c r="AU146" s="273"/>
      <c r="AV146" s="341"/>
      <c r="AW146" s="277"/>
      <c r="AX146" s="277"/>
      <c r="AY146" s="404"/>
      <c r="AZ146" s="405"/>
      <c r="BA146" s="405"/>
      <c r="BB146" s="405"/>
      <c r="BC146" s="405"/>
      <c r="BJ146" s="299"/>
      <c r="BK146" s="285"/>
      <c r="BL146" s="285"/>
      <c r="BM146" s="285"/>
      <c r="BN146" s="285"/>
      <c r="BO146" s="285"/>
      <c r="BP146" s="285"/>
      <c r="BQ146" s="285"/>
      <c r="BR146" s="285"/>
      <c r="BS146" s="285"/>
      <c r="BT146" s="285"/>
      <c r="BU146" s="285"/>
      <c r="BV146" s="285"/>
      <c r="BW146" s="285"/>
      <c r="BX146" s="285"/>
      <c r="BY146" s="285"/>
      <c r="BZ146" s="285"/>
      <c r="CA146" s="285"/>
      <c r="CB146" s="285"/>
      <c r="CC146" s="285"/>
      <c r="CD146" s="285"/>
      <c r="CE146" s="285"/>
      <c r="CF146" s="285"/>
      <c r="CG146" s="285"/>
      <c r="CH146" s="285"/>
      <c r="CL146" s="285"/>
    </row>
    <row r="147" spans="1:90" s="1" customFormat="1" ht="14" customHeight="1" x14ac:dyDescent="0.3">
      <c r="A147" s="581"/>
      <c r="B147" s="548" t="s">
        <v>389</v>
      </c>
      <c r="C147" s="511" t="s">
        <v>108</v>
      </c>
      <c r="D147" s="511" t="s">
        <v>390</v>
      </c>
      <c r="E147" s="511" t="s">
        <v>124</v>
      </c>
      <c r="F147" s="510"/>
      <c r="G147" s="510"/>
      <c r="H147" s="510"/>
      <c r="I147" s="510"/>
      <c r="J147" s="511" t="s">
        <v>281</v>
      </c>
      <c r="K147" s="512" t="s">
        <v>396</v>
      </c>
      <c r="L147" s="512" t="s">
        <v>397</v>
      </c>
      <c r="M147" s="512"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7" s="548"/>
      <c r="O147" s="489">
        <v>12</v>
      </c>
      <c r="P147" s="487"/>
      <c r="Q147" s="488"/>
      <c r="R147" s="485"/>
      <c r="S147" s="487"/>
      <c r="T147" s="488"/>
      <c r="U147" s="485"/>
      <c r="V147" s="487"/>
      <c r="W147" s="488"/>
      <c r="X147" s="509"/>
      <c r="Y147" s="488"/>
      <c r="Z147" s="509"/>
      <c r="AA147" s="489"/>
      <c r="AB147" s="298"/>
      <c r="AC147" s="409"/>
      <c r="AD147" s="359"/>
      <c r="AE147" s="287"/>
      <c r="AF147" s="409"/>
      <c r="AG147" s="287" t="str">
        <f t="shared" si="163"/>
        <v/>
      </c>
      <c r="AH147" s="288"/>
      <c r="AI147" s="288"/>
      <c r="AJ147" s="289" t="str">
        <f t="shared" si="154"/>
        <v/>
      </c>
      <c r="AK147" s="288"/>
      <c r="AL147" s="288"/>
      <c r="AM147" s="288"/>
      <c r="AN147" s="122"/>
      <c r="AO147" s="131" t="str">
        <f t="shared" si="155"/>
        <v/>
      </c>
      <c r="AP147" s="123"/>
      <c r="AQ147" s="131" t="str">
        <f t="shared" si="156"/>
        <v/>
      </c>
      <c r="AR147" s="123" t="str">
        <f t="shared" si="157"/>
        <v/>
      </c>
      <c r="AS147" s="273" t="str">
        <f t="shared" si="158"/>
        <v/>
      </c>
      <c r="AT147" s="273"/>
      <c r="AU147" s="273"/>
      <c r="AV147" s="341"/>
      <c r="AW147" s="277"/>
      <c r="AX147" s="277"/>
      <c r="AY147" s="404"/>
      <c r="AZ147" s="405"/>
      <c r="BA147" s="405"/>
      <c r="BB147" s="405"/>
      <c r="BC147" s="405"/>
      <c r="BJ147" s="299"/>
      <c r="BK147" s="285"/>
      <c r="BL147" s="285"/>
      <c r="BM147" s="285"/>
      <c r="BN147" s="285"/>
      <c r="BO147" s="285"/>
      <c r="BP147" s="285"/>
      <c r="BQ147" s="285"/>
      <c r="BR147" s="285"/>
      <c r="BS147" s="285"/>
      <c r="BT147" s="285"/>
      <c r="BU147" s="285"/>
      <c r="BV147" s="285"/>
      <c r="BW147" s="285"/>
      <c r="BX147" s="285"/>
      <c r="BY147" s="285"/>
      <c r="BZ147" s="285"/>
      <c r="CA147" s="285"/>
      <c r="CB147" s="285"/>
      <c r="CC147" s="285"/>
      <c r="CD147" s="285"/>
      <c r="CE147" s="285"/>
      <c r="CF147" s="285"/>
      <c r="CG147" s="285"/>
      <c r="CH147" s="285"/>
      <c r="CL147" s="285"/>
    </row>
    <row r="148" spans="1:90" s="1" customFormat="1" ht="14" customHeight="1" x14ac:dyDescent="0.3">
      <c r="A148" s="581"/>
      <c r="B148" s="548" t="s">
        <v>389</v>
      </c>
      <c r="C148" s="511" t="s">
        <v>108</v>
      </c>
      <c r="D148" s="511" t="s">
        <v>390</v>
      </c>
      <c r="E148" s="511" t="s">
        <v>124</v>
      </c>
      <c r="F148" s="510"/>
      <c r="G148" s="510"/>
      <c r="H148" s="510"/>
      <c r="I148" s="510"/>
      <c r="J148" s="511" t="s">
        <v>281</v>
      </c>
      <c r="K148" s="512" t="s">
        <v>396</v>
      </c>
      <c r="L148" s="512" t="s">
        <v>397</v>
      </c>
      <c r="M148" s="512"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8" s="548"/>
      <c r="O148" s="489">
        <v>12</v>
      </c>
      <c r="P148" s="487"/>
      <c r="Q148" s="488"/>
      <c r="R148" s="485"/>
      <c r="S148" s="487"/>
      <c r="T148" s="488"/>
      <c r="U148" s="485"/>
      <c r="V148" s="487"/>
      <c r="W148" s="488"/>
      <c r="X148" s="509"/>
      <c r="Y148" s="488"/>
      <c r="Z148" s="509"/>
      <c r="AA148" s="489"/>
      <c r="AB148" s="298"/>
      <c r="AC148" s="409"/>
      <c r="AD148" s="359"/>
      <c r="AE148" s="287"/>
      <c r="AF148" s="409"/>
      <c r="AG148" s="287" t="str">
        <f t="shared" si="163"/>
        <v/>
      </c>
      <c r="AH148" s="288"/>
      <c r="AI148" s="288"/>
      <c r="AJ148" s="289" t="str">
        <f t="shared" si="154"/>
        <v/>
      </c>
      <c r="AK148" s="288"/>
      <c r="AL148" s="288"/>
      <c r="AM148" s="288"/>
      <c r="AN148" s="122"/>
      <c r="AO148" s="131" t="str">
        <f t="shared" si="155"/>
        <v/>
      </c>
      <c r="AP148" s="123"/>
      <c r="AQ148" s="131" t="str">
        <f t="shared" si="156"/>
        <v/>
      </c>
      <c r="AR148" s="123" t="str">
        <f t="shared" si="157"/>
        <v/>
      </c>
      <c r="AS148" s="273" t="str">
        <f t="shared" si="158"/>
        <v/>
      </c>
      <c r="AT148" s="273"/>
      <c r="AU148" s="273"/>
      <c r="AV148" s="341"/>
      <c r="AW148" s="277"/>
      <c r="AX148" s="277"/>
      <c r="AY148" s="404"/>
      <c r="AZ148" s="405"/>
      <c r="BA148" s="405"/>
      <c r="BB148" s="405"/>
      <c r="BC148" s="405"/>
      <c r="BJ148" s="299"/>
      <c r="BK148" s="285"/>
      <c r="BL148" s="285"/>
      <c r="BM148" s="285"/>
      <c r="BN148" s="285"/>
      <c r="BO148" s="285"/>
      <c r="BP148" s="285"/>
      <c r="BQ148" s="285"/>
      <c r="BR148" s="285"/>
      <c r="BS148" s="285"/>
      <c r="BT148" s="285"/>
      <c r="BU148" s="285"/>
      <c r="BV148" s="285"/>
      <c r="BW148" s="285"/>
      <c r="BX148" s="285"/>
      <c r="BY148" s="285"/>
      <c r="BZ148" s="285"/>
      <c r="CA148" s="285"/>
      <c r="CB148" s="285"/>
      <c r="CC148" s="285"/>
      <c r="CD148" s="285"/>
      <c r="CE148" s="285"/>
      <c r="CF148" s="285"/>
      <c r="CG148" s="285"/>
      <c r="CH148" s="285"/>
      <c r="CL148" s="285"/>
    </row>
    <row r="149" spans="1:90" s="1" customFormat="1" ht="14" customHeight="1" x14ac:dyDescent="0.3">
      <c r="A149" s="581"/>
      <c r="B149" s="548" t="s">
        <v>389</v>
      </c>
      <c r="C149" s="511" t="s">
        <v>108</v>
      </c>
      <c r="D149" s="511" t="s">
        <v>390</v>
      </c>
      <c r="E149" s="511" t="s">
        <v>124</v>
      </c>
      <c r="F149" s="510"/>
      <c r="G149" s="510"/>
      <c r="H149" s="510"/>
      <c r="I149" s="510"/>
      <c r="J149" s="511" t="s">
        <v>281</v>
      </c>
      <c r="K149" s="512" t="s">
        <v>396</v>
      </c>
      <c r="L149" s="512" t="s">
        <v>397</v>
      </c>
      <c r="M149" s="512" t="str">
        <f t="shared" si="147"/>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N149" s="548"/>
      <c r="O149" s="489">
        <v>12</v>
      </c>
      <c r="P149" s="487"/>
      <c r="Q149" s="488"/>
      <c r="R149" s="485"/>
      <c r="S149" s="487"/>
      <c r="T149" s="488"/>
      <c r="U149" s="485"/>
      <c r="V149" s="487"/>
      <c r="W149" s="488"/>
      <c r="X149" s="509"/>
      <c r="Y149" s="488"/>
      <c r="Z149" s="509"/>
      <c r="AA149" s="489"/>
      <c r="AB149" s="298"/>
      <c r="AC149" s="409"/>
      <c r="AD149" s="359"/>
      <c r="AE149" s="287"/>
      <c r="AF149" s="409"/>
      <c r="AG149" s="287" t="str">
        <f t="shared" si="163"/>
        <v/>
      </c>
      <c r="AH149" s="288"/>
      <c r="AI149" s="288"/>
      <c r="AJ149" s="289" t="str">
        <f t="shared" si="154"/>
        <v/>
      </c>
      <c r="AK149" s="288"/>
      <c r="AL149" s="288"/>
      <c r="AM149" s="288"/>
      <c r="AN149" s="122"/>
      <c r="AO149" s="131" t="str">
        <f t="shared" si="155"/>
        <v/>
      </c>
      <c r="AP149" s="123"/>
      <c r="AQ149" s="131" t="str">
        <f t="shared" si="156"/>
        <v/>
      </c>
      <c r="AR149" s="123" t="str">
        <f t="shared" si="157"/>
        <v/>
      </c>
      <c r="AS149" s="273" t="str">
        <f t="shared" si="158"/>
        <v/>
      </c>
      <c r="AT149" s="273"/>
      <c r="AU149" s="273"/>
      <c r="AV149" s="341"/>
      <c r="AW149" s="277"/>
      <c r="AX149" s="277"/>
      <c r="AY149" s="404"/>
      <c r="AZ149" s="405"/>
      <c r="BA149" s="405"/>
      <c r="BB149" s="405"/>
      <c r="BC149" s="405"/>
      <c r="BJ149" s="299"/>
      <c r="BK149" s="285"/>
      <c r="BL149" s="285"/>
      <c r="BM149" s="285"/>
      <c r="BN149" s="285"/>
      <c r="BO149" s="285"/>
      <c r="BP149" s="285"/>
      <c r="BQ149" s="285"/>
      <c r="BR149" s="285"/>
      <c r="BS149" s="285"/>
      <c r="BT149" s="285"/>
      <c r="BU149" s="285"/>
      <c r="BV149" s="285"/>
      <c r="BW149" s="285"/>
      <c r="BX149" s="285"/>
      <c r="BY149" s="285"/>
      <c r="BZ149" s="285"/>
      <c r="CA149" s="285"/>
      <c r="CB149" s="285"/>
      <c r="CC149" s="285"/>
      <c r="CD149" s="285"/>
      <c r="CE149" s="285"/>
      <c r="CF149" s="285"/>
      <c r="CG149" s="285"/>
      <c r="CH149" s="285"/>
      <c r="CL149" s="285"/>
    </row>
    <row r="150" spans="1:90" s="1" customFormat="1" ht="154.5" customHeight="1" x14ac:dyDescent="0.3">
      <c r="A150" s="581" t="s">
        <v>398</v>
      </c>
      <c r="B150" s="548" t="s">
        <v>399</v>
      </c>
      <c r="C150" s="511" t="s">
        <v>108</v>
      </c>
      <c r="D150" s="511" t="s">
        <v>400</v>
      </c>
      <c r="E150" s="511" t="s">
        <v>124</v>
      </c>
      <c r="F150" s="510" t="s">
        <v>287</v>
      </c>
      <c r="G150" s="510" t="s">
        <v>278</v>
      </c>
      <c r="H150" s="510" t="s">
        <v>279</v>
      </c>
      <c r="I150" s="510" t="s">
        <v>305</v>
      </c>
      <c r="J150" s="511" t="s">
        <v>1030</v>
      </c>
      <c r="K150" s="512" t="s">
        <v>771</v>
      </c>
      <c r="L150" s="512" t="s">
        <v>839</v>
      </c>
      <c r="M150" s="512" t="str">
        <f t="shared" si="147"/>
        <v>Posibilidad de afectación Económica  por extravío de las muestras a ser analizadas en el LNS debido a:
1.  Inadecuada ejecución de las actividades documentadas en los procedimientos e instructivos del SGI.
2. Inadecuada manipulación, almacenamiento y transporte de la muestra.
3. Inadecuada rotulación de la muestra
4. Incumplimiento por parte de la empresa de mensajería en el transporte de las muestras.</v>
      </c>
      <c r="N150" s="548" t="s">
        <v>270</v>
      </c>
      <c r="O150" s="489">
        <v>80000</v>
      </c>
      <c r="P150" s="487" t="str">
        <f t="shared" si="107"/>
        <v>Muy Alta</v>
      </c>
      <c r="Q150" s="488">
        <f t="shared" ref="Q150:Q168" si="171">IF(P150="","",IF(P150="Muy Baja",0.2,IF(P150="Baja",0.4,IF(P150="Media",0.6,IF(P150="Alta",0.8,IF(P150="Muy Alta",1,))))))</f>
        <v>1</v>
      </c>
      <c r="R150" s="485" t="s">
        <v>308</v>
      </c>
      <c r="S150" s="487" t="str">
        <f>IF(OR(R150='Tabla Impacto'!$C$11,R150='Tabla Impacto'!$D$11),"Leve",IF(OR(R150='Tabla Impacto'!$C$12,R150='Tabla Impacto'!$D$12),"Menor",IF(OR(R150='Tabla Impacto'!$C$13,R150='Tabla Impacto'!$D$13),"Moderado",IF(OR(R150='Tabla Impacto'!$C$14,R150='Tabla Impacto'!$D$14),"Mayor",IF(OR(R150='Tabla Impacto'!$C$15,R150='Tabla Impacto'!$D$15),"Catastrófico","")))))</f>
        <v>Moderado</v>
      </c>
      <c r="T150" s="488">
        <f t="shared" ref="T150" si="172">IF(S150="","",IF(S150="Leve",0.2,IF(S150="Menor",0.4,IF(S150="Moderado",0.6,IF(S150="Mayor",0.8,IF(S150="Catastrófico",1,))))))</f>
        <v>0.6</v>
      </c>
      <c r="U150" s="485"/>
      <c r="V150" s="487" t="str">
        <f>IF(OR(U150='Tabla Impacto'!$C$11,U150='Tabla Impacto'!$D$11),"Leve",IF(OR(U150='Tabla Impacto'!$C$12,U150='Tabla Impacto'!$D$12),"Menor",IF(OR(U150='Tabla Impacto'!$C$13,U150='Tabla Impacto'!$D$13),"Moderado",IF(OR(U150='Tabla Impacto'!$C$14,U150='Tabla Impacto'!$D$14),"Mayor",IF(OR(U150='Tabla Impacto'!$C$15,U150='Tabla Impacto'!$D$15),"Catastrófico","")))))</f>
        <v/>
      </c>
      <c r="W150" s="488" t="str">
        <f t="shared" ref="W150" si="173">IF(V150="","",IF(V150="Leve",0.2,IF(V150="Menor",0.4,IF(V150="Moderado",0.6,IF(V150="Mayor",0.8,IF(V150="Catastrófico",1,))))))</f>
        <v/>
      </c>
      <c r="X150" s="509" t="str">
        <f>IF(Y150="","",IF(Y150='Tabla Impacto'!$G$4,'Tabla Impacto'!$F$4,IF(Y150='Tabla Impacto'!$G$5,'Tabla Impacto'!$F$5,IF(Y150='Tabla Impacto'!$G$6,'Tabla Impacto'!$F$6,IF(Y150='Tabla Impacto'!$G$7,'Tabla Impacto'!$F$7,IF(Y150='Tabla Impacto'!$G$8,'Tabla Impacto'!$F$8))))))</f>
        <v>Moderado</v>
      </c>
      <c r="Y150" s="488">
        <f t="shared" ref="Y150" si="174">+IF(T150="",W150,IF(W150="",T150,IF(T150&gt;W150,T150,W150)))</f>
        <v>0.6</v>
      </c>
      <c r="Z150" s="509" t="str">
        <f t="shared" ref="Z150" si="175">IF(OR(AND(P150="Muy Baja",X150="Leve"),AND(P150="Muy Baja",X150="Menor"),AND(P150="Baja",X150="Leve")),"Bajo",IF(OR(AND(P150="Muy baja",X150="Moderado"),AND(P150="Baja",X150="Menor"),AND(P150="Baja",X150="Moderado"),AND(P150="Media",X150="Leve"),AND(P150="Media",X150="Menor"),AND(P150="Media",X150="Moderado"),AND(P150="Alta",X150="Leve"),AND(P150="Alta",X150="Menor")),"Moderado",IF(OR(AND(P150="Muy Baja",X150="Mayor"),AND(P150="Baja",X150="Mayor"),AND(P150="Media",X150="Mayor"),AND(P150="Alta",X150="Moderado"),AND(P150="Alta",X150="Mayor"),AND(P150="Muy Alta",X150="Leve"),AND(P150="Muy Alta",X150="Menor"),AND(P150="Muy Alta",X150="Moderado"),AND(P150="Muy Alta",X150="Mayor")),"Alto",IF(OR(AND(P150="Muy Baja",X150="Catastrófico"),AND(P150="Baja",X150="Catastrófico"),AND(P150="Media",X150="Catastrófico"),AND(P150="Alta",X150="Catastrófico"),AND(P150="Muy Alta",X150="Catastrófico")),"Extremo",""))))</f>
        <v>Alto</v>
      </c>
      <c r="AA150" s="489"/>
      <c r="AB150" s="298">
        <v>1</v>
      </c>
      <c r="AC150" s="409" t="s">
        <v>854</v>
      </c>
      <c r="AD150" s="359"/>
      <c r="AE150" s="287" t="s">
        <v>120</v>
      </c>
      <c r="AF150" s="409" t="s">
        <v>696</v>
      </c>
      <c r="AG150" s="287" t="str">
        <f t="shared" si="163"/>
        <v>Probabilidad</v>
      </c>
      <c r="AH150" s="288" t="s">
        <v>78</v>
      </c>
      <c r="AI150" s="288" t="s">
        <v>106</v>
      </c>
      <c r="AJ150" s="289" t="str">
        <f t="shared" si="154"/>
        <v>30%</v>
      </c>
      <c r="AK150" s="288" t="s">
        <v>112</v>
      </c>
      <c r="AL150" s="288" t="s">
        <v>130</v>
      </c>
      <c r="AM150" s="288" t="s">
        <v>273</v>
      </c>
      <c r="AN150" s="272">
        <f>IFERROR(IF(AG150="Probabilidad",(Q150-(+Q150*AJ150)),IF(AG150="Impacto",Q150,"")),"")</f>
        <v>0.7</v>
      </c>
      <c r="AO150" s="131" t="str">
        <f t="shared" si="155"/>
        <v>Alta</v>
      </c>
      <c r="AP150" s="123">
        <f>+AN150</f>
        <v>0.7</v>
      </c>
      <c r="AQ150" s="131" t="str">
        <f t="shared" si="156"/>
        <v>Moderado</v>
      </c>
      <c r="AR150" s="123">
        <f>IFERROR(IF(AG150="Impacto",(Y150-(+Y150*AJ150)),IF(AG150="Probabilidad",Y150,"")),"")</f>
        <v>0.6</v>
      </c>
      <c r="AS150" s="273" t="str">
        <f t="shared" si="158"/>
        <v>Alto</v>
      </c>
      <c r="AT150" s="647">
        <f>+AP151</f>
        <v>0.42</v>
      </c>
      <c r="AU150" s="647">
        <f>+AR151</f>
        <v>0.6</v>
      </c>
      <c r="AV150" s="649" t="s">
        <v>274</v>
      </c>
      <c r="AW150" s="277"/>
      <c r="AX150" s="277"/>
      <c r="AY150" s="291">
        <f>+SUM(AZ150:BC150)</f>
        <v>0</v>
      </c>
      <c r="AZ150" s="287">
        <v>0</v>
      </c>
      <c r="BA150" s="287">
        <v>0</v>
      </c>
      <c r="BB150" s="287">
        <v>0</v>
      </c>
      <c r="BC150" s="287">
        <v>0</v>
      </c>
      <c r="BJ150" s="299"/>
      <c r="BK150" s="285"/>
      <c r="BL150" s="285"/>
      <c r="BM150" s="285"/>
      <c r="BN150" s="285"/>
      <c r="BO150" s="285"/>
      <c r="BP150" s="285"/>
      <c r="BQ150" s="285"/>
      <c r="BR150" s="285"/>
      <c r="BS150" s="285"/>
      <c r="BT150" s="285"/>
      <c r="BU150" s="285"/>
      <c r="BV150" s="285"/>
      <c r="BW150" s="285"/>
      <c r="BX150" s="285"/>
      <c r="BY150" s="285"/>
      <c r="BZ150" s="285"/>
      <c r="CA150" s="285"/>
      <c r="CB150" s="285"/>
      <c r="CC150" s="285"/>
      <c r="CD150" s="285"/>
      <c r="CE150" s="285"/>
      <c r="CF150" s="285"/>
      <c r="CG150" s="285"/>
      <c r="CH150" s="285"/>
      <c r="CL150" s="285"/>
    </row>
    <row r="151" spans="1:90" s="1" customFormat="1" ht="168" x14ac:dyDescent="0.3">
      <c r="A151" s="581"/>
      <c r="B151" s="548" t="s">
        <v>394</v>
      </c>
      <c r="C151" s="511" t="s">
        <v>108</v>
      </c>
      <c r="D151" s="511" t="s">
        <v>395</v>
      </c>
      <c r="E151" s="511" t="s">
        <v>124</v>
      </c>
      <c r="F151" s="510"/>
      <c r="G151" s="510"/>
      <c r="H151" s="510"/>
      <c r="I151" s="510"/>
      <c r="J151" s="511" t="s">
        <v>269</v>
      </c>
      <c r="K151" s="512" t="s">
        <v>401</v>
      </c>
      <c r="L151" s="512" t="s">
        <v>402</v>
      </c>
      <c r="M151" s="512"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1" s="548"/>
      <c r="O151" s="489">
        <v>12</v>
      </c>
      <c r="P151" s="487"/>
      <c r="Q151" s="488"/>
      <c r="R151" s="485"/>
      <c r="S151" s="487"/>
      <c r="T151" s="488"/>
      <c r="U151" s="485"/>
      <c r="V151" s="487"/>
      <c r="W151" s="488"/>
      <c r="X151" s="509"/>
      <c r="Y151" s="488"/>
      <c r="Z151" s="509"/>
      <c r="AA151" s="489"/>
      <c r="AB151" s="298">
        <v>2</v>
      </c>
      <c r="AC151" s="409" t="s">
        <v>1053</v>
      </c>
      <c r="AD151" s="359"/>
      <c r="AE151" s="287" t="s">
        <v>120</v>
      </c>
      <c r="AF151" s="409" t="s">
        <v>855</v>
      </c>
      <c r="AG151" s="287" t="str">
        <f t="shared" si="163"/>
        <v>Probabilidad</v>
      </c>
      <c r="AH151" s="288" t="s">
        <v>71</v>
      </c>
      <c r="AI151" s="288" t="s">
        <v>106</v>
      </c>
      <c r="AJ151" s="289" t="str">
        <f t="shared" si="154"/>
        <v>40%</v>
      </c>
      <c r="AK151" s="288" t="s">
        <v>112</v>
      </c>
      <c r="AL151" s="288" t="s">
        <v>130</v>
      </c>
      <c r="AM151" s="288" t="s">
        <v>273</v>
      </c>
      <c r="AN151" s="271">
        <f>IFERROR(IF(AND(AG150="Probabilidad",AG151="Probabilidad"),(AP150-(+AP150*AJ151)),IF(AG151="Probabilidad",(Q150-(+Q150*AJ151)),IF(AG151="Impacto",AP150,""))),"")</f>
        <v>0.42</v>
      </c>
      <c r="AO151" s="131" t="str">
        <f t="shared" ref="AO151" si="176">IFERROR(IF(AN151="","",IF(AN151&lt;=0.2,"Muy Baja",IF(AN151&lt;=0.4,"Baja",IF(AN151&lt;=0.6,"Media",IF(AN151&lt;=0.8,"Alta","Muy Alta"))))),"")</f>
        <v>Media</v>
      </c>
      <c r="AP151" s="123">
        <f>+AN151</f>
        <v>0.42</v>
      </c>
      <c r="AQ151" s="131" t="str">
        <f t="shared" ref="AQ151" si="177">IFERROR(IF(AR151="","",IF(AR151&lt;=0.2,"Leve",IF(AR151&lt;=0.4,"Menor",IF(AR151&lt;=0.6,"Moderado",IF(AR151&lt;=0.8,"Mayor","Catastrófico"))))),"")</f>
        <v>Moderado</v>
      </c>
      <c r="AR151" s="123">
        <f>IFERROR(IF(AND(AG150="Impacto",AG151="Impacto"),(AR150-(+AR150*AJ151)),IF(AG151="Impacto",(Y150-(+Y150*AJ151)),IF(AG151="Probabilidad",AR150,""))),"")</f>
        <v>0.6</v>
      </c>
      <c r="AS151" s="273" t="str">
        <f t="shared" ref="AS151" si="178">IFERROR(IF(OR(AND(AO151="Muy Baja",AQ151="Leve"),AND(AO151="Muy Baja",AQ151="Menor"),AND(AO151="Baja",AQ151="Leve")),"Bajo",IF(OR(AND(AO151="Muy baja",AQ151="Moderado"),AND(AO151="Baja",AQ151="Menor"),AND(AO151="Baja",AQ151="Moderado"),AND(AO151="Media",AQ151="Leve"),AND(AO151="Media",AQ151="Menor"),AND(AO151="Media",AQ151="Moderado"),AND(AO151="Alta",AQ151="Leve"),AND(AO151="Alta",AQ151="Menor")),"Moderado",IF(OR(AND(AO151="Muy Baja",AQ151="Mayor"),AND(AO151="Baja",AQ151="Mayor"),AND(AO151="Media",AQ151="Mayor"),AND(AO151="Alta",AQ151="Moderado"),AND(AO151="Alta",AQ151="Mayor"),AND(AO151="Muy Alta",AQ151="Leve"),AND(AO151="Muy Alta",AQ151="Menor"),AND(AO151="Muy Alta",AQ151="Moderado"),AND(AO151="Muy Alta",AQ151="Mayor")),"Alto",IF(OR(AND(AO151="Muy Baja",AQ151="Catastrófico"),AND(AO151="Baja",AQ151="Catastrófico"),AND(AO151="Media",AQ151="Catastrófico"),AND(AO151="Alta",AQ151="Catastrófico"),AND(AO151="Muy Alta",AQ151="Catastrófico")),"Extremo","")))),"")</f>
        <v>Moderado</v>
      </c>
      <c r="AT151" s="647"/>
      <c r="AU151" s="647"/>
      <c r="AV151" s="649"/>
      <c r="AW151" s="277"/>
      <c r="AX151" s="277"/>
      <c r="AY151" s="291">
        <v>12</v>
      </c>
      <c r="AZ151" s="287">
        <v>3</v>
      </c>
      <c r="BA151" s="287">
        <v>3</v>
      </c>
      <c r="BB151" s="287">
        <v>3</v>
      </c>
      <c r="BC151" s="287">
        <v>3</v>
      </c>
      <c r="BJ151" s="299"/>
      <c r="BK151" s="285"/>
      <c r="BL151" s="285"/>
      <c r="BM151" s="285"/>
      <c r="BN151" s="285"/>
      <c r="BO151" s="285"/>
      <c r="BP151" s="285"/>
      <c r="BQ151" s="285"/>
      <c r="BR151" s="285"/>
      <c r="BS151" s="285"/>
      <c r="BT151" s="285"/>
      <c r="BU151" s="285"/>
      <c r="BV151" s="285"/>
      <c r="BW151" s="285"/>
      <c r="BX151" s="285"/>
      <c r="BY151" s="285"/>
      <c r="BZ151" s="285"/>
      <c r="CA151" s="285"/>
      <c r="CB151" s="285"/>
      <c r="CC151" s="285"/>
      <c r="CD151" s="285"/>
      <c r="CE151" s="285"/>
      <c r="CF151" s="285"/>
      <c r="CG151" s="285"/>
      <c r="CH151" s="285"/>
      <c r="CL151" s="285"/>
    </row>
    <row r="152" spans="1:90" s="1" customFormat="1" ht="14" customHeight="1" x14ac:dyDescent="0.3">
      <c r="A152" s="581"/>
      <c r="B152" s="548" t="s">
        <v>394</v>
      </c>
      <c r="C152" s="511" t="s">
        <v>108</v>
      </c>
      <c r="D152" s="511" t="s">
        <v>395</v>
      </c>
      <c r="E152" s="511" t="s">
        <v>124</v>
      </c>
      <c r="F152" s="510"/>
      <c r="G152" s="510"/>
      <c r="H152" s="510"/>
      <c r="I152" s="510"/>
      <c r="J152" s="511" t="s">
        <v>269</v>
      </c>
      <c r="K152" s="512" t="s">
        <v>401</v>
      </c>
      <c r="L152" s="512" t="s">
        <v>402</v>
      </c>
      <c r="M152" s="512"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2" s="548"/>
      <c r="O152" s="489">
        <v>12</v>
      </c>
      <c r="P152" s="487"/>
      <c r="Q152" s="488"/>
      <c r="R152" s="485"/>
      <c r="S152" s="487"/>
      <c r="T152" s="488"/>
      <c r="U152" s="485"/>
      <c r="V152" s="487"/>
      <c r="W152" s="488"/>
      <c r="X152" s="509"/>
      <c r="Y152" s="488"/>
      <c r="Z152" s="509"/>
      <c r="AA152" s="489"/>
      <c r="AB152" s="298"/>
      <c r="AC152" s="409"/>
      <c r="AD152" s="359"/>
      <c r="AE152" s="287"/>
      <c r="AF152" s="409"/>
      <c r="AG152" s="287" t="str">
        <f t="shared" si="163"/>
        <v/>
      </c>
      <c r="AH152" s="288"/>
      <c r="AI152" s="288"/>
      <c r="AJ152" s="289" t="str">
        <f t="shared" si="154"/>
        <v/>
      </c>
      <c r="AK152" s="288"/>
      <c r="AL152" s="288"/>
      <c r="AM152" s="288"/>
      <c r="AN152" s="122"/>
      <c r="AO152" s="131" t="str">
        <f t="shared" si="155"/>
        <v/>
      </c>
      <c r="AP152" s="123"/>
      <c r="AQ152" s="131" t="str">
        <f t="shared" si="156"/>
        <v/>
      </c>
      <c r="AR152" s="123" t="str">
        <f t="shared" si="157"/>
        <v/>
      </c>
      <c r="AS152" s="273" t="str">
        <f t="shared" si="158"/>
        <v/>
      </c>
      <c r="AT152" s="273"/>
      <c r="AU152" s="273"/>
      <c r="AV152" s="341"/>
      <c r="AW152" s="277"/>
      <c r="AX152" s="277"/>
      <c r="AY152" s="404"/>
      <c r="AZ152" s="405"/>
      <c r="BA152" s="405"/>
      <c r="BB152" s="405"/>
      <c r="BC152" s="405"/>
      <c r="BJ152" s="299"/>
      <c r="BK152" s="285"/>
      <c r="BL152" s="285"/>
      <c r="BM152" s="285"/>
      <c r="BN152" s="285"/>
      <c r="BO152" s="285"/>
      <c r="BP152" s="285"/>
      <c r="BQ152" s="285"/>
      <c r="BR152" s="285"/>
      <c r="BS152" s="285"/>
      <c r="BT152" s="285"/>
      <c r="BU152" s="285"/>
      <c r="BV152" s="285"/>
      <c r="BW152" s="285"/>
      <c r="BX152" s="285"/>
      <c r="BY152" s="285"/>
      <c r="BZ152" s="285"/>
      <c r="CA152" s="285"/>
      <c r="CB152" s="285"/>
      <c r="CC152" s="285"/>
      <c r="CD152" s="285"/>
      <c r="CE152" s="285"/>
      <c r="CF152" s="285"/>
      <c r="CG152" s="285"/>
      <c r="CH152" s="285"/>
      <c r="CL152" s="285"/>
    </row>
    <row r="153" spans="1:90" s="1" customFormat="1" ht="14" customHeight="1" x14ac:dyDescent="0.3">
      <c r="A153" s="581"/>
      <c r="B153" s="548" t="s">
        <v>394</v>
      </c>
      <c r="C153" s="511" t="s">
        <v>108</v>
      </c>
      <c r="D153" s="511" t="s">
        <v>395</v>
      </c>
      <c r="E153" s="511" t="s">
        <v>124</v>
      </c>
      <c r="F153" s="510"/>
      <c r="G153" s="510"/>
      <c r="H153" s="510"/>
      <c r="I153" s="510"/>
      <c r="J153" s="511" t="s">
        <v>269</v>
      </c>
      <c r="K153" s="512" t="s">
        <v>401</v>
      </c>
      <c r="L153" s="512" t="s">
        <v>402</v>
      </c>
      <c r="M153" s="512"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3" s="548"/>
      <c r="O153" s="489">
        <v>12</v>
      </c>
      <c r="P153" s="487"/>
      <c r="Q153" s="488"/>
      <c r="R153" s="485"/>
      <c r="S153" s="487"/>
      <c r="T153" s="488"/>
      <c r="U153" s="485"/>
      <c r="V153" s="487"/>
      <c r="W153" s="488"/>
      <c r="X153" s="509"/>
      <c r="Y153" s="488"/>
      <c r="Z153" s="509"/>
      <c r="AA153" s="489"/>
      <c r="AB153" s="298"/>
      <c r="AC153" s="409"/>
      <c r="AD153" s="359"/>
      <c r="AE153" s="287"/>
      <c r="AF153" s="409"/>
      <c r="AG153" s="287" t="str">
        <f t="shared" si="163"/>
        <v/>
      </c>
      <c r="AH153" s="288"/>
      <c r="AI153" s="288"/>
      <c r="AJ153" s="289" t="str">
        <f t="shared" si="154"/>
        <v/>
      </c>
      <c r="AK153" s="288"/>
      <c r="AL153" s="288"/>
      <c r="AM153" s="288"/>
      <c r="AN153" s="122"/>
      <c r="AO153" s="131" t="str">
        <f t="shared" si="155"/>
        <v/>
      </c>
      <c r="AP153" s="123"/>
      <c r="AQ153" s="131" t="str">
        <f t="shared" si="156"/>
        <v/>
      </c>
      <c r="AR153" s="123" t="str">
        <f t="shared" si="157"/>
        <v/>
      </c>
      <c r="AS153" s="273" t="str">
        <f t="shared" si="158"/>
        <v/>
      </c>
      <c r="AT153" s="273"/>
      <c r="AU153" s="273"/>
      <c r="AV153" s="341"/>
      <c r="AW153" s="277"/>
      <c r="AX153" s="277"/>
      <c r="AY153" s="404"/>
      <c r="AZ153" s="405"/>
      <c r="BA153" s="405"/>
      <c r="BB153" s="405"/>
      <c r="BC153" s="405"/>
      <c r="BJ153" s="299"/>
      <c r="BK153" s="285"/>
      <c r="BL153" s="285"/>
      <c r="BM153" s="285"/>
      <c r="BN153" s="285"/>
      <c r="BO153" s="285"/>
      <c r="BP153" s="285"/>
      <c r="BQ153" s="285"/>
      <c r="BR153" s="285"/>
      <c r="BS153" s="285"/>
      <c r="BT153" s="285"/>
      <c r="BU153" s="285"/>
      <c r="BV153" s="285"/>
      <c r="BW153" s="285"/>
      <c r="BX153" s="285"/>
      <c r="BY153" s="285"/>
      <c r="BZ153" s="285"/>
      <c r="CA153" s="285"/>
      <c r="CB153" s="285"/>
      <c r="CC153" s="285"/>
      <c r="CD153" s="285"/>
      <c r="CE153" s="285"/>
      <c r="CF153" s="285"/>
      <c r="CG153" s="285"/>
      <c r="CH153" s="285"/>
      <c r="CL153" s="285"/>
    </row>
    <row r="154" spans="1:90" s="1" customFormat="1" ht="14" customHeight="1" x14ac:dyDescent="0.3">
      <c r="A154" s="581"/>
      <c r="B154" s="548" t="s">
        <v>394</v>
      </c>
      <c r="C154" s="511" t="s">
        <v>108</v>
      </c>
      <c r="D154" s="511" t="s">
        <v>395</v>
      </c>
      <c r="E154" s="511" t="s">
        <v>124</v>
      </c>
      <c r="F154" s="510"/>
      <c r="G154" s="510"/>
      <c r="H154" s="510"/>
      <c r="I154" s="510"/>
      <c r="J154" s="511" t="s">
        <v>269</v>
      </c>
      <c r="K154" s="512" t="s">
        <v>401</v>
      </c>
      <c r="L154" s="512" t="s">
        <v>402</v>
      </c>
      <c r="M154" s="512"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4" s="548"/>
      <c r="O154" s="489">
        <v>12</v>
      </c>
      <c r="P154" s="487"/>
      <c r="Q154" s="488"/>
      <c r="R154" s="485"/>
      <c r="S154" s="487"/>
      <c r="T154" s="488"/>
      <c r="U154" s="485"/>
      <c r="V154" s="487"/>
      <c r="W154" s="488"/>
      <c r="X154" s="509"/>
      <c r="Y154" s="488"/>
      <c r="Z154" s="509"/>
      <c r="AA154" s="489"/>
      <c r="AB154" s="298"/>
      <c r="AC154" s="409"/>
      <c r="AD154" s="359"/>
      <c r="AE154" s="287"/>
      <c r="AF154" s="409"/>
      <c r="AG154" s="287" t="str">
        <f t="shared" si="163"/>
        <v/>
      </c>
      <c r="AH154" s="288"/>
      <c r="AI154" s="288"/>
      <c r="AJ154" s="289" t="str">
        <f t="shared" si="154"/>
        <v/>
      </c>
      <c r="AK154" s="288"/>
      <c r="AL154" s="288"/>
      <c r="AM154" s="288"/>
      <c r="AN154" s="122"/>
      <c r="AO154" s="131" t="str">
        <f t="shared" si="155"/>
        <v/>
      </c>
      <c r="AP154" s="123"/>
      <c r="AQ154" s="131" t="str">
        <f t="shared" si="156"/>
        <v/>
      </c>
      <c r="AR154" s="123" t="str">
        <f t="shared" si="157"/>
        <v/>
      </c>
      <c r="AS154" s="273" t="str">
        <f t="shared" si="158"/>
        <v/>
      </c>
      <c r="AT154" s="273"/>
      <c r="AU154" s="273"/>
      <c r="AV154" s="341"/>
      <c r="AW154" s="277"/>
      <c r="AX154" s="277"/>
      <c r="AY154" s="404"/>
      <c r="AZ154" s="405"/>
      <c r="BA154" s="405"/>
      <c r="BB154" s="405"/>
      <c r="BC154" s="405"/>
      <c r="BJ154" s="299"/>
      <c r="BK154" s="285"/>
      <c r="BL154" s="285"/>
      <c r="BM154" s="285"/>
      <c r="BN154" s="285"/>
      <c r="BO154" s="285"/>
      <c r="BP154" s="285"/>
      <c r="BQ154" s="285"/>
      <c r="BR154" s="285"/>
      <c r="BS154" s="285"/>
      <c r="BT154" s="285"/>
      <c r="BU154" s="285"/>
      <c r="BV154" s="285"/>
      <c r="BW154" s="285"/>
      <c r="BX154" s="285"/>
      <c r="BY154" s="285"/>
      <c r="BZ154" s="285"/>
      <c r="CA154" s="285"/>
      <c r="CB154" s="285"/>
      <c r="CC154" s="285"/>
      <c r="CD154" s="285"/>
      <c r="CE154" s="285"/>
      <c r="CF154" s="285"/>
      <c r="CG154" s="285"/>
      <c r="CH154" s="285"/>
      <c r="CL154" s="285"/>
    </row>
    <row r="155" spans="1:90" s="1" customFormat="1" ht="14" customHeight="1" x14ac:dyDescent="0.3">
      <c r="A155" s="581"/>
      <c r="B155" s="548" t="s">
        <v>394</v>
      </c>
      <c r="C155" s="511" t="s">
        <v>108</v>
      </c>
      <c r="D155" s="511" t="s">
        <v>395</v>
      </c>
      <c r="E155" s="511" t="s">
        <v>124</v>
      </c>
      <c r="F155" s="510"/>
      <c r="G155" s="510"/>
      <c r="H155" s="510"/>
      <c r="I155" s="510"/>
      <c r="J155" s="511" t="s">
        <v>269</v>
      </c>
      <c r="K155" s="512" t="s">
        <v>401</v>
      </c>
      <c r="L155" s="512" t="s">
        <v>402</v>
      </c>
      <c r="M155" s="512" t="str">
        <f t="shared" si="147"/>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N155" s="548"/>
      <c r="O155" s="489">
        <v>12</v>
      </c>
      <c r="P155" s="487"/>
      <c r="Q155" s="488"/>
      <c r="R155" s="485"/>
      <c r="S155" s="487"/>
      <c r="T155" s="488"/>
      <c r="U155" s="485"/>
      <c r="V155" s="487"/>
      <c r="W155" s="488"/>
      <c r="X155" s="509"/>
      <c r="Y155" s="488"/>
      <c r="Z155" s="509"/>
      <c r="AA155" s="489"/>
      <c r="AB155" s="298"/>
      <c r="AC155" s="409"/>
      <c r="AD155" s="359"/>
      <c r="AE155" s="287"/>
      <c r="AF155" s="409"/>
      <c r="AG155" s="287" t="str">
        <f t="shared" si="163"/>
        <v/>
      </c>
      <c r="AH155" s="288"/>
      <c r="AI155" s="288"/>
      <c r="AJ155" s="289" t="str">
        <f t="shared" si="154"/>
        <v/>
      </c>
      <c r="AK155" s="288"/>
      <c r="AL155" s="288"/>
      <c r="AM155" s="288"/>
      <c r="AN155" s="122"/>
      <c r="AO155" s="131" t="str">
        <f t="shared" si="155"/>
        <v/>
      </c>
      <c r="AP155" s="123"/>
      <c r="AQ155" s="131" t="str">
        <f t="shared" si="156"/>
        <v/>
      </c>
      <c r="AR155" s="123" t="str">
        <f t="shared" si="157"/>
        <v/>
      </c>
      <c r="AS155" s="273" t="str">
        <f t="shared" si="158"/>
        <v/>
      </c>
      <c r="AT155" s="273"/>
      <c r="AU155" s="273"/>
      <c r="AV155" s="341"/>
      <c r="AW155" s="277"/>
      <c r="AX155" s="277"/>
      <c r="AY155" s="404"/>
      <c r="AZ155" s="405"/>
      <c r="BA155" s="405"/>
      <c r="BB155" s="405"/>
      <c r="BC155" s="405"/>
      <c r="BJ155" s="299"/>
      <c r="BK155" s="285"/>
      <c r="BL155" s="285"/>
      <c r="BM155" s="285"/>
      <c r="BN155" s="285"/>
      <c r="BO155" s="285"/>
      <c r="BP155" s="285"/>
      <c r="BQ155" s="285"/>
      <c r="BR155" s="285"/>
      <c r="BS155" s="285"/>
      <c r="BT155" s="285"/>
      <c r="BU155" s="285"/>
      <c r="BV155" s="285"/>
      <c r="BW155" s="285"/>
      <c r="BX155" s="285"/>
      <c r="BY155" s="285"/>
      <c r="BZ155" s="285"/>
      <c r="CA155" s="285"/>
      <c r="CB155" s="285"/>
      <c r="CC155" s="285"/>
      <c r="CD155" s="285"/>
      <c r="CE155" s="285"/>
      <c r="CF155" s="285"/>
      <c r="CG155" s="285"/>
      <c r="CH155" s="285"/>
      <c r="CL155" s="285"/>
    </row>
    <row r="156" spans="1:90" s="1" customFormat="1" ht="210" x14ac:dyDescent="0.3">
      <c r="A156" s="581" t="s">
        <v>403</v>
      </c>
      <c r="B156" s="548" t="s">
        <v>404</v>
      </c>
      <c r="C156" s="511" t="s">
        <v>108</v>
      </c>
      <c r="D156" s="511" t="s">
        <v>405</v>
      </c>
      <c r="E156" s="511" t="s">
        <v>124</v>
      </c>
      <c r="F156" s="510" t="s">
        <v>330</v>
      </c>
      <c r="G156" s="510" t="s">
        <v>347</v>
      </c>
      <c r="H156" s="510" t="s">
        <v>331</v>
      </c>
      <c r="I156" s="510" t="s">
        <v>406</v>
      </c>
      <c r="J156" s="511" t="s">
        <v>996</v>
      </c>
      <c r="K156" s="512" t="s">
        <v>697</v>
      </c>
      <c r="L156" s="512" t="s">
        <v>838</v>
      </c>
      <c r="M156" s="512" t="str">
        <f t="shared" si="147"/>
        <v>Posibilidad de afectación Económica y pérdida Reputacional por manipulación de la información, en el manejo de las muestras del LNS y alteración de los resultados de los productos agrológicos para beneficio propio o de un tercero debido 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6" s="548" t="s">
        <v>319</v>
      </c>
      <c r="O156" s="489">
        <v>80000</v>
      </c>
      <c r="P156" s="487" t="str">
        <f t="shared" si="107"/>
        <v>Muy Alta</v>
      </c>
      <c r="Q156" s="488">
        <f t="shared" si="171"/>
        <v>1</v>
      </c>
      <c r="R156" s="485" t="s">
        <v>271</v>
      </c>
      <c r="S156" s="487" t="str">
        <f>IF(OR(R156='Tabla Impacto'!$C$11,R156='Tabla Impacto'!$D$11),"Leve",IF(OR(R156='Tabla Impacto'!$C$12,R156='Tabla Impacto'!$D$12),"Menor",IF(OR(R156='Tabla Impacto'!$C$13,R156='Tabla Impacto'!$D$13),"Moderado",IF(OR(R156='Tabla Impacto'!$C$14,R156='Tabla Impacto'!$D$14),"Mayor",IF(OR(R156='Tabla Impacto'!$C$15,R156='Tabla Impacto'!$D$15),"Catastrófico","")))))</f>
        <v>Catastrófico</v>
      </c>
      <c r="T156" s="488">
        <f t="shared" ref="T156" si="179">IF(S156="","",IF(S156="Leve",0.2,IF(S156="Menor",0.4,IF(S156="Moderado",0.6,IF(S156="Mayor",0.8,IF(S156="Catastrófico",1,))))))</f>
        <v>1</v>
      </c>
      <c r="U156" s="485" t="s">
        <v>282</v>
      </c>
      <c r="V156" s="487" t="str">
        <f>IF(OR(U156='Tabla Impacto'!$C$11,U156='Tabla Impacto'!$D$11),"Leve",IF(OR(U156='Tabla Impacto'!$C$12,U156='Tabla Impacto'!$D$12),"Menor",IF(OR(U156='Tabla Impacto'!$C$13,U156='Tabla Impacto'!$D$13),"Moderado",IF(OR(U156='Tabla Impacto'!$C$14,U156='Tabla Impacto'!$D$14),"Mayor",IF(OR(U156='Tabla Impacto'!$C$15,U156='Tabla Impacto'!$D$15),"Catastrófico","")))))</f>
        <v>Moderado</v>
      </c>
      <c r="W156" s="488">
        <f t="shared" ref="W156" si="180">IF(V156="","",IF(V156="Leve",0.2,IF(V156="Menor",0.4,IF(V156="Moderado",0.6,IF(V156="Mayor",0.8,IF(V156="Catastrófico",1,))))))</f>
        <v>0.6</v>
      </c>
      <c r="X156" s="509" t="str">
        <f>IF(Y156="","",IF(Y156='Tabla Impacto'!$G$4,'Tabla Impacto'!$F$4,IF(Y156='Tabla Impacto'!$G$5,'Tabla Impacto'!$F$5,IF(Y156='Tabla Impacto'!$G$6,'Tabla Impacto'!$F$6,IF(Y156='Tabla Impacto'!$G$7,'Tabla Impacto'!$F$7,IF(Y156='Tabla Impacto'!$G$8,'Tabla Impacto'!$F$8))))))</f>
        <v>Catastrófico</v>
      </c>
      <c r="Y156" s="488">
        <f t="shared" ref="Y156" si="181">+IF(T156="",W156,IF(W156="",T156,IF(T156&gt;W156,T156,W156)))</f>
        <v>1</v>
      </c>
      <c r="Z156" s="509" t="str">
        <f t="shared" ref="Z156" si="182">IF(OR(AND(P156="Muy Baja",X156="Leve"),AND(P156="Muy Baja",X156="Menor"),AND(P156="Baja",X156="Leve")),"Bajo",IF(OR(AND(P156="Muy baja",X156="Moderado"),AND(P156="Baja",X156="Menor"),AND(P156="Baja",X156="Moderado"),AND(P156="Media",X156="Leve"),AND(P156="Media",X156="Menor"),AND(P156="Media",X156="Moderado"),AND(P156="Alta",X156="Leve"),AND(P156="Alta",X156="Menor")),"Moderado",IF(OR(AND(P156="Muy Baja",X156="Mayor"),AND(P156="Baja",X156="Mayor"),AND(P156="Media",X156="Mayor"),AND(P156="Alta",X156="Moderado"),AND(P156="Alta",X156="Mayor"),AND(P156="Muy Alta",X156="Leve"),AND(P156="Muy Alta",X156="Menor"),AND(P156="Muy Alta",X156="Moderado"),AND(P156="Muy Alta",X156="Mayor")),"Alto",IF(OR(AND(P156="Muy Baja",X156="Catastrófico"),AND(P156="Baja",X156="Catastrófico"),AND(P156="Media",X156="Catastrófico"),AND(P156="Alta",X156="Catastrófico"),AND(P156="Muy Alta",X156="Catastrófico")),"Extremo",""))))</f>
        <v>Extremo</v>
      </c>
      <c r="AA156" s="489"/>
      <c r="AB156" s="298">
        <v>1</v>
      </c>
      <c r="AC156" s="409" t="s">
        <v>856</v>
      </c>
      <c r="AD156" s="359"/>
      <c r="AE156" s="287" t="s">
        <v>120</v>
      </c>
      <c r="AF156" s="409" t="s">
        <v>859</v>
      </c>
      <c r="AG156" s="287" t="str">
        <f t="shared" si="163"/>
        <v>Probabilidad</v>
      </c>
      <c r="AH156" s="288" t="s">
        <v>71</v>
      </c>
      <c r="AI156" s="288" t="s">
        <v>106</v>
      </c>
      <c r="AJ156" s="289" t="str">
        <f t="shared" si="154"/>
        <v>40%</v>
      </c>
      <c r="AK156" s="288" t="s">
        <v>112</v>
      </c>
      <c r="AL156" s="288" t="s">
        <v>130</v>
      </c>
      <c r="AM156" s="288" t="s">
        <v>273</v>
      </c>
      <c r="AN156" s="272">
        <f>IFERROR(IF(AG156="Probabilidad",(Q156-(+Q156*AJ156)),IF(AG156="Impacto",Q156,"")),"")</f>
        <v>0.6</v>
      </c>
      <c r="AO156" s="131" t="str">
        <f t="shared" ref="AO156:AO159" si="183">IFERROR(IF(AN156="","",IF(AN156&lt;=0.2,"Muy Baja",IF(AN156&lt;=0.4,"Baja",IF(AN156&lt;=0.6,"Media",IF(AN156&lt;=0.8,"Alta","Muy Alta"))))),"")</f>
        <v>Media</v>
      </c>
      <c r="AP156" s="123">
        <f>+AN156</f>
        <v>0.6</v>
      </c>
      <c r="AQ156" s="131" t="str">
        <f t="shared" ref="AQ156:AQ159" si="184">IFERROR(IF(AR156="","",IF(AR156&lt;=0.2,"Leve",IF(AR156&lt;=0.4,"Menor",IF(AR156&lt;=0.6,"Moderado",IF(AR156&lt;=0.8,"Mayor","Catastrófico"))))),"")</f>
        <v>Catastrófico</v>
      </c>
      <c r="AR156" s="123">
        <f>IFERROR(IF(AG156="Impacto",(Y156-(+Y156*AJ156)),IF(AG156="Probabilidad",Y156,"")),"")</f>
        <v>1</v>
      </c>
      <c r="AS156" s="273" t="str">
        <f t="shared" ref="AS156:AS158" si="185">IFERROR(IF(OR(AND(AO156="Muy Baja",AQ156="Leve"),AND(AO156="Muy Baja",AQ156="Menor"),AND(AO156="Baja",AQ156="Leve")),"Bajo",IF(OR(AND(AO156="Muy baja",AQ156="Moderado"),AND(AO156="Baja",AQ156="Menor"),AND(AO156="Baja",AQ156="Moderado"),AND(AO156="Media",AQ156="Leve"),AND(AO156="Media",AQ156="Menor"),AND(AO156="Media",AQ156="Moderado"),AND(AO156="Alta",AQ156="Leve"),AND(AO156="Alta",AQ156="Menor")),"Moderado",IF(OR(AND(AO156="Muy Baja",AQ156="Mayor"),AND(AO156="Baja",AQ156="Mayor"),AND(AO156="Media",AQ156="Mayor"),AND(AO156="Alta",AQ156="Moderado"),AND(AO156="Alta",AQ156="Mayor"),AND(AO156="Muy Alta",AQ156="Leve"),AND(AO156="Muy Alta",AQ156="Menor"),AND(AO156="Muy Alta",AQ156="Moderado"),AND(AO156="Muy Alta",AQ156="Mayor")),"Alto",IF(OR(AND(AO156="Muy Baja",AQ156="Catastrófico"),AND(AO156="Baja",AQ156="Catastrófico"),AND(AO156="Media",AQ156="Catastrófico"),AND(AO156="Alta",AQ156="Catastrófico"),AND(AO156="Muy Alta",AQ156="Catastrófico")),"Extremo","")))),"")</f>
        <v>Extremo</v>
      </c>
      <c r="AT156" s="647">
        <f>+AP159</f>
        <v>0.12959999999999999</v>
      </c>
      <c r="AU156" s="647">
        <f>+AR159</f>
        <v>1</v>
      </c>
      <c r="AV156" s="649" t="s">
        <v>274</v>
      </c>
      <c r="AW156" s="277"/>
      <c r="AX156" s="277"/>
      <c r="AY156" s="291">
        <v>12</v>
      </c>
      <c r="AZ156" s="287">
        <v>3</v>
      </c>
      <c r="BA156" s="287">
        <v>3</v>
      </c>
      <c r="BB156" s="287">
        <v>3</v>
      </c>
      <c r="BC156" s="287">
        <v>3</v>
      </c>
      <c r="BJ156" s="299"/>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L156" s="285"/>
    </row>
    <row r="157" spans="1:90" s="1" customFormat="1" ht="139.75" customHeight="1" x14ac:dyDescent="0.3">
      <c r="A157" s="581"/>
      <c r="B157" s="548" t="s">
        <v>399</v>
      </c>
      <c r="C157" s="511" t="s">
        <v>108</v>
      </c>
      <c r="D157" s="511" t="s">
        <v>400</v>
      </c>
      <c r="E157" s="511" t="s">
        <v>124</v>
      </c>
      <c r="F157" s="510"/>
      <c r="G157" s="510"/>
      <c r="H157" s="510"/>
      <c r="I157" s="510"/>
      <c r="J157" s="511" t="s">
        <v>281</v>
      </c>
      <c r="K157" s="512" t="s">
        <v>407</v>
      </c>
      <c r="L157" s="512" t="s">
        <v>408</v>
      </c>
      <c r="M157" s="512"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7" s="548"/>
      <c r="O157" s="489">
        <v>2</v>
      </c>
      <c r="P157" s="487"/>
      <c r="Q157" s="488"/>
      <c r="R157" s="485"/>
      <c r="S157" s="487"/>
      <c r="T157" s="488"/>
      <c r="U157" s="485"/>
      <c r="V157" s="487"/>
      <c r="W157" s="488"/>
      <c r="X157" s="509"/>
      <c r="Y157" s="488"/>
      <c r="Z157" s="509"/>
      <c r="AA157" s="489"/>
      <c r="AB157" s="298">
        <v>2</v>
      </c>
      <c r="AC157" s="409" t="s">
        <v>857</v>
      </c>
      <c r="AD157" s="359"/>
      <c r="AE157" s="287" t="s">
        <v>120</v>
      </c>
      <c r="AF157" s="409" t="s">
        <v>801</v>
      </c>
      <c r="AG157" s="287" t="str">
        <f t="shared" si="163"/>
        <v>Probabilidad</v>
      </c>
      <c r="AH157" s="288" t="s">
        <v>71</v>
      </c>
      <c r="AI157" s="288" t="s">
        <v>106</v>
      </c>
      <c r="AJ157" s="289" t="str">
        <f t="shared" si="154"/>
        <v>40%</v>
      </c>
      <c r="AK157" s="288" t="s">
        <v>112</v>
      </c>
      <c r="AL157" s="288" t="s">
        <v>130</v>
      </c>
      <c r="AM157" s="288" t="s">
        <v>273</v>
      </c>
      <c r="AN157" s="271">
        <f>IFERROR(IF(AND(AG156="Probabilidad",AG157="Probabilidad"),(AP156-(+AP156*AJ157)),IF(AG157="Probabilidad",(Q156-(+Q156*AJ157)),IF(AG157="Impacto",AP156,""))),"")</f>
        <v>0.36</v>
      </c>
      <c r="AO157" s="131" t="str">
        <f t="shared" si="183"/>
        <v>Baja</v>
      </c>
      <c r="AP157" s="123">
        <f>+AN157</f>
        <v>0.36</v>
      </c>
      <c r="AQ157" s="131" t="str">
        <f t="shared" si="184"/>
        <v>Catastrófico</v>
      </c>
      <c r="AR157" s="123">
        <f>IFERROR(IF(AND(AG156="Impacto",AG157="Impacto"),(AR156-(+AR156*AJ157)),IF(AG157="Impacto",(Y156-(+Y156*AJ157)),IF(AG157="Probabilidad",AR156,""))),"")</f>
        <v>1</v>
      </c>
      <c r="AS157" s="273" t="str">
        <f t="shared" si="185"/>
        <v>Extremo</v>
      </c>
      <c r="AT157" s="647"/>
      <c r="AU157" s="647"/>
      <c r="AV157" s="649"/>
      <c r="AW157" s="277"/>
      <c r="AX157" s="277"/>
      <c r="AY157" s="291">
        <v>12</v>
      </c>
      <c r="AZ157" s="287">
        <v>3</v>
      </c>
      <c r="BA157" s="287">
        <v>3</v>
      </c>
      <c r="BB157" s="287">
        <v>3</v>
      </c>
      <c r="BC157" s="287">
        <v>3</v>
      </c>
      <c r="BJ157" s="299"/>
      <c r="BK157" s="285"/>
      <c r="BL157" s="285"/>
      <c r="BM157" s="285"/>
      <c r="BN157" s="285"/>
      <c r="BO157" s="285"/>
      <c r="BP157" s="285"/>
      <c r="BQ157" s="285"/>
      <c r="BR157" s="285"/>
      <c r="BS157" s="285"/>
      <c r="BT157" s="285"/>
      <c r="BU157" s="285"/>
      <c r="BV157" s="285"/>
      <c r="BW157" s="285"/>
      <c r="BX157" s="285"/>
      <c r="BY157" s="285"/>
      <c r="BZ157" s="285"/>
      <c r="CA157" s="285"/>
      <c r="CB157" s="285"/>
      <c r="CC157" s="285"/>
      <c r="CD157" s="285"/>
      <c r="CE157" s="285"/>
      <c r="CF157" s="285"/>
      <c r="CG157" s="285"/>
      <c r="CH157" s="285"/>
      <c r="CL157" s="285"/>
    </row>
    <row r="158" spans="1:90" s="1" customFormat="1" ht="223.75" customHeight="1" x14ac:dyDescent="0.3">
      <c r="A158" s="581"/>
      <c r="B158" s="548" t="s">
        <v>399</v>
      </c>
      <c r="C158" s="511" t="s">
        <v>108</v>
      </c>
      <c r="D158" s="511" t="s">
        <v>400</v>
      </c>
      <c r="E158" s="511" t="s">
        <v>124</v>
      </c>
      <c r="F158" s="510"/>
      <c r="G158" s="510"/>
      <c r="H158" s="510"/>
      <c r="I158" s="510"/>
      <c r="J158" s="511" t="s">
        <v>281</v>
      </c>
      <c r="K158" s="512" t="s">
        <v>407</v>
      </c>
      <c r="L158" s="512" t="s">
        <v>408</v>
      </c>
      <c r="M158" s="512"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8" s="548"/>
      <c r="O158" s="489">
        <v>2</v>
      </c>
      <c r="P158" s="487"/>
      <c r="Q158" s="488"/>
      <c r="R158" s="485"/>
      <c r="S158" s="487"/>
      <c r="T158" s="488"/>
      <c r="U158" s="485"/>
      <c r="V158" s="487"/>
      <c r="W158" s="488"/>
      <c r="X158" s="509"/>
      <c r="Y158" s="488"/>
      <c r="Z158" s="509"/>
      <c r="AA158" s="489"/>
      <c r="AB158" s="298">
        <v>3</v>
      </c>
      <c r="AC158" s="409" t="s">
        <v>858</v>
      </c>
      <c r="AD158" s="359"/>
      <c r="AE158" s="287" t="s">
        <v>120</v>
      </c>
      <c r="AF158" s="409" t="s">
        <v>698</v>
      </c>
      <c r="AG158" s="287" t="str">
        <f t="shared" si="163"/>
        <v>Probabilidad</v>
      </c>
      <c r="AH158" s="288" t="s">
        <v>71</v>
      </c>
      <c r="AI158" s="288" t="s">
        <v>106</v>
      </c>
      <c r="AJ158" s="289" t="str">
        <f t="shared" si="154"/>
        <v>40%</v>
      </c>
      <c r="AK158" s="288" t="s">
        <v>112</v>
      </c>
      <c r="AL158" s="288" t="s">
        <v>130</v>
      </c>
      <c r="AM158" s="288" t="s">
        <v>273</v>
      </c>
      <c r="AN158" s="271">
        <f>IFERROR(IF(AND(AG157="Probabilidad",AG158="Probabilidad"),(AP157-(+AP157*AJ158)),IF(AG158="Probabilidad",(Q157-(+Q157*AJ158)),IF(AG158="Impacto",AP157,""))),"")</f>
        <v>0.216</v>
      </c>
      <c r="AO158" s="131" t="str">
        <f t="shared" si="183"/>
        <v>Baja</v>
      </c>
      <c r="AP158" s="123">
        <f>+AN158</f>
        <v>0.216</v>
      </c>
      <c r="AQ158" s="131" t="str">
        <f t="shared" si="184"/>
        <v>Catastrófico</v>
      </c>
      <c r="AR158" s="123">
        <f>IFERROR(IF(AND(AG157="Impacto",AG158="Impacto"),(AR157-(+AR157*AJ158)),IF(AG158="Impacto",(Y157-(+Y157*AJ158)),IF(AG158="Probabilidad",AR157,""))),"")</f>
        <v>1</v>
      </c>
      <c r="AS158" s="273" t="str">
        <f t="shared" si="185"/>
        <v>Extremo</v>
      </c>
      <c r="AT158" s="647"/>
      <c r="AU158" s="647"/>
      <c r="AV158" s="649"/>
      <c r="AW158" s="277"/>
      <c r="AX158" s="277"/>
      <c r="AY158" s="291">
        <f>+SUM(AZ158:BC158)</f>
        <v>0</v>
      </c>
      <c r="AZ158" s="287">
        <v>0</v>
      </c>
      <c r="BA158" s="287">
        <v>0</v>
      </c>
      <c r="BB158" s="287">
        <v>0</v>
      </c>
      <c r="BC158" s="287">
        <v>0</v>
      </c>
      <c r="BJ158" s="299"/>
      <c r="BK158" s="285"/>
      <c r="BL158" s="285"/>
      <c r="BM158" s="285"/>
      <c r="BN158" s="285"/>
      <c r="BO158" s="285"/>
      <c r="BP158" s="285"/>
      <c r="BQ158" s="285"/>
      <c r="BR158" s="285"/>
      <c r="BS158" s="285"/>
      <c r="BT158" s="285"/>
      <c r="BU158" s="285"/>
      <c r="BV158" s="285"/>
      <c r="BW158" s="285"/>
      <c r="BX158" s="285"/>
      <c r="BY158" s="285"/>
      <c r="BZ158" s="285"/>
      <c r="CA158" s="285"/>
      <c r="CB158" s="285"/>
      <c r="CC158" s="285"/>
      <c r="CD158" s="285"/>
      <c r="CE158" s="285"/>
      <c r="CF158" s="285"/>
      <c r="CG158" s="285"/>
      <c r="CH158" s="285"/>
      <c r="CL158" s="285"/>
    </row>
    <row r="159" spans="1:90" s="1" customFormat="1" ht="167.4" customHeight="1" x14ac:dyDescent="0.3">
      <c r="A159" s="581"/>
      <c r="B159" s="548" t="s">
        <v>399</v>
      </c>
      <c r="C159" s="511" t="s">
        <v>108</v>
      </c>
      <c r="D159" s="511" t="s">
        <v>400</v>
      </c>
      <c r="E159" s="511" t="s">
        <v>124</v>
      </c>
      <c r="F159" s="510"/>
      <c r="G159" s="510"/>
      <c r="H159" s="510"/>
      <c r="I159" s="510"/>
      <c r="J159" s="511" t="s">
        <v>281</v>
      </c>
      <c r="K159" s="512" t="s">
        <v>407</v>
      </c>
      <c r="L159" s="512" t="s">
        <v>408</v>
      </c>
      <c r="M159" s="512"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59" s="548"/>
      <c r="O159" s="489">
        <v>2</v>
      </c>
      <c r="P159" s="487"/>
      <c r="Q159" s="488"/>
      <c r="R159" s="485"/>
      <c r="S159" s="487"/>
      <c r="T159" s="488"/>
      <c r="U159" s="485"/>
      <c r="V159" s="487"/>
      <c r="W159" s="488"/>
      <c r="X159" s="509"/>
      <c r="Y159" s="488"/>
      <c r="Z159" s="509"/>
      <c r="AA159" s="489"/>
      <c r="AB159" s="298">
        <v>4</v>
      </c>
      <c r="AC159" s="409" t="s">
        <v>1054</v>
      </c>
      <c r="AD159" s="359"/>
      <c r="AE159" s="287" t="s">
        <v>120</v>
      </c>
      <c r="AF159" s="409" t="s">
        <v>745</v>
      </c>
      <c r="AG159" s="287" t="str">
        <f t="shared" si="163"/>
        <v>Probabilidad</v>
      </c>
      <c r="AH159" s="288" t="s">
        <v>71</v>
      </c>
      <c r="AI159" s="288" t="s">
        <v>106</v>
      </c>
      <c r="AJ159" s="289" t="str">
        <f t="shared" si="154"/>
        <v>40%</v>
      </c>
      <c r="AK159" s="288" t="s">
        <v>112</v>
      </c>
      <c r="AL159" s="288" t="s">
        <v>130</v>
      </c>
      <c r="AM159" s="288" t="s">
        <v>273</v>
      </c>
      <c r="AN159" s="271">
        <f>IFERROR(IF(AND(AG158="Probabilidad",AG159="Probabilidad"),(AP158-(+AP158*AJ159)),IF(AG159="Probabilidad",(Q158-(+Q158*AJ159)),IF(AG159="Impacto",AP158,""))),"")</f>
        <v>0.12959999999999999</v>
      </c>
      <c r="AO159" s="131" t="str">
        <f t="shared" si="183"/>
        <v>Muy Baja</v>
      </c>
      <c r="AP159" s="123">
        <f>+AN159</f>
        <v>0.12959999999999999</v>
      </c>
      <c r="AQ159" s="131" t="str">
        <f t="shared" si="184"/>
        <v>Catastrófico</v>
      </c>
      <c r="AR159" s="123">
        <f>IFERROR(IF(AND(AG158="Impacto",AG159="Impacto"),(AR158-(+AR158*AJ159)),IF(AG159="Impacto",(Y158-(+Y158*AJ159)),IF(AG159="Probabilidad",AR158,""))),"")</f>
        <v>1</v>
      </c>
      <c r="AS159" s="273" t="str">
        <f>IFERROR(IF(OR(AND(AO159="Muy Baja",AQ159="Leve"),AND(AO159="Muy Baja",AQ159="Menor"),AND(AO159="Baja",AQ159="Leve")),"Bajo",IF(OR(AND(AO159="Muy baja",AQ159="Moderado"),AND(AO159="Baja",AQ159="Menor"),AND(AO159="Baja",AQ159="Moderado"),AND(AO159="Media",AQ159="Leve"),AND(AO159="Media",AQ159="Menor"),AND(AO159="Media",AQ159="Moderado"),AND(AO159="Alta",AQ159="Leve"),AND(AO159="Alta",AQ159="Menor")),"Moderado",IF(OR(AND(AO159="Muy Baja",AQ159="Mayor"),AND(AO159="Baja",AQ159="Mayor"),AND(AO159="Media",AQ159="Mayor"),AND(AO159="Alta",AQ159="Moderado"),AND(AO159="Alta",AQ159="Mayor"),AND(AO159="Muy Alta",AQ159="Leve"),AND(AO159="Muy Alta",AQ159="Menor"),AND(AO159="Muy Alta",AQ159="Moderado"),AND(AO159="Muy Alta",AQ159="Mayor")),"Alto",IF(OR(AND(AO159="Muy Baja",AQ159="Catastrófico"),AND(AO159="Baja",AQ159="Catastrófico"),AND(AO159="Media",AQ159="Catastrófico"),AND(AO159="Alta",AQ159="Catastrófico"),AND(AO159="Muy Alta",AQ159="Catastrófico")),"Extremo","")))),"")</f>
        <v>Extremo</v>
      </c>
      <c r="AT159" s="647"/>
      <c r="AU159" s="647"/>
      <c r="AV159" s="649"/>
      <c r="AW159" s="277"/>
      <c r="AX159" s="277"/>
      <c r="AY159" s="291">
        <v>0</v>
      </c>
      <c r="AZ159" s="287">
        <v>0</v>
      </c>
      <c r="BA159" s="287">
        <v>0</v>
      </c>
      <c r="BB159" s="287">
        <v>0</v>
      </c>
      <c r="BC159" s="287">
        <v>0</v>
      </c>
      <c r="BJ159" s="299"/>
      <c r="BK159" s="285"/>
      <c r="BL159" s="285"/>
      <c r="BM159" s="285"/>
      <c r="BN159" s="285"/>
      <c r="BO159" s="285"/>
      <c r="BP159" s="285"/>
      <c r="BQ159" s="285"/>
      <c r="BR159" s="285"/>
      <c r="BS159" s="285"/>
      <c r="BT159" s="285"/>
      <c r="BU159" s="285"/>
      <c r="BV159" s="285"/>
      <c r="BW159" s="285"/>
      <c r="BX159" s="285"/>
      <c r="BY159" s="285"/>
      <c r="BZ159" s="285"/>
      <c r="CA159" s="285"/>
      <c r="CB159" s="285"/>
      <c r="CC159" s="285"/>
      <c r="CD159" s="285"/>
      <c r="CE159" s="285"/>
      <c r="CF159" s="285"/>
      <c r="CG159" s="285"/>
      <c r="CH159" s="285"/>
      <c r="CL159" s="285"/>
    </row>
    <row r="160" spans="1:90" s="1" customFormat="1" ht="14" customHeight="1" x14ac:dyDescent="0.3">
      <c r="A160" s="581"/>
      <c r="B160" s="548" t="s">
        <v>399</v>
      </c>
      <c r="C160" s="511" t="s">
        <v>108</v>
      </c>
      <c r="D160" s="511" t="s">
        <v>400</v>
      </c>
      <c r="E160" s="511" t="s">
        <v>124</v>
      </c>
      <c r="F160" s="510"/>
      <c r="G160" s="510"/>
      <c r="H160" s="510"/>
      <c r="I160" s="510"/>
      <c r="J160" s="511" t="s">
        <v>281</v>
      </c>
      <c r="K160" s="512" t="s">
        <v>407</v>
      </c>
      <c r="L160" s="512" t="s">
        <v>408</v>
      </c>
      <c r="M160" s="512"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0" s="548"/>
      <c r="O160" s="489">
        <v>2</v>
      </c>
      <c r="P160" s="487"/>
      <c r="Q160" s="488"/>
      <c r="R160" s="485"/>
      <c r="S160" s="487"/>
      <c r="T160" s="488"/>
      <c r="U160" s="485"/>
      <c r="V160" s="487"/>
      <c r="W160" s="488"/>
      <c r="X160" s="509"/>
      <c r="Y160" s="488"/>
      <c r="Z160" s="509"/>
      <c r="AA160" s="489"/>
      <c r="AB160" s="298"/>
      <c r="AC160" s="409"/>
      <c r="AD160" s="359"/>
      <c r="AE160" s="287"/>
      <c r="AF160" s="409"/>
      <c r="AG160" s="287" t="str">
        <f t="shared" si="163"/>
        <v/>
      </c>
      <c r="AH160" s="288"/>
      <c r="AI160" s="288"/>
      <c r="AJ160" s="289" t="str">
        <f t="shared" si="154"/>
        <v/>
      </c>
      <c r="AK160" s="288"/>
      <c r="AL160" s="288"/>
      <c r="AM160" s="288"/>
      <c r="AN160" s="122"/>
      <c r="AO160" s="131" t="str">
        <f t="shared" si="155"/>
        <v/>
      </c>
      <c r="AP160" s="123"/>
      <c r="AQ160" s="131" t="str">
        <f t="shared" si="156"/>
        <v/>
      </c>
      <c r="AR160" s="123" t="str">
        <f t="shared" si="157"/>
        <v/>
      </c>
      <c r="AS160" s="273" t="str">
        <f t="shared" si="158"/>
        <v/>
      </c>
      <c r="AT160" s="273"/>
      <c r="AU160" s="273"/>
      <c r="AV160" s="341"/>
      <c r="AW160" s="277"/>
      <c r="AX160" s="277"/>
      <c r="AY160" s="404"/>
      <c r="AZ160" s="405"/>
      <c r="BA160" s="405"/>
      <c r="BB160" s="405"/>
      <c r="BC160" s="405"/>
      <c r="BJ160" s="299"/>
      <c r="BK160" s="285"/>
      <c r="BL160" s="285"/>
      <c r="BM160" s="285"/>
      <c r="BN160" s="285"/>
      <c r="BO160" s="285"/>
      <c r="BP160" s="285"/>
      <c r="BQ160" s="285"/>
      <c r="BR160" s="285"/>
      <c r="BS160" s="285"/>
      <c r="BT160" s="285"/>
      <c r="BU160" s="285"/>
      <c r="BV160" s="285"/>
      <c r="BW160" s="285"/>
      <c r="BX160" s="285"/>
      <c r="BY160" s="285"/>
      <c r="BZ160" s="285"/>
      <c r="CA160" s="285"/>
      <c r="CB160" s="285"/>
      <c r="CC160" s="285"/>
      <c r="CD160" s="285"/>
      <c r="CE160" s="285"/>
      <c r="CF160" s="285"/>
      <c r="CG160" s="285"/>
      <c r="CH160" s="285"/>
      <c r="CL160" s="285"/>
    </row>
    <row r="161" spans="1:90" s="1" customFormat="1" ht="14" customHeight="1" x14ac:dyDescent="0.3">
      <c r="A161" s="581"/>
      <c r="B161" s="548" t="s">
        <v>399</v>
      </c>
      <c r="C161" s="511" t="s">
        <v>108</v>
      </c>
      <c r="D161" s="511" t="s">
        <v>400</v>
      </c>
      <c r="E161" s="511" t="s">
        <v>124</v>
      </c>
      <c r="F161" s="510"/>
      <c r="G161" s="510"/>
      <c r="H161" s="510"/>
      <c r="I161" s="510"/>
      <c r="J161" s="511" t="s">
        <v>281</v>
      </c>
      <c r="K161" s="512" t="s">
        <v>407</v>
      </c>
      <c r="L161" s="512" t="s">
        <v>408</v>
      </c>
      <c r="M161" s="512" t="str">
        <f t="shared" si="147"/>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N161" s="548"/>
      <c r="O161" s="489">
        <v>2</v>
      </c>
      <c r="P161" s="487"/>
      <c r="Q161" s="488"/>
      <c r="R161" s="485"/>
      <c r="S161" s="487"/>
      <c r="T161" s="488"/>
      <c r="U161" s="485"/>
      <c r="V161" s="487"/>
      <c r="W161" s="488"/>
      <c r="X161" s="509"/>
      <c r="Y161" s="488"/>
      <c r="Z161" s="509"/>
      <c r="AA161" s="489"/>
      <c r="AB161" s="298"/>
      <c r="AC161" s="409"/>
      <c r="AD161" s="359"/>
      <c r="AE161" s="287"/>
      <c r="AF161" s="409"/>
      <c r="AG161" s="287" t="str">
        <f t="shared" si="163"/>
        <v/>
      </c>
      <c r="AH161" s="288"/>
      <c r="AI161" s="288"/>
      <c r="AJ161" s="289" t="str">
        <f t="shared" si="154"/>
        <v/>
      </c>
      <c r="AK161" s="288"/>
      <c r="AL161" s="288"/>
      <c r="AM161" s="288"/>
      <c r="AN161" s="122"/>
      <c r="AO161" s="131" t="str">
        <f t="shared" si="155"/>
        <v/>
      </c>
      <c r="AP161" s="123"/>
      <c r="AQ161" s="131" t="str">
        <f t="shared" si="156"/>
        <v/>
      </c>
      <c r="AR161" s="123" t="str">
        <f t="shared" si="157"/>
        <v/>
      </c>
      <c r="AS161" s="273" t="str">
        <f t="shared" si="158"/>
        <v/>
      </c>
      <c r="AT161" s="273"/>
      <c r="AU161" s="273"/>
      <c r="AV161" s="341"/>
      <c r="AW161" s="277"/>
      <c r="AX161" s="277"/>
      <c r="AY161" s="404"/>
      <c r="AZ161" s="405"/>
      <c r="BA161" s="405"/>
      <c r="BB161" s="405"/>
      <c r="BC161" s="405"/>
      <c r="BJ161" s="299"/>
      <c r="BK161" s="285"/>
      <c r="BL161" s="285"/>
      <c r="BM161" s="285"/>
      <c r="BN161" s="285"/>
      <c r="BO161" s="285"/>
      <c r="BP161" s="285"/>
      <c r="BQ161" s="285"/>
      <c r="BR161" s="285"/>
      <c r="BS161" s="285"/>
      <c r="BT161" s="285"/>
      <c r="BU161" s="285"/>
      <c r="BV161" s="285"/>
      <c r="BW161" s="285"/>
      <c r="BX161" s="285"/>
      <c r="BY161" s="285"/>
      <c r="BZ161" s="285"/>
      <c r="CA161" s="285"/>
      <c r="CB161" s="285"/>
      <c r="CC161" s="285"/>
      <c r="CD161" s="285"/>
      <c r="CE161" s="285"/>
      <c r="CF161" s="285"/>
      <c r="CG161" s="285"/>
      <c r="CH161" s="285"/>
      <c r="CL161" s="285"/>
    </row>
    <row r="162" spans="1:90" s="1" customFormat="1" ht="205.75" customHeight="1" x14ac:dyDescent="0.3">
      <c r="A162" s="581" t="s">
        <v>409</v>
      </c>
      <c r="B162" s="548" t="s">
        <v>410</v>
      </c>
      <c r="C162" s="511" t="s">
        <v>81</v>
      </c>
      <c r="D162" s="511" t="s">
        <v>411</v>
      </c>
      <c r="E162" s="511" t="s">
        <v>150</v>
      </c>
      <c r="F162" s="510" t="s">
        <v>324</v>
      </c>
      <c r="G162" s="510" t="s">
        <v>278</v>
      </c>
      <c r="H162" s="510" t="s">
        <v>373</v>
      </c>
      <c r="I162" s="510" t="s">
        <v>305</v>
      </c>
      <c r="J162" s="511" t="s">
        <v>281</v>
      </c>
      <c r="K162" s="512" t="s">
        <v>412</v>
      </c>
      <c r="L162" s="512" t="s">
        <v>1055</v>
      </c>
      <c r="M162" s="512" t="str">
        <f t="shared" ref="M162:M186" si="186">+CONCATENATE(J162," ",K162," ",L162)</f>
        <v>Posibilidad de pérdida Reputacional por incumplimiento de los estándares de producción (calidad) en la prestación del servicio público Catastral por excepción debido a :
1. Falta de conocimiento de los procedimientos establecidos.
2. Recursos inadecuados o insuficientes (personal  y presupuestal).
3. Deficiencia en la infraestructura tecnológica a nivel nacional.
4. falta de compromiso y sentido de pertenencia por parte del personal de las Direcciones Territoriales.
5. Falta de lineamientos estratégicos por parte de la subdirección general.</v>
      </c>
      <c r="N162" s="548" t="s">
        <v>270</v>
      </c>
      <c r="O162" s="489">
        <v>288000</v>
      </c>
      <c r="P162" s="487" t="str">
        <f t="shared" ref="P162:P168" si="187">IF(O162&lt;=0,"",IF(O162&lt;=2,"Muy Baja",IF(O162&lt;=24,"Baja",IF(O162&lt;=500,"Media",IF(O162&lt;=5000,"Alta","Muy Alta")))))</f>
        <v>Muy Alta</v>
      </c>
      <c r="Q162" s="488">
        <f t="shared" si="171"/>
        <v>1</v>
      </c>
      <c r="R162" s="485"/>
      <c r="S162" s="487" t="str">
        <f>IF(OR(R162='Tabla Impacto'!$C$11,R162='Tabla Impacto'!$D$11),"Leve",IF(OR(R162='Tabla Impacto'!$C$12,R162='Tabla Impacto'!$D$12),"Menor",IF(OR(R162='Tabla Impacto'!$C$13,R162='Tabla Impacto'!$D$13),"Moderado",IF(OR(R162='Tabla Impacto'!$C$14,R162='Tabla Impacto'!$D$14),"Mayor",IF(OR(R162='Tabla Impacto'!$C$15,R162='Tabla Impacto'!$D$15),"Catastrófico","")))))</f>
        <v/>
      </c>
      <c r="T162" s="488" t="str">
        <f t="shared" ref="T162" si="188">IF(S162="","",IF(S162="Leve",0.2,IF(S162="Menor",0.4,IF(S162="Moderado",0.6,IF(S162="Mayor",0.8,IF(S162="Catastrófico",1,))))))</f>
        <v/>
      </c>
      <c r="U162" s="485" t="s">
        <v>282</v>
      </c>
      <c r="V162" s="487" t="str">
        <f>IF(OR(U162='Tabla Impacto'!$C$11,U162='Tabla Impacto'!$D$11),"Leve",IF(OR(U162='Tabla Impacto'!$C$12,U162='Tabla Impacto'!$D$12),"Menor",IF(OR(U162='Tabla Impacto'!$C$13,U162='Tabla Impacto'!$D$13),"Moderado",IF(OR(U162='Tabla Impacto'!$C$14,U162='Tabla Impacto'!$D$14),"Mayor",IF(OR(U162='Tabla Impacto'!$C$15,U162='Tabla Impacto'!$D$15),"Catastrófico","")))))</f>
        <v>Moderado</v>
      </c>
      <c r="W162" s="488">
        <f t="shared" ref="W162" si="189">IF(V162="","",IF(V162="Leve",0.2,IF(V162="Menor",0.4,IF(V162="Moderado",0.6,IF(V162="Mayor",0.8,IF(V162="Catastrófico",1,))))))</f>
        <v>0.6</v>
      </c>
      <c r="X162" s="509" t="str">
        <f>IF(Y162="","",IF(Y162='Tabla Impacto'!$G$4,'Tabla Impacto'!$F$4,IF(Y162='Tabla Impacto'!$G$5,'Tabla Impacto'!$F$5,IF(Y162='Tabla Impacto'!$G$6,'Tabla Impacto'!$F$6,IF(Y162='Tabla Impacto'!$G$7,'Tabla Impacto'!$F$7,IF(Y162='Tabla Impacto'!$G$8,'Tabla Impacto'!$F$8))))))</f>
        <v>Moderado</v>
      </c>
      <c r="Y162" s="488">
        <f t="shared" ref="Y162" si="190">+IF(T162="",W162,IF(W162="",T162,IF(T162&gt;W162,T162,W162)))</f>
        <v>0.6</v>
      </c>
      <c r="Z162" s="509" t="str">
        <f t="shared" ref="Z162" si="191">IF(OR(AND(P162="Muy Baja",X162="Leve"),AND(P162="Muy Baja",X162="Menor"),AND(P162="Baja",X162="Leve")),"Bajo",IF(OR(AND(P162="Muy baja",X162="Moderado"),AND(P162="Baja",X162="Menor"),AND(P162="Baja",X162="Moderado"),AND(P162="Media",X162="Leve"),AND(P162="Media",X162="Menor"),AND(P162="Media",X162="Moderado"),AND(P162="Alta",X162="Leve"),AND(P162="Alta",X162="Menor")),"Moderado",IF(OR(AND(P162="Muy Baja",X162="Mayor"),AND(P162="Baja",X162="Mayor"),AND(P162="Media",X162="Mayor"),AND(P162="Alta",X162="Moderado"),AND(P162="Alta",X162="Mayor"),AND(P162="Muy Alta",X162="Leve"),AND(P162="Muy Alta",X162="Menor"),AND(P162="Muy Alta",X162="Moderado"),AND(P162="Muy Alta",X162="Mayor")),"Alto",IF(OR(AND(P162="Muy Baja",X162="Catastrófico"),AND(P162="Baja",X162="Catastrófico"),AND(P162="Media",X162="Catastrófico"),AND(P162="Alta",X162="Catastrófico"),AND(P162="Muy Alta",X162="Catastrófico")),"Extremo",""))))</f>
        <v>Alto</v>
      </c>
      <c r="AA162" s="489"/>
      <c r="AB162" s="298">
        <v>1</v>
      </c>
      <c r="AC162" s="409" t="s">
        <v>758</v>
      </c>
      <c r="AD162" s="359"/>
      <c r="AE162" s="388" t="s">
        <v>113</v>
      </c>
      <c r="AF162" s="409" t="s">
        <v>759</v>
      </c>
      <c r="AG162" s="287" t="str">
        <f t="shared" si="163"/>
        <v>Probabilidad</v>
      </c>
      <c r="AH162" s="288" t="s">
        <v>71</v>
      </c>
      <c r="AI162" s="288" t="s">
        <v>106</v>
      </c>
      <c r="AJ162" s="289" t="str">
        <f t="shared" si="154"/>
        <v>40%</v>
      </c>
      <c r="AK162" s="288" t="s">
        <v>112</v>
      </c>
      <c r="AL162" s="288" t="s">
        <v>135</v>
      </c>
      <c r="AM162" s="288" t="s">
        <v>273</v>
      </c>
      <c r="AN162" s="272">
        <f>IFERROR(IF(AG162="Probabilidad",(Q162-(+Q162*AJ162)),IF(AG162="Impacto",Q162,"")),"")</f>
        <v>0.6</v>
      </c>
      <c r="AO162" s="131" t="str">
        <f t="shared" si="155"/>
        <v>Media</v>
      </c>
      <c r="AP162" s="123">
        <f>+AN162</f>
        <v>0.6</v>
      </c>
      <c r="AQ162" s="131" t="str">
        <f t="shared" si="156"/>
        <v>Moderado</v>
      </c>
      <c r="AR162" s="123">
        <f>IFERROR(IF(AG162="Impacto",(Y162-(+Y162*AJ162)),IF(AG162="Probabilidad",Y162,"")),"")</f>
        <v>0.6</v>
      </c>
      <c r="AS162" s="273" t="str">
        <f t="shared" si="158"/>
        <v>Moderado</v>
      </c>
      <c r="AT162" s="339">
        <f>+AP162</f>
        <v>0.6</v>
      </c>
      <c r="AU162" s="339">
        <f>+AR162</f>
        <v>0.6</v>
      </c>
      <c r="AV162" s="417" t="s">
        <v>274</v>
      </c>
      <c r="AW162" s="277"/>
      <c r="AX162" s="277"/>
      <c r="AY162" s="291">
        <v>12</v>
      </c>
      <c r="AZ162" s="287">
        <v>3</v>
      </c>
      <c r="BA162" s="287">
        <v>3</v>
      </c>
      <c r="BB162" s="287">
        <v>3</v>
      </c>
      <c r="BC162" s="287">
        <v>3</v>
      </c>
      <c r="BJ162" s="299"/>
      <c r="BK162" s="285"/>
      <c r="BL162" s="285"/>
      <c r="BM162" s="285"/>
      <c r="BN162" s="285"/>
      <c r="BO162" s="285"/>
      <c r="BP162" s="285"/>
      <c r="BQ162" s="285"/>
      <c r="BR162" s="285"/>
      <c r="BS162" s="285"/>
      <c r="BT162" s="285"/>
      <c r="BU162" s="285"/>
      <c r="BV162" s="285"/>
      <c r="BW162" s="285"/>
      <c r="BX162" s="285"/>
      <c r="BY162" s="285"/>
      <c r="BZ162" s="285"/>
      <c r="CA162" s="285"/>
      <c r="CB162" s="285"/>
      <c r="CC162" s="285"/>
      <c r="CD162" s="285"/>
      <c r="CE162" s="285"/>
      <c r="CF162" s="285"/>
      <c r="CG162" s="285"/>
      <c r="CH162" s="285"/>
      <c r="CL162" s="285"/>
    </row>
    <row r="163" spans="1:90" s="1" customFormat="1" ht="14" customHeight="1" x14ac:dyDescent="0.3">
      <c r="A163" s="581"/>
      <c r="B163" s="548" t="s">
        <v>404</v>
      </c>
      <c r="C163" s="511" t="s">
        <v>413</v>
      </c>
      <c r="D163" s="511" t="s">
        <v>405</v>
      </c>
      <c r="E163" s="511" t="s">
        <v>150</v>
      </c>
      <c r="F163" s="510"/>
      <c r="G163" s="510"/>
      <c r="H163" s="510"/>
      <c r="I163" s="510"/>
      <c r="J163" s="511" t="s">
        <v>281</v>
      </c>
      <c r="K163" s="512" t="s">
        <v>412</v>
      </c>
      <c r="L163" s="512"/>
      <c r="M163" s="512" t="str">
        <f t="shared" si="186"/>
        <v xml:space="preserve">Posibilidad de pérdida Reputacional por incumplimiento de los estándares de producción (calidad) en la prestación del servicio público Catastral por excepción </v>
      </c>
      <c r="N163" s="548"/>
      <c r="O163" s="489">
        <v>288000</v>
      </c>
      <c r="P163" s="487"/>
      <c r="Q163" s="488"/>
      <c r="R163" s="485"/>
      <c r="S163" s="487"/>
      <c r="T163" s="488"/>
      <c r="U163" s="485"/>
      <c r="V163" s="487"/>
      <c r="W163" s="488"/>
      <c r="X163" s="509"/>
      <c r="Y163" s="488"/>
      <c r="Z163" s="509"/>
      <c r="AA163" s="489"/>
      <c r="AB163" s="298"/>
      <c r="AC163" s="409"/>
      <c r="AD163" s="359"/>
      <c r="AE163" s="287"/>
      <c r="AF163" s="409"/>
      <c r="AG163" s="287" t="str">
        <f t="shared" si="163"/>
        <v/>
      </c>
      <c r="AH163" s="288"/>
      <c r="AI163" s="288"/>
      <c r="AJ163" s="289" t="str">
        <f t="shared" si="154"/>
        <v/>
      </c>
      <c r="AK163" s="288"/>
      <c r="AL163" s="288"/>
      <c r="AM163" s="288"/>
      <c r="AN163" s="122"/>
      <c r="AO163" s="131" t="str">
        <f t="shared" si="155"/>
        <v/>
      </c>
      <c r="AP163" s="123"/>
      <c r="AQ163" s="131" t="str">
        <f t="shared" si="156"/>
        <v/>
      </c>
      <c r="AR163" s="123" t="str">
        <f t="shared" si="157"/>
        <v/>
      </c>
      <c r="AS163" s="273" t="str">
        <f t="shared" si="158"/>
        <v/>
      </c>
      <c r="AT163" s="342"/>
      <c r="AU163" s="342"/>
      <c r="AV163" s="423"/>
      <c r="AW163" s="277"/>
      <c r="AX163" s="277"/>
      <c r="AY163" s="404"/>
      <c r="AZ163" s="405"/>
      <c r="BA163" s="405"/>
      <c r="BB163" s="405"/>
      <c r="BC163" s="405"/>
      <c r="BJ163" s="299"/>
      <c r="BK163" s="285"/>
      <c r="BL163" s="285"/>
      <c r="BM163" s="285"/>
      <c r="BN163" s="285"/>
      <c r="BO163" s="285"/>
      <c r="BP163" s="285"/>
      <c r="BQ163" s="285"/>
      <c r="BR163" s="285"/>
      <c r="BS163" s="285"/>
      <c r="BT163" s="285"/>
      <c r="BU163" s="285"/>
      <c r="BV163" s="285"/>
      <c r="BW163" s="285"/>
      <c r="BX163" s="285"/>
      <c r="BY163" s="285"/>
      <c r="BZ163" s="285"/>
      <c r="CA163" s="285"/>
      <c r="CB163" s="285"/>
      <c r="CC163" s="285"/>
      <c r="CD163" s="285"/>
      <c r="CE163" s="285"/>
      <c r="CF163" s="285"/>
      <c r="CG163" s="285"/>
      <c r="CH163" s="285"/>
      <c r="CL163" s="285"/>
    </row>
    <row r="164" spans="1:90" s="1" customFormat="1" ht="14" customHeight="1" x14ac:dyDescent="0.3">
      <c r="A164" s="581"/>
      <c r="B164" s="548" t="s">
        <v>404</v>
      </c>
      <c r="C164" s="511" t="s">
        <v>413</v>
      </c>
      <c r="D164" s="511" t="s">
        <v>405</v>
      </c>
      <c r="E164" s="511" t="s">
        <v>150</v>
      </c>
      <c r="F164" s="510"/>
      <c r="G164" s="510"/>
      <c r="H164" s="510"/>
      <c r="I164" s="510"/>
      <c r="J164" s="511" t="s">
        <v>281</v>
      </c>
      <c r="K164" s="512" t="s">
        <v>412</v>
      </c>
      <c r="L164" s="512"/>
      <c r="M164" s="512" t="str">
        <f t="shared" si="186"/>
        <v xml:space="preserve">Posibilidad de pérdida Reputacional por incumplimiento de los estándares de producción (calidad) en la prestación del servicio público Catastral por excepción </v>
      </c>
      <c r="N164" s="548"/>
      <c r="O164" s="489">
        <v>288000</v>
      </c>
      <c r="P164" s="487"/>
      <c r="Q164" s="488"/>
      <c r="R164" s="485"/>
      <c r="S164" s="487"/>
      <c r="T164" s="488"/>
      <c r="U164" s="485"/>
      <c r="V164" s="487"/>
      <c r="W164" s="488"/>
      <c r="X164" s="509"/>
      <c r="Y164" s="488"/>
      <c r="Z164" s="509"/>
      <c r="AA164" s="489"/>
      <c r="AB164" s="298"/>
      <c r="AC164" s="409"/>
      <c r="AD164" s="359"/>
      <c r="AE164" s="287"/>
      <c r="AF164" s="409"/>
      <c r="AG164" s="287" t="str">
        <f t="shared" si="163"/>
        <v/>
      </c>
      <c r="AH164" s="288"/>
      <c r="AI164" s="288"/>
      <c r="AJ164" s="289" t="str">
        <f t="shared" si="154"/>
        <v/>
      </c>
      <c r="AK164" s="288"/>
      <c r="AL164" s="288"/>
      <c r="AM164" s="288"/>
      <c r="AN164" s="122"/>
      <c r="AO164" s="131" t="str">
        <f t="shared" si="155"/>
        <v/>
      </c>
      <c r="AP164" s="123"/>
      <c r="AQ164" s="131" t="str">
        <f t="shared" si="156"/>
        <v/>
      </c>
      <c r="AR164" s="123" t="str">
        <f t="shared" si="157"/>
        <v/>
      </c>
      <c r="AS164" s="273" t="str">
        <f t="shared" si="158"/>
        <v/>
      </c>
      <c r="AT164" s="273"/>
      <c r="AU164" s="273"/>
      <c r="AV164" s="341"/>
      <c r="AW164" s="277"/>
      <c r="AX164" s="277"/>
      <c r="AY164" s="404"/>
      <c r="AZ164" s="405"/>
      <c r="BA164" s="405"/>
      <c r="BB164" s="405"/>
      <c r="BC164" s="405"/>
      <c r="BJ164" s="299"/>
      <c r="BK164" s="285"/>
      <c r="BL164" s="285"/>
      <c r="BM164" s="285"/>
      <c r="BN164" s="285"/>
      <c r="BO164" s="285"/>
      <c r="BP164" s="285"/>
      <c r="BQ164" s="285"/>
      <c r="BR164" s="285"/>
      <c r="BS164" s="285"/>
      <c r="BT164" s="285"/>
      <c r="BU164" s="285"/>
      <c r="BV164" s="285"/>
      <c r="BW164" s="285"/>
      <c r="BX164" s="285"/>
      <c r="BY164" s="285"/>
      <c r="BZ164" s="285"/>
      <c r="CA164" s="285"/>
      <c r="CB164" s="285"/>
      <c r="CC164" s="285"/>
      <c r="CD164" s="285"/>
      <c r="CE164" s="285"/>
      <c r="CF164" s="285"/>
      <c r="CG164" s="285"/>
      <c r="CH164" s="285"/>
      <c r="CL164" s="285"/>
    </row>
    <row r="165" spans="1:90" s="1" customFormat="1" ht="14" customHeight="1" x14ac:dyDescent="0.3">
      <c r="A165" s="581"/>
      <c r="B165" s="548" t="s">
        <v>404</v>
      </c>
      <c r="C165" s="511" t="s">
        <v>413</v>
      </c>
      <c r="D165" s="511" t="s">
        <v>405</v>
      </c>
      <c r="E165" s="511" t="s">
        <v>150</v>
      </c>
      <c r="F165" s="510"/>
      <c r="G165" s="510"/>
      <c r="H165" s="510"/>
      <c r="I165" s="510"/>
      <c r="J165" s="511" t="s">
        <v>281</v>
      </c>
      <c r="K165" s="512" t="s">
        <v>412</v>
      </c>
      <c r="L165" s="512"/>
      <c r="M165" s="512" t="str">
        <f t="shared" si="186"/>
        <v xml:space="preserve">Posibilidad de pérdida Reputacional por incumplimiento de los estándares de producción (calidad) en la prestación del servicio público Catastral por excepción </v>
      </c>
      <c r="N165" s="548"/>
      <c r="O165" s="489">
        <v>288000</v>
      </c>
      <c r="P165" s="487"/>
      <c r="Q165" s="488"/>
      <c r="R165" s="485"/>
      <c r="S165" s="487"/>
      <c r="T165" s="488"/>
      <c r="U165" s="485"/>
      <c r="V165" s="487"/>
      <c r="W165" s="488"/>
      <c r="X165" s="509"/>
      <c r="Y165" s="488"/>
      <c r="Z165" s="509"/>
      <c r="AA165" s="489"/>
      <c r="AB165" s="298"/>
      <c r="AC165" s="409"/>
      <c r="AD165" s="359"/>
      <c r="AE165" s="287"/>
      <c r="AF165" s="409"/>
      <c r="AG165" s="287" t="str">
        <f t="shared" si="163"/>
        <v/>
      </c>
      <c r="AH165" s="288"/>
      <c r="AI165" s="288"/>
      <c r="AJ165" s="289" t="str">
        <f t="shared" si="154"/>
        <v/>
      </c>
      <c r="AK165" s="288"/>
      <c r="AL165" s="288"/>
      <c r="AM165" s="288"/>
      <c r="AN165" s="122"/>
      <c r="AO165" s="131" t="str">
        <f t="shared" si="155"/>
        <v/>
      </c>
      <c r="AP165" s="123"/>
      <c r="AQ165" s="131" t="str">
        <f t="shared" si="156"/>
        <v/>
      </c>
      <c r="AR165" s="123" t="str">
        <f t="shared" si="157"/>
        <v/>
      </c>
      <c r="AS165" s="273" t="str">
        <f t="shared" si="158"/>
        <v/>
      </c>
      <c r="AT165" s="273"/>
      <c r="AU165" s="273"/>
      <c r="AV165" s="341"/>
      <c r="AW165" s="277"/>
      <c r="AX165" s="277"/>
      <c r="AY165" s="404"/>
      <c r="AZ165" s="405"/>
      <c r="BA165" s="405"/>
      <c r="BB165" s="405"/>
      <c r="BC165" s="405"/>
      <c r="BJ165" s="299"/>
      <c r="BK165" s="285"/>
      <c r="BL165" s="285"/>
      <c r="BM165" s="285"/>
      <c r="BN165" s="285"/>
      <c r="BO165" s="285"/>
      <c r="BP165" s="285"/>
      <c r="BQ165" s="285"/>
      <c r="BR165" s="285"/>
      <c r="BS165" s="285"/>
      <c r="BT165" s="285"/>
      <c r="BU165" s="285"/>
      <c r="BV165" s="285"/>
      <c r="BW165" s="285"/>
      <c r="BX165" s="285"/>
      <c r="BY165" s="285"/>
      <c r="BZ165" s="285"/>
      <c r="CA165" s="285"/>
      <c r="CB165" s="285"/>
      <c r="CC165" s="285"/>
      <c r="CD165" s="285"/>
      <c r="CE165" s="285"/>
      <c r="CF165" s="285"/>
      <c r="CG165" s="285"/>
      <c r="CH165" s="285"/>
      <c r="CL165" s="285"/>
    </row>
    <row r="166" spans="1:90" s="1" customFormat="1" ht="14" customHeight="1" x14ac:dyDescent="0.3">
      <c r="A166" s="581"/>
      <c r="B166" s="548" t="s">
        <v>404</v>
      </c>
      <c r="C166" s="511" t="s">
        <v>413</v>
      </c>
      <c r="D166" s="511" t="s">
        <v>405</v>
      </c>
      <c r="E166" s="511" t="s">
        <v>150</v>
      </c>
      <c r="F166" s="510"/>
      <c r="G166" s="510"/>
      <c r="H166" s="510"/>
      <c r="I166" s="510"/>
      <c r="J166" s="511" t="s">
        <v>281</v>
      </c>
      <c r="K166" s="512" t="s">
        <v>412</v>
      </c>
      <c r="L166" s="512"/>
      <c r="M166" s="512" t="str">
        <f t="shared" si="186"/>
        <v xml:space="preserve">Posibilidad de pérdida Reputacional por incumplimiento de los estándares de producción (calidad) en la prestación del servicio público Catastral por excepción </v>
      </c>
      <c r="N166" s="548"/>
      <c r="O166" s="489">
        <v>288000</v>
      </c>
      <c r="P166" s="487"/>
      <c r="Q166" s="488"/>
      <c r="R166" s="485"/>
      <c r="S166" s="487"/>
      <c r="T166" s="488"/>
      <c r="U166" s="485"/>
      <c r="V166" s="487"/>
      <c r="W166" s="488"/>
      <c r="X166" s="509"/>
      <c r="Y166" s="488"/>
      <c r="Z166" s="509"/>
      <c r="AA166" s="489"/>
      <c r="AB166" s="298"/>
      <c r="AC166" s="409"/>
      <c r="AD166" s="359"/>
      <c r="AE166" s="287"/>
      <c r="AF166" s="409"/>
      <c r="AG166" s="287" t="str">
        <f t="shared" si="163"/>
        <v/>
      </c>
      <c r="AH166" s="288"/>
      <c r="AI166" s="288"/>
      <c r="AJ166" s="289" t="str">
        <f t="shared" si="154"/>
        <v/>
      </c>
      <c r="AK166" s="288"/>
      <c r="AL166" s="288"/>
      <c r="AM166" s="288"/>
      <c r="AN166" s="122"/>
      <c r="AO166" s="131" t="str">
        <f t="shared" si="155"/>
        <v/>
      </c>
      <c r="AP166" s="123"/>
      <c r="AQ166" s="131" t="str">
        <f t="shared" si="156"/>
        <v/>
      </c>
      <c r="AR166" s="123" t="str">
        <f t="shared" si="157"/>
        <v/>
      </c>
      <c r="AS166" s="273" t="str">
        <f t="shared" si="158"/>
        <v/>
      </c>
      <c r="AT166" s="273"/>
      <c r="AU166" s="273"/>
      <c r="AV166" s="341"/>
      <c r="AW166" s="277"/>
      <c r="AX166" s="277"/>
      <c r="AY166" s="404"/>
      <c r="AZ166" s="405"/>
      <c r="BA166" s="405"/>
      <c r="BB166" s="405"/>
      <c r="BC166" s="405"/>
      <c r="BJ166" s="299"/>
      <c r="BK166" s="285"/>
      <c r="BL166" s="285"/>
      <c r="BM166" s="285"/>
      <c r="BN166" s="285"/>
      <c r="BO166" s="285"/>
      <c r="BP166" s="285"/>
      <c r="BQ166" s="285"/>
      <c r="BR166" s="285"/>
      <c r="BS166" s="285"/>
      <c r="BT166" s="285"/>
      <c r="BU166" s="285"/>
      <c r="BV166" s="285"/>
      <c r="BW166" s="285"/>
      <c r="BX166" s="285"/>
      <c r="BY166" s="285"/>
      <c r="BZ166" s="285"/>
      <c r="CA166" s="285"/>
      <c r="CB166" s="285"/>
      <c r="CC166" s="285"/>
      <c r="CD166" s="285"/>
      <c r="CE166" s="285"/>
      <c r="CF166" s="285"/>
      <c r="CG166" s="285"/>
      <c r="CH166" s="285"/>
      <c r="CL166" s="285"/>
    </row>
    <row r="167" spans="1:90" s="1" customFormat="1" ht="14" customHeight="1" x14ac:dyDescent="0.3">
      <c r="A167" s="581"/>
      <c r="B167" s="548" t="s">
        <v>404</v>
      </c>
      <c r="C167" s="511" t="s">
        <v>413</v>
      </c>
      <c r="D167" s="511" t="s">
        <v>405</v>
      </c>
      <c r="E167" s="511" t="s">
        <v>150</v>
      </c>
      <c r="F167" s="510"/>
      <c r="G167" s="510"/>
      <c r="H167" s="510"/>
      <c r="I167" s="510"/>
      <c r="J167" s="511" t="s">
        <v>281</v>
      </c>
      <c r="K167" s="512" t="s">
        <v>412</v>
      </c>
      <c r="L167" s="512"/>
      <c r="M167" s="512" t="str">
        <f t="shared" si="186"/>
        <v xml:space="preserve">Posibilidad de pérdida Reputacional por incumplimiento de los estándares de producción (calidad) en la prestación del servicio público Catastral por excepción </v>
      </c>
      <c r="N167" s="548"/>
      <c r="O167" s="489">
        <v>288000</v>
      </c>
      <c r="P167" s="487"/>
      <c r="Q167" s="488"/>
      <c r="R167" s="485"/>
      <c r="S167" s="487"/>
      <c r="T167" s="488"/>
      <c r="U167" s="485"/>
      <c r="V167" s="487"/>
      <c r="W167" s="488"/>
      <c r="X167" s="509"/>
      <c r="Y167" s="488"/>
      <c r="Z167" s="509"/>
      <c r="AA167" s="489"/>
      <c r="AB167" s="298"/>
      <c r="AC167" s="409"/>
      <c r="AD167" s="359"/>
      <c r="AE167" s="287"/>
      <c r="AF167" s="409"/>
      <c r="AG167" s="287" t="str">
        <f t="shared" si="163"/>
        <v/>
      </c>
      <c r="AH167" s="288"/>
      <c r="AI167" s="288"/>
      <c r="AJ167" s="289" t="str">
        <f t="shared" si="154"/>
        <v/>
      </c>
      <c r="AK167" s="288"/>
      <c r="AL167" s="288"/>
      <c r="AM167" s="288"/>
      <c r="AN167" s="122"/>
      <c r="AO167" s="131" t="str">
        <f t="shared" si="155"/>
        <v/>
      </c>
      <c r="AP167" s="123"/>
      <c r="AQ167" s="131" t="str">
        <f t="shared" si="156"/>
        <v/>
      </c>
      <c r="AR167" s="123" t="str">
        <f t="shared" si="157"/>
        <v/>
      </c>
      <c r="AS167" s="273" t="str">
        <f t="shared" si="158"/>
        <v/>
      </c>
      <c r="AT167" s="273"/>
      <c r="AU167" s="273"/>
      <c r="AV167" s="341"/>
      <c r="AW167" s="277"/>
      <c r="AX167" s="277"/>
      <c r="AY167" s="404"/>
      <c r="AZ167" s="405"/>
      <c r="BA167" s="405"/>
      <c r="BB167" s="405"/>
      <c r="BC167" s="405"/>
      <c r="BJ167" s="299"/>
      <c r="BK167" s="285"/>
      <c r="BL167" s="285"/>
      <c r="BM167" s="285"/>
      <c r="BN167" s="285"/>
      <c r="BO167" s="285"/>
      <c r="BP167" s="285"/>
      <c r="BQ167" s="285"/>
      <c r="BR167" s="285"/>
      <c r="BS167" s="285"/>
      <c r="BT167" s="285"/>
      <c r="BU167" s="285"/>
      <c r="BV167" s="285"/>
      <c r="BW167" s="285"/>
      <c r="BX167" s="285"/>
      <c r="BY167" s="285"/>
      <c r="BZ167" s="285"/>
      <c r="CA167" s="285"/>
      <c r="CB167" s="285"/>
      <c r="CC167" s="285"/>
      <c r="CD167" s="285"/>
      <c r="CE167" s="285"/>
      <c r="CF167" s="285"/>
      <c r="CG167" s="285"/>
      <c r="CH167" s="285"/>
      <c r="CL167" s="285"/>
    </row>
    <row r="168" spans="1:90" s="1" customFormat="1" ht="175.75" customHeight="1" x14ac:dyDescent="0.3">
      <c r="A168" s="581" t="s">
        <v>414</v>
      </c>
      <c r="B168" s="548" t="s">
        <v>415</v>
      </c>
      <c r="C168" s="511" t="s">
        <v>81</v>
      </c>
      <c r="D168" s="511" t="s">
        <v>416</v>
      </c>
      <c r="E168" s="511" t="s">
        <v>117</v>
      </c>
      <c r="F168" s="510" t="s">
        <v>287</v>
      </c>
      <c r="G168" s="510" t="s">
        <v>278</v>
      </c>
      <c r="H168" s="510" t="s">
        <v>373</v>
      </c>
      <c r="I168" s="510" t="s">
        <v>305</v>
      </c>
      <c r="J168" s="511" t="s">
        <v>281</v>
      </c>
      <c r="K168" s="512" t="s">
        <v>417</v>
      </c>
      <c r="L168" s="512" t="s">
        <v>1056</v>
      </c>
      <c r="M168" s="512" t="str">
        <f t="shared" si="186"/>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
4. Falta de personal capacitado en los municipios donde se realizan los procesos de formación y/o actualización catastral y demoras en la contratación.
5. Desconocimiento por parte de la ciudadanía y de las entidades municipales donde se realizan los procesos de formación y/o actualización catastral.</v>
      </c>
      <c r="N168" s="548" t="s">
        <v>418</v>
      </c>
      <c r="O168" s="489">
        <v>31</v>
      </c>
      <c r="P168" s="487" t="str">
        <f t="shared" si="187"/>
        <v>Media</v>
      </c>
      <c r="Q168" s="488">
        <f t="shared" si="171"/>
        <v>0.6</v>
      </c>
      <c r="R168" s="485"/>
      <c r="S168" s="487" t="str">
        <f>IF(OR(R168='Tabla Impacto'!$C$11,R168='Tabla Impacto'!$D$11),"Leve",IF(OR(R168='Tabla Impacto'!$C$12,R168='Tabla Impacto'!$D$12),"Menor",IF(OR(R168='Tabla Impacto'!$C$13,R168='Tabla Impacto'!$D$13),"Moderado",IF(OR(R168='Tabla Impacto'!$C$14,R168='Tabla Impacto'!$D$14),"Mayor",IF(OR(R168='Tabla Impacto'!$C$15,R168='Tabla Impacto'!$D$15),"Catastrófico","")))))</f>
        <v/>
      </c>
      <c r="T168" s="488" t="str">
        <f t="shared" ref="T168" si="192">IF(S168="","",IF(S168="Leve",0.2,IF(S168="Menor",0.4,IF(S168="Moderado",0.6,IF(S168="Mayor",0.8,IF(S168="Catastrófico",1,))))))</f>
        <v/>
      </c>
      <c r="U168" s="485" t="s">
        <v>282</v>
      </c>
      <c r="V168" s="487" t="str">
        <f>IF(OR(U168='Tabla Impacto'!$C$11,U168='Tabla Impacto'!$D$11),"Leve",IF(OR(U168='Tabla Impacto'!$C$12,U168='Tabla Impacto'!$D$12),"Menor",IF(OR(U168='Tabla Impacto'!$C$13,U168='Tabla Impacto'!$D$13),"Moderado",IF(OR(U168='Tabla Impacto'!$C$14,U168='Tabla Impacto'!$D$14),"Mayor",IF(OR(U168='Tabla Impacto'!$C$15,U168='Tabla Impacto'!$D$15),"Catastrófico","")))))</f>
        <v>Moderado</v>
      </c>
      <c r="W168" s="488">
        <f t="shared" ref="W168" si="193">IF(V168="","",IF(V168="Leve",0.2,IF(V168="Menor",0.4,IF(V168="Moderado",0.6,IF(V168="Mayor",0.8,IF(V168="Catastrófico",1,))))))</f>
        <v>0.6</v>
      </c>
      <c r="X168" s="509" t="str">
        <f>IF(Y168="","",IF(Y168='Tabla Impacto'!$G$4,'Tabla Impacto'!$F$4,IF(Y168='Tabla Impacto'!$G$5,'Tabla Impacto'!$F$5,IF(Y168='Tabla Impacto'!$G$6,'Tabla Impacto'!$F$6,IF(Y168='Tabla Impacto'!$G$7,'Tabla Impacto'!$F$7,IF(Y168='Tabla Impacto'!$G$8,'Tabla Impacto'!$F$8))))))</f>
        <v>Moderado</v>
      </c>
      <c r="Y168" s="488">
        <f t="shared" ref="Y168" si="194">+IF(T168="",W168,IF(W168="",T168,IF(T168&gt;W168,T168,W168)))</f>
        <v>0.6</v>
      </c>
      <c r="Z168" s="509" t="str">
        <f t="shared" ref="Z168" si="195">IF(OR(AND(P168="Muy Baja",X168="Leve"),AND(P168="Muy Baja",X168="Menor"),AND(P168="Baja",X168="Leve")),"Bajo",IF(OR(AND(P168="Muy baja",X168="Moderado"),AND(P168="Baja",X168="Menor"),AND(P168="Baja",X168="Moderado"),AND(P168="Media",X168="Leve"),AND(P168="Media",X168="Menor"),AND(P168="Media",X168="Moderado"),AND(P168="Alta",X168="Leve"),AND(P168="Alta",X168="Menor")),"Moderado",IF(OR(AND(P168="Muy Baja",X168="Mayor"),AND(P168="Baja",X168="Mayor"),AND(P168="Media",X168="Mayor"),AND(P168="Alta",X168="Moderado"),AND(P168="Alta",X168="Mayor"),AND(P168="Muy Alta",X168="Leve"),AND(P168="Muy Alta",X168="Menor"),AND(P168="Muy Alta",X168="Moderado"),AND(P168="Muy Alta",X168="Mayor")),"Alto",IF(OR(AND(P168="Muy Baja",X168="Catastrófico"),AND(P168="Baja",X168="Catastrófico"),AND(P168="Media",X168="Catastrófico"),AND(P168="Alta",X168="Catastrófico"),AND(P168="Muy Alta",X168="Catastrófico")),"Extremo",""))))</f>
        <v>Moderado</v>
      </c>
      <c r="AA168" s="489"/>
      <c r="AB168" s="298">
        <v>1</v>
      </c>
      <c r="AC168" s="409" t="s">
        <v>816</v>
      </c>
      <c r="AD168" s="359"/>
      <c r="AE168" s="287" t="s">
        <v>120</v>
      </c>
      <c r="AF168" s="409" t="s">
        <v>802</v>
      </c>
      <c r="AG168" s="287" t="str">
        <f t="shared" si="163"/>
        <v>Probabilidad</v>
      </c>
      <c r="AH168" s="288" t="s">
        <v>71</v>
      </c>
      <c r="AI168" s="288" t="s">
        <v>106</v>
      </c>
      <c r="AJ168" s="289" t="str">
        <f t="shared" si="154"/>
        <v>40%</v>
      </c>
      <c r="AK168" s="288" t="s">
        <v>112</v>
      </c>
      <c r="AL168" s="288" t="s">
        <v>135</v>
      </c>
      <c r="AM168" s="288" t="s">
        <v>273</v>
      </c>
      <c r="AN168" s="272">
        <f>IFERROR(IF(AG168="Probabilidad",(Q168-(+Q168*AJ168)),IF(AG168="Impacto",Q168,"")),"")</f>
        <v>0.36</v>
      </c>
      <c r="AO168" s="131" t="str">
        <f t="shared" ref="AO168" si="196">IFERROR(IF(AN168="","",IF(AN168&lt;=0.2,"Muy Baja",IF(AN168&lt;=0.4,"Baja",IF(AN168&lt;=0.6,"Media",IF(AN168&lt;=0.8,"Alta","Muy Alta"))))),"")</f>
        <v>Baja</v>
      </c>
      <c r="AP168" s="123">
        <f>+AN168</f>
        <v>0.36</v>
      </c>
      <c r="AQ168" s="131" t="str">
        <f t="shared" ref="AQ168" si="197">IFERROR(IF(AR168="","",IF(AR168&lt;=0.2,"Leve",IF(AR168&lt;=0.4,"Menor",IF(AR168&lt;=0.6,"Moderado",IF(AR168&lt;=0.8,"Mayor","Catastrófico"))))),"")</f>
        <v>Moderado</v>
      </c>
      <c r="AR168" s="123">
        <f>IFERROR(IF(AG168="Impacto",(Y168-(+Y168*AJ168)),IF(AG168="Probabilidad",Y168,"")),"")</f>
        <v>0.6</v>
      </c>
      <c r="AS168" s="273" t="str">
        <f t="shared" si="158"/>
        <v>Moderado</v>
      </c>
      <c r="AT168" s="339">
        <f>+AP168</f>
        <v>0.36</v>
      </c>
      <c r="AU168" s="339">
        <f>+AR168</f>
        <v>0.6</v>
      </c>
      <c r="AV168" s="341" t="s">
        <v>274</v>
      </c>
      <c r="AW168" s="277"/>
      <c r="AX168" s="277"/>
      <c r="AY168" s="291">
        <v>24</v>
      </c>
      <c r="AZ168" s="287">
        <v>6</v>
      </c>
      <c r="BA168" s="287">
        <v>6</v>
      </c>
      <c r="BB168" s="287">
        <v>6</v>
      </c>
      <c r="BC168" s="287">
        <v>6</v>
      </c>
      <c r="BJ168" s="299"/>
      <c r="BK168" s="285"/>
      <c r="BL168" s="285"/>
      <c r="BM168" s="285"/>
      <c r="BN168" s="285"/>
      <c r="BO168" s="285"/>
      <c r="BP168" s="285"/>
      <c r="BQ168" s="285"/>
      <c r="BR168" s="285"/>
      <c r="BS168" s="285"/>
      <c r="BT168" s="285"/>
      <c r="BU168" s="285"/>
      <c r="BV168" s="285"/>
      <c r="BW168" s="285"/>
      <c r="BX168" s="285"/>
      <c r="BY168" s="285"/>
      <c r="BZ168" s="285"/>
      <c r="CA168" s="285"/>
      <c r="CB168" s="285"/>
      <c r="CC168" s="285"/>
      <c r="CD168" s="285"/>
      <c r="CE168" s="285"/>
      <c r="CF168" s="285"/>
      <c r="CG168" s="285"/>
      <c r="CH168" s="285"/>
      <c r="CL168" s="285"/>
    </row>
    <row r="169" spans="1:90" s="1" customFormat="1" ht="14" customHeight="1" x14ac:dyDescent="0.3">
      <c r="A169" s="581"/>
      <c r="B169" s="548" t="s">
        <v>410</v>
      </c>
      <c r="C169" s="511" t="s">
        <v>413</v>
      </c>
      <c r="D169" s="511"/>
      <c r="E169" s="511" t="s">
        <v>150</v>
      </c>
      <c r="F169" s="510"/>
      <c r="G169" s="510"/>
      <c r="H169" s="510"/>
      <c r="I169" s="510"/>
      <c r="J169" s="511" t="s">
        <v>281</v>
      </c>
      <c r="K169" s="512"/>
      <c r="L169" s="512"/>
      <c r="M169" s="512" t="str">
        <f t="shared" si="186"/>
        <v xml:space="preserve">Posibilidad de pérdida Reputacional  </v>
      </c>
      <c r="N169" s="548"/>
      <c r="O169" s="489">
        <v>14</v>
      </c>
      <c r="P169" s="487"/>
      <c r="Q169" s="488"/>
      <c r="R169" s="485"/>
      <c r="S169" s="487"/>
      <c r="T169" s="488"/>
      <c r="U169" s="485"/>
      <c r="V169" s="487"/>
      <c r="W169" s="488"/>
      <c r="X169" s="509"/>
      <c r="Y169" s="488"/>
      <c r="Z169" s="509"/>
      <c r="AA169" s="489"/>
      <c r="AB169" s="298"/>
      <c r="AC169" s="409"/>
      <c r="AD169" s="359"/>
      <c r="AE169" s="287"/>
      <c r="AF169" s="409"/>
      <c r="AG169" s="287" t="str">
        <f t="shared" si="163"/>
        <v/>
      </c>
      <c r="AH169" s="288"/>
      <c r="AI169" s="288"/>
      <c r="AJ169" s="289" t="str">
        <f t="shared" si="154"/>
        <v/>
      </c>
      <c r="AK169" s="288"/>
      <c r="AL169" s="288"/>
      <c r="AM169" s="288"/>
      <c r="AN169" s="122"/>
      <c r="AO169" s="131" t="str">
        <f t="shared" si="155"/>
        <v/>
      </c>
      <c r="AP169" s="123"/>
      <c r="AQ169" s="131" t="str">
        <f t="shared" si="156"/>
        <v/>
      </c>
      <c r="AR169" s="123" t="str">
        <f t="shared" si="157"/>
        <v/>
      </c>
      <c r="AS169" s="273" t="str">
        <f t="shared" si="158"/>
        <v/>
      </c>
      <c r="AT169" s="273"/>
      <c r="AU169" s="273"/>
      <c r="AV169" s="341"/>
      <c r="AW169" s="277"/>
      <c r="AX169" s="277"/>
      <c r="AY169" s="404"/>
      <c r="AZ169" s="405"/>
      <c r="BA169" s="405"/>
      <c r="BB169" s="405"/>
      <c r="BC169" s="405"/>
      <c r="BJ169" s="299"/>
      <c r="BK169" s="285"/>
      <c r="BL169" s="285"/>
      <c r="BM169" s="285"/>
      <c r="BN169" s="285"/>
      <c r="BO169" s="285"/>
      <c r="BP169" s="285"/>
      <c r="BQ169" s="285"/>
      <c r="BR169" s="285"/>
      <c r="BS169" s="285"/>
      <c r="BT169" s="285"/>
      <c r="BU169" s="285"/>
      <c r="BV169" s="285"/>
      <c r="BW169" s="285"/>
      <c r="BX169" s="285"/>
      <c r="BY169" s="285"/>
      <c r="BZ169" s="285"/>
      <c r="CA169" s="285"/>
      <c r="CB169" s="285"/>
      <c r="CC169" s="285"/>
      <c r="CD169" s="285"/>
      <c r="CE169" s="285"/>
      <c r="CF169" s="285"/>
      <c r="CG169" s="285"/>
      <c r="CH169" s="285"/>
      <c r="CL169" s="285"/>
    </row>
    <row r="170" spans="1:90" s="1" customFormat="1" ht="14" customHeight="1" x14ac:dyDescent="0.3">
      <c r="A170" s="581"/>
      <c r="B170" s="548" t="s">
        <v>410</v>
      </c>
      <c r="C170" s="511" t="s">
        <v>413</v>
      </c>
      <c r="D170" s="511"/>
      <c r="E170" s="511" t="s">
        <v>150</v>
      </c>
      <c r="F170" s="510"/>
      <c r="G170" s="510"/>
      <c r="H170" s="510"/>
      <c r="I170" s="510"/>
      <c r="J170" s="511" t="s">
        <v>281</v>
      </c>
      <c r="K170" s="512"/>
      <c r="L170" s="512"/>
      <c r="M170" s="512" t="str">
        <f t="shared" si="186"/>
        <v xml:space="preserve">Posibilidad de pérdida Reputacional  </v>
      </c>
      <c r="N170" s="548"/>
      <c r="O170" s="489">
        <v>14</v>
      </c>
      <c r="P170" s="487"/>
      <c r="Q170" s="488"/>
      <c r="R170" s="485"/>
      <c r="S170" s="487"/>
      <c r="T170" s="488"/>
      <c r="U170" s="485"/>
      <c r="V170" s="487"/>
      <c r="W170" s="488"/>
      <c r="X170" s="509"/>
      <c r="Y170" s="488"/>
      <c r="Z170" s="509"/>
      <c r="AA170" s="489"/>
      <c r="AB170" s="298"/>
      <c r="AC170" s="409"/>
      <c r="AD170" s="359"/>
      <c r="AE170" s="287"/>
      <c r="AF170" s="409"/>
      <c r="AG170" s="287" t="str">
        <f t="shared" si="163"/>
        <v/>
      </c>
      <c r="AH170" s="288"/>
      <c r="AI170" s="288"/>
      <c r="AJ170" s="289" t="str">
        <f t="shared" si="154"/>
        <v/>
      </c>
      <c r="AK170" s="288"/>
      <c r="AL170" s="288"/>
      <c r="AM170" s="288"/>
      <c r="AN170" s="122"/>
      <c r="AO170" s="131" t="str">
        <f t="shared" si="155"/>
        <v/>
      </c>
      <c r="AP170" s="123"/>
      <c r="AQ170" s="131" t="str">
        <f t="shared" si="156"/>
        <v/>
      </c>
      <c r="AR170" s="123" t="str">
        <f t="shared" si="157"/>
        <v/>
      </c>
      <c r="AS170" s="273" t="str">
        <f t="shared" si="158"/>
        <v/>
      </c>
      <c r="AT170" s="273"/>
      <c r="AU170" s="273"/>
      <c r="AV170" s="341"/>
      <c r="AW170" s="277"/>
      <c r="AX170" s="277"/>
      <c r="AY170" s="404"/>
      <c r="AZ170" s="405"/>
      <c r="BA170" s="405"/>
      <c r="BB170" s="405"/>
      <c r="BC170" s="405"/>
      <c r="BJ170" s="299"/>
      <c r="BK170" s="285"/>
      <c r="BL170" s="285"/>
      <c r="BM170" s="285"/>
      <c r="BN170" s="285"/>
      <c r="BO170" s="285"/>
      <c r="BP170" s="285"/>
      <c r="BQ170" s="285"/>
      <c r="BR170" s="285"/>
      <c r="BS170" s="285"/>
      <c r="BT170" s="285"/>
      <c r="BU170" s="285"/>
      <c r="BV170" s="285"/>
      <c r="BW170" s="285"/>
      <c r="BX170" s="285"/>
      <c r="BY170" s="285"/>
      <c r="BZ170" s="285"/>
      <c r="CA170" s="285"/>
      <c r="CB170" s="285"/>
      <c r="CC170" s="285"/>
      <c r="CD170" s="285"/>
      <c r="CE170" s="285"/>
      <c r="CF170" s="285"/>
      <c r="CG170" s="285"/>
      <c r="CH170" s="285"/>
      <c r="CL170" s="285"/>
    </row>
    <row r="171" spans="1:90" s="1" customFormat="1" ht="14" customHeight="1" x14ac:dyDescent="0.3">
      <c r="A171" s="581"/>
      <c r="B171" s="548" t="s">
        <v>410</v>
      </c>
      <c r="C171" s="511" t="s">
        <v>413</v>
      </c>
      <c r="D171" s="511"/>
      <c r="E171" s="511" t="s">
        <v>150</v>
      </c>
      <c r="F171" s="510"/>
      <c r="G171" s="510"/>
      <c r="H171" s="510"/>
      <c r="I171" s="510"/>
      <c r="J171" s="511" t="s">
        <v>281</v>
      </c>
      <c r="K171" s="512"/>
      <c r="L171" s="512"/>
      <c r="M171" s="512" t="str">
        <f t="shared" si="186"/>
        <v xml:space="preserve">Posibilidad de pérdida Reputacional  </v>
      </c>
      <c r="N171" s="548"/>
      <c r="O171" s="489">
        <v>14</v>
      </c>
      <c r="P171" s="487"/>
      <c r="Q171" s="488"/>
      <c r="R171" s="485"/>
      <c r="S171" s="487"/>
      <c r="T171" s="488"/>
      <c r="U171" s="485"/>
      <c r="V171" s="487"/>
      <c r="W171" s="488"/>
      <c r="X171" s="509"/>
      <c r="Y171" s="488"/>
      <c r="Z171" s="509"/>
      <c r="AA171" s="489"/>
      <c r="AB171" s="298"/>
      <c r="AC171" s="409"/>
      <c r="AD171" s="359"/>
      <c r="AE171" s="287"/>
      <c r="AF171" s="409"/>
      <c r="AG171" s="287" t="str">
        <f t="shared" si="163"/>
        <v/>
      </c>
      <c r="AH171" s="288"/>
      <c r="AI171" s="288"/>
      <c r="AJ171" s="289" t="str">
        <f t="shared" si="154"/>
        <v/>
      </c>
      <c r="AK171" s="288"/>
      <c r="AL171" s="288"/>
      <c r="AM171" s="288"/>
      <c r="AN171" s="122"/>
      <c r="AO171" s="131" t="str">
        <f t="shared" si="155"/>
        <v/>
      </c>
      <c r="AP171" s="123"/>
      <c r="AQ171" s="131" t="str">
        <f t="shared" si="156"/>
        <v/>
      </c>
      <c r="AR171" s="123" t="str">
        <f t="shared" si="157"/>
        <v/>
      </c>
      <c r="AS171" s="273" t="str">
        <f t="shared" si="158"/>
        <v/>
      </c>
      <c r="AT171" s="273"/>
      <c r="AU171" s="273"/>
      <c r="AV171" s="341"/>
      <c r="AW171" s="277"/>
      <c r="AX171" s="277"/>
      <c r="AY171" s="404"/>
      <c r="AZ171" s="405"/>
      <c r="BA171" s="405"/>
      <c r="BB171" s="405"/>
      <c r="BC171" s="405"/>
      <c r="BJ171" s="299"/>
      <c r="BK171" s="285"/>
      <c r="BL171" s="285"/>
      <c r="BM171" s="285"/>
      <c r="BN171" s="285"/>
      <c r="BO171" s="285"/>
      <c r="BP171" s="285"/>
      <c r="BQ171" s="285"/>
      <c r="BR171" s="285"/>
      <c r="BS171" s="285"/>
      <c r="BT171" s="285"/>
      <c r="BU171" s="285"/>
      <c r="BV171" s="285"/>
      <c r="BW171" s="285"/>
      <c r="BX171" s="285"/>
      <c r="BY171" s="285"/>
      <c r="BZ171" s="285"/>
      <c r="CA171" s="285"/>
      <c r="CB171" s="285"/>
      <c r="CC171" s="285"/>
      <c r="CD171" s="285"/>
      <c r="CE171" s="285"/>
      <c r="CF171" s="285"/>
      <c r="CG171" s="285"/>
      <c r="CH171" s="285"/>
      <c r="CL171" s="285"/>
    </row>
    <row r="172" spans="1:90" s="1" customFormat="1" ht="14" customHeight="1" x14ac:dyDescent="0.3">
      <c r="A172" s="581"/>
      <c r="B172" s="548" t="s">
        <v>410</v>
      </c>
      <c r="C172" s="511" t="s">
        <v>413</v>
      </c>
      <c r="D172" s="511"/>
      <c r="E172" s="511" t="s">
        <v>150</v>
      </c>
      <c r="F172" s="510"/>
      <c r="G172" s="510"/>
      <c r="H172" s="510"/>
      <c r="I172" s="510"/>
      <c r="J172" s="511" t="s">
        <v>281</v>
      </c>
      <c r="K172" s="512"/>
      <c r="L172" s="512"/>
      <c r="M172" s="512" t="str">
        <f t="shared" si="186"/>
        <v xml:space="preserve">Posibilidad de pérdida Reputacional  </v>
      </c>
      <c r="N172" s="548"/>
      <c r="O172" s="489">
        <v>14</v>
      </c>
      <c r="P172" s="487"/>
      <c r="Q172" s="488"/>
      <c r="R172" s="485"/>
      <c r="S172" s="487"/>
      <c r="T172" s="488"/>
      <c r="U172" s="485"/>
      <c r="V172" s="487"/>
      <c r="W172" s="488"/>
      <c r="X172" s="509"/>
      <c r="Y172" s="488"/>
      <c r="Z172" s="509"/>
      <c r="AA172" s="489"/>
      <c r="AB172" s="298"/>
      <c r="AC172" s="409"/>
      <c r="AD172" s="359"/>
      <c r="AE172" s="287"/>
      <c r="AF172" s="409"/>
      <c r="AG172" s="287" t="str">
        <f t="shared" si="163"/>
        <v/>
      </c>
      <c r="AH172" s="288"/>
      <c r="AI172" s="288"/>
      <c r="AJ172" s="289" t="str">
        <f t="shared" si="154"/>
        <v/>
      </c>
      <c r="AK172" s="288"/>
      <c r="AL172" s="288"/>
      <c r="AM172" s="288"/>
      <c r="AN172" s="122"/>
      <c r="AO172" s="131" t="str">
        <f t="shared" si="155"/>
        <v/>
      </c>
      <c r="AP172" s="123"/>
      <c r="AQ172" s="131" t="str">
        <f t="shared" si="156"/>
        <v/>
      </c>
      <c r="AR172" s="123" t="str">
        <f t="shared" si="157"/>
        <v/>
      </c>
      <c r="AS172" s="273" t="str">
        <f t="shared" si="158"/>
        <v/>
      </c>
      <c r="AT172" s="273"/>
      <c r="AU172" s="273"/>
      <c r="AV172" s="341"/>
      <c r="AW172" s="277"/>
      <c r="AX172" s="277"/>
      <c r="AY172" s="404"/>
      <c r="AZ172" s="405"/>
      <c r="BA172" s="405"/>
      <c r="BB172" s="405"/>
      <c r="BC172" s="405"/>
      <c r="BJ172" s="299"/>
      <c r="BK172" s="285"/>
      <c r="BL172" s="285"/>
      <c r="BM172" s="285"/>
      <c r="BN172" s="285"/>
      <c r="BO172" s="285"/>
      <c r="BP172" s="285"/>
      <c r="BQ172" s="285"/>
      <c r="BR172" s="285"/>
      <c r="BS172" s="285"/>
      <c r="BT172" s="285"/>
      <c r="BU172" s="285"/>
      <c r="BV172" s="285"/>
      <c r="BW172" s="285"/>
      <c r="BX172" s="285"/>
      <c r="BY172" s="285"/>
      <c r="BZ172" s="285"/>
      <c r="CA172" s="285"/>
      <c r="CB172" s="285"/>
      <c r="CC172" s="285"/>
      <c r="CD172" s="285"/>
      <c r="CE172" s="285"/>
      <c r="CF172" s="285"/>
      <c r="CG172" s="285"/>
      <c r="CH172" s="285"/>
      <c r="CL172" s="285"/>
    </row>
    <row r="173" spans="1:90" s="1" customFormat="1" ht="14" customHeight="1" x14ac:dyDescent="0.3">
      <c r="A173" s="581"/>
      <c r="B173" s="548" t="s">
        <v>410</v>
      </c>
      <c r="C173" s="511" t="s">
        <v>413</v>
      </c>
      <c r="D173" s="511"/>
      <c r="E173" s="511" t="s">
        <v>150</v>
      </c>
      <c r="F173" s="510"/>
      <c r="G173" s="510"/>
      <c r="H173" s="510"/>
      <c r="I173" s="510"/>
      <c r="J173" s="511" t="s">
        <v>281</v>
      </c>
      <c r="K173" s="512"/>
      <c r="L173" s="512"/>
      <c r="M173" s="512" t="str">
        <f t="shared" si="186"/>
        <v xml:space="preserve">Posibilidad de pérdida Reputacional  </v>
      </c>
      <c r="N173" s="548"/>
      <c r="O173" s="489">
        <v>14</v>
      </c>
      <c r="P173" s="487"/>
      <c r="Q173" s="488"/>
      <c r="R173" s="485"/>
      <c r="S173" s="487"/>
      <c r="T173" s="488"/>
      <c r="U173" s="485"/>
      <c r="V173" s="487"/>
      <c r="W173" s="488"/>
      <c r="X173" s="509"/>
      <c r="Y173" s="488"/>
      <c r="Z173" s="509"/>
      <c r="AA173" s="489"/>
      <c r="AB173" s="298"/>
      <c r="AC173" s="409"/>
      <c r="AD173" s="359"/>
      <c r="AE173" s="287"/>
      <c r="AF173" s="409"/>
      <c r="AG173" s="287" t="str">
        <f t="shared" si="163"/>
        <v/>
      </c>
      <c r="AH173" s="288"/>
      <c r="AI173" s="288"/>
      <c r="AJ173" s="289" t="str">
        <f t="shared" si="154"/>
        <v/>
      </c>
      <c r="AK173" s="288"/>
      <c r="AL173" s="288"/>
      <c r="AM173" s="288"/>
      <c r="AN173" s="122"/>
      <c r="AO173" s="131" t="str">
        <f t="shared" si="155"/>
        <v/>
      </c>
      <c r="AP173" s="123"/>
      <c r="AQ173" s="131" t="str">
        <f t="shared" si="156"/>
        <v/>
      </c>
      <c r="AR173" s="123" t="str">
        <f t="shared" si="157"/>
        <v/>
      </c>
      <c r="AS173" s="273" t="str">
        <f t="shared" si="158"/>
        <v/>
      </c>
      <c r="AT173" s="273"/>
      <c r="AU173" s="273"/>
      <c r="AV173" s="341"/>
      <c r="AW173" s="277"/>
      <c r="AX173" s="277"/>
      <c r="AY173" s="404"/>
      <c r="AZ173" s="405"/>
      <c r="BA173" s="405"/>
      <c r="BB173" s="405"/>
      <c r="BC173" s="405"/>
      <c r="BJ173" s="299"/>
      <c r="BK173" s="285"/>
      <c r="BL173" s="285"/>
      <c r="BM173" s="285"/>
      <c r="BN173" s="285"/>
      <c r="BO173" s="285"/>
      <c r="BP173" s="285"/>
      <c r="BQ173" s="285"/>
      <c r="BR173" s="285"/>
      <c r="BS173" s="285"/>
      <c r="BT173" s="285"/>
      <c r="BU173" s="285"/>
      <c r="BV173" s="285"/>
      <c r="BW173" s="285"/>
      <c r="BX173" s="285"/>
      <c r="BY173" s="285"/>
      <c r="BZ173" s="285"/>
      <c r="CA173" s="285"/>
      <c r="CB173" s="285"/>
      <c r="CC173" s="285"/>
      <c r="CD173" s="285"/>
      <c r="CE173" s="285"/>
      <c r="CF173" s="285"/>
      <c r="CG173" s="285"/>
      <c r="CH173" s="285"/>
      <c r="CL173" s="285"/>
    </row>
    <row r="174" spans="1:90" s="1" customFormat="1" ht="222" customHeight="1" x14ac:dyDescent="0.3">
      <c r="A174" s="581" t="s">
        <v>419</v>
      </c>
      <c r="B174" s="548" t="s">
        <v>420</v>
      </c>
      <c r="C174" s="511" t="s">
        <v>81</v>
      </c>
      <c r="D174" s="511" t="s">
        <v>421</v>
      </c>
      <c r="E174" s="511" t="s">
        <v>76</v>
      </c>
      <c r="F174" s="510" t="s">
        <v>287</v>
      </c>
      <c r="G174" s="510" t="s">
        <v>278</v>
      </c>
      <c r="H174" s="510" t="s">
        <v>331</v>
      </c>
      <c r="I174" s="510" t="s">
        <v>305</v>
      </c>
      <c r="J174" s="511" t="s">
        <v>281</v>
      </c>
      <c r="K174" s="512" t="s">
        <v>699</v>
      </c>
      <c r="L174" s="512" t="s">
        <v>891</v>
      </c>
      <c r="M174" s="512" t="str">
        <f t="shared" si="186"/>
        <v>Posibilidad de pérdida Reputacional por la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
4. Falta de capacidad operativa y administrativa.</v>
      </c>
      <c r="N174" s="548" t="s">
        <v>418</v>
      </c>
      <c r="O174" s="489">
        <v>1935</v>
      </c>
      <c r="P174" s="487" t="str">
        <f t="shared" ref="P174" si="198">IF(O174&lt;=0,"",IF(O174&lt;=2,"Muy Baja",IF(O174&lt;=24,"Baja",IF(O174&lt;=500,"Media",IF(O174&lt;=5000,"Alta","Muy Alta")))))</f>
        <v>Alta</v>
      </c>
      <c r="Q174" s="488">
        <f t="shared" ref="Q174" si="199">IF(P174="","",IF(P174="Muy Baja",0.2,IF(P174="Baja",0.4,IF(P174="Media",0.6,IF(P174="Alta",0.8,IF(P174="Muy Alta",1,))))))</f>
        <v>0.8</v>
      </c>
      <c r="R174" s="485"/>
      <c r="S174" s="487" t="str">
        <f>IF(OR(R174='Tabla Impacto'!$C$11,R174='Tabla Impacto'!$D$11),"Leve",IF(OR(R174='Tabla Impacto'!$C$12,R174='Tabla Impacto'!$D$12),"Menor",IF(OR(R174='Tabla Impacto'!$C$13,R174='Tabla Impacto'!$D$13),"Moderado",IF(OR(R174='Tabla Impacto'!$C$14,R174='Tabla Impacto'!$D$14),"Mayor",IF(OR(R174='Tabla Impacto'!$C$15,R174='Tabla Impacto'!$D$15),"Catastrófico","")))))</f>
        <v/>
      </c>
      <c r="T174" s="488" t="str">
        <f t="shared" ref="T174" si="200">IF(S174="","",IF(S174="Leve",0.2,IF(S174="Menor",0.4,IF(S174="Moderado",0.6,IF(S174="Mayor",0.8,IF(S174="Catastrófico",1,))))))</f>
        <v/>
      </c>
      <c r="U174" s="485" t="s">
        <v>282</v>
      </c>
      <c r="V174" s="487" t="str">
        <f>IF(OR(U174='Tabla Impacto'!$C$11,U174='Tabla Impacto'!$D$11),"Leve",IF(OR(U174='Tabla Impacto'!$C$12,U174='Tabla Impacto'!$D$12),"Menor",IF(OR(U174='Tabla Impacto'!$C$13,U174='Tabla Impacto'!$D$13),"Moderado",IF(OR(U174='Tabla Impacto'!$C$14,U174='Tabla Impacto'!$D$14),"Mayor",IF(OR(U174='Tabla Impacto'!$C$15,U174='Tabla Impacto'!$D$15),"Catastrófico","")))))</f>
        <v>Moderado</v>
      </c>
      <c r="W174" s="488">
        <f t="shared" ref="W174" si="201">IF(V174="","",IF(V174="Leve",0.2,IF(V174="Menor",0.4,IF(V174="Moderado",0.6,IF(V174="Mayor",0.8,IF(V174="Catastrófico",1,))))))</f>
        <v>0.6</v>
      </c>
      <c r="X174" s="509" t="str">
        <f>IF(Y174="","",IF(Y174='Tabla Impacto'!$G$4,'Tabla Impacto'!$F$4,IF(Y174='Tabla Impacto'!$G$5,'Tabla Impacto'!$F$5,IF(Y174='Tabla Impacto'!$G$6,'Tabla Impacto'!$F$6,IF(Y174='Tabla Impacto'!$G$7,'Tabla Impacto'!$F$7,IF(Y174='Tabla Impacto'!$G$8,'Tabla Impacto'!$F$8))))))</f>
        <v>Moderado</v>
      </c>
      <c r="Y174" s="488">
        <f t="shared" ref="Y174" si="202">+IF(T174="",W174,IF(W174="",T174,IF(T174&gt;W174,T174,W174)))</f>
        <v>0.6</v>
      </c>
      <c r="Z174" s="509" t="str">
        <f t="shared" ref="Z174" si="203">IF(OR(AND(P174="Muy Baja",X174="Leve"),AND(P174="Muy Baja",X174="Menor"),AND(P174="Baja",X174="Leve")),"Bajo",IF(OR(AND(P174="Muy baja",X174="Moderado"),AND(P174="Baja",X174="Menor"),AND(P174="Baja",X174="Moderado"),AND(P174="Media",X174="Leve"),AND(P174="Media",X174="Menor"),AND(P174="Media",X174="Moderado"),AND(P174="Alta",X174="Leve"),AND(P174="Alta",X174="Menor")),"Moderado",IF(OR(AND(P174="Muy Baja",X174="Mayor"),AND(P174="Baja",X174="Mayor"),AND(P174="Media",X174="Mayor"),AND(P174="Alta",X174="Moderado"),AND(P174="Alta",X174="Mayor"),AND(P174="Muy Alta",X174="Leve"),AND(P174="Muy Alta",X174="Menor"),AND(P174="Muy Alta",X174="Moderado"),AND(P174="Muy Alta",X174="Mayor")),"Alto",IF(OR(AND(P174="Muy Baja",X174="Catastrófico"),AND(P174="Baja",X174="Catastrófico"),AND(P174="Media",X174="Catastrófico"),AND(P174="Alta",X174="Catastrófico"),AND(P174="Muy Alta",X174="Catastrófico")),"Extremo",""))))</f>
        <v>Alto</v>
      </c>
      <c r="AA174" s="489"/>
      <c r="AB174" s="298">
        <v>1</v>
      </c>
      <c r="AC174" s="409" t="s">
        <v>892</v>
      </c>
      <c r="AD174" s="359"/>
      <c r="AE174" s="388" t="s">
        <v>113</v>
      </c>
      <c r="AF174" s="409" t="s">
        <v>700</v>
      </c>
      <c r="AG174" s="287" t="str">
        <f t="shared" si="163"/>
        <v>Probabilidad</v>
      </c>
      <c r="AH174" s="288" t="s">
        <v>71</v>
      </c>
      <c r="AI174" s="288" t="s">
        <v>106</v>
      </c>
      <c r="AJ174" s="289" t="str">
        <f t="shared" si="154"/>
        <v>40%</v>
      </c>
      <c r="AK174" s="288" t="s">
        <v>112</v>
      </c>
      <c r="AL174" s="288" t="s">
        <v>135</v>
      </c>
      <c r="AM174" s="288" t="s">
        <v>273</v>
      </c>
      <c r="AN174" s="272">
        <f>IFERROR(IF(AG174="Probabilidad",(Q174-(+Q174*AJ174)),IF(AG174="Impacto",Q174,"")),"")</f>
        <v>0.48</v>
      </c>
      <c r="AO174" s="131" t="str">
        <f t="shared" si="155"/>
        <v>Media</v>
      </c>
      <c r="AP174" s="123">
        <f>+AN174</f>
        <v>0.48</v>
      </c>
      <c r="AQ174" s="131" t="str">
        <f t="shared" si="156"/>
        <v>Moderado</v>
      </c>
      <c r="AR174" s="123">
        <f>IFERROR(IF(AG174="Impacto",(Y174-(+Y174*AJ174)),IF(AG174="Probabilidad",Y174,"")),"")</f>
        <v>0.6</v>
      </c>
      <c r="AS174" s="273" t="str">
        <f t="shared" ref="AS174" si="204">IFERROR(IF(OR(AND(AO174="Muy Baja",AQ174="Leve"),AND(AO174="Muy Baja",AQ174="Menor"),AND(AO174="Baja",AQ174="Leve")),"Bajo",IF(OR(AND(AO174="Muy baja",AQ174="Moderado"),AND(AO174="Baja",AQ174="Menor"),AND(AO174="Baja",AQ174="Moderado"),AND(AO174="Media",AQ174="Leve"),AND(AO174="Media",AQ174="Menor"),AND(AO174="Media",AQ174="Moderado"),AND(AO174="Alta",AQ174="Leve"),AND(AO174="Alta",AQ174="Menor")),"Moderado",IF(OR(AND(AO174="Muy Baja",AQ174="Mayor"),AND(AO174="Baja",AQ174="Mayor"),AND(AO174="Media",AQ174="Mayor"),AND(AO174="Alta",AQ174="Moderado"),AND(AO174="Alta",AQ174="Mayor"),AND(AO174="Muy Alta",AQ174="Leve"),AND(AO174="Muy Alta",AQ174="Menor"),AND(AO174="Muy Alta",AQ174="Moderado"),AND(AO174="Muy Alta",AQ174="Mayor")),"Alto",IF(OR(AND(AO174="Muy Baja",AQ174="Catastrófico"),AND(AO174="Baja",AQ174="Catastrófico"),AND(AO174="Media",AQ174="Catastrófico"),AND(AO174="Alta",AQ174="Catastrófico"),AND(AO174="Muy Alta",AQ174="Catastrófico")),"Extremo","")))),"")</f>
        <v>Moderado</v>
      </c>
      <c r="AT174" s="339">
        <f>+AP174</f>
        <v>0.48</v>
      </c>
      <c r="AU174" s="339">
        <f>+AR174</f>
        <v>0.6</v>
      </c>
      <c r="AV174" s="341" t="s">
        <v>274</v>
      </c>
      <c r="AW174" s="277"/>
      <c r="AX174" s="277"/>
      <c r="AY174" s="291">
        <v>24</v>
      </c>
      <c r="AZ174" s="287">
        <v>6</v>
      </c>
      <c r="BA174" s="287">
        <v>6</v>
      </c>
      <c r="BB174" s="287">
        <v>6</v>
      </c>
      <c r="BC174" s="287">
        <v>6</v>
      </c>
      <c r="BJ174" s="299"/>
      <c r="BK174" s="285"/>
      <c r="BL174" s="285"/>
      <c r="BM174" s="285"/>
      <c r="BN174" s="285"/>
      <c r="BO174" s="285"/>
      <c r="BP174" s="285"/>
      <c r="BQ174" s="285"/>
      <c r="BR174" s="285"/>
      <c r="BS174" s="285"/>
      <c r="BT174" s="285"/>
      <c r="BU174" s="285"/>
      <c r="BV174" s="285"/>
      <c r="BW174" s="285"/>
      <c r="BX174" s="285"/>
      <c r="BY174" s="285"/>
      <c r="BZ174" s="285"/>
      <c r="CA174" s="285"/>
      <c r="CB174" s="285"/>
      <c r="CC174" s="285"/>
      <c r="CD174" s="285"/>
      <c r="CE174" s="285"/>
      <c r="CF174" s="285"/>
      <c r="CG174" s="285"/>
      <c r="CH174" s="285"/>
      <c r="CL174" s="285"/>
    </row>
    <row r="175" spans="1:90" s="1" customFormat="1" ht="14" customHeight="1" x14ac:dyDescent="0.3">
      <c r="A175" s="581"/>
      <c r="B175" s="548" t="s">
        <v>423</v>
      </c>
      <c r="C175" s="511" t="s">
        <v>413</v>
      </c>
      <c r="D175" s="511"/>
      <c r="E175" s="511"/>
      <c r="F175" s="510"/>
      <c r="G175" s="510"/>
      <c r="H175" s="510"/>
      <c r="I175" s="510"/>
      <c r="J175" s="511" t="s">
        <v>281</v>
      </c>
      <c r="K175" s="512" t="s">
        <v>422</v>
      </c>
      <c r="L175" s="512"/>
      <c r="M175" s="512" t="str">
        <f t="shared" si="186"/>
        <v xml:space="preserve">Posibilidad de pérdida Reputacional Inoportunidad en los tiempos establecidos para la entrega de los avalúos comerciales </v>
      </c>
      <c r="N175" s="548"/>
      <c r="O175" s="489">
        <v>1935</v>
      </c>
      <c r="P175" s="487"/>
      <c r="Q175" s="488"/>
      <c r="R175" s="485"/>
      <c r="S175" s="487"/>
      <c r="T175" s="488"/>
      <c r="U175" s="485"/>
      <c r="V175" s="487"/>
      <c r="W175" s="488"/>
      <c r="X175" s="509"/>
      <c r="Y175" s="488"/>
      <c r="Z175" s="509"/>
      <c r="AA175" s="489"/>
      <c r="AB175" s="298"/>
      <c r="AC175" s="409"/>
      <c r="AD175" s="359"/>
      <c r="AE175" s="287"/>
      <c r="AF175" s="409"/>
      <c r="AG175" s="287" t="str">
        <f t="shared" si="163"/>
        <v/>
      </c>
      <c r="AH175" s="288"/>
      <c r="AI175" s="288"/>
      <c r="AJ175" s="289" t="str">
        <f t="shared" si="154"/>
        <v/>
      </c>
      <c r="AK175" s="288"/>
      <c r="AL175" s="288"/>
      <c r="AM175" s="288"/>
      <c r="AN175" s="122"/>
      <c r="AO175" s="131" t="str">
        <f t="shared" si="155"/>
        <v/>
      </c>
      <c r="AP175" s="123"/>
      <c r="AQ175" s="131" t="str">
        <f t="shared" si="156"/>
        <v/>
      </c>
      <c r="AR175" s="123" t="str">
        <f t="shared" si="157"/>
        <v/>
      </c>
      <c r="AS175" s="273" t="str">
        <f t="shared" si="158"/>
        <v/>
      </c>
      <c r="AT175" s="273"/>
      <c r="AU175" s="273"/>
      <c r="AV175" s="341"/>
      <c r="AW175" s="277"/>
      <c r="AX175" s="277"/>
      <c r="AY175" s="404"/>
      <c r="AZ175" s="405"/>
      <c r="BA175" s="405"/>
      <c r="BB175" s="405"/>
      <c r="BC175" s="405"/>
      <c r="BJ175" s="299"/>
      <c r="BK175" s="285"/>
      <c r="BL175" s="285"/>
      <c r="BM175" s="285"/>
      <c r="BN175" s="285"/>
      <c r="BO175" s="285"/>
      <c r="BP175" s="285"/>
      <c r="BQ175" s="285"/>
      <c r="BR175" s="285"/>
      <c r="BS175" s="285"/>
      <c r="BT175" s="285"/>
      <c r="BU175" s="285"/>
      <c r="BV175" s="285"/>
      <c r="BW175" s="285"/>
      <c r="BX175" s="285"/>
      <c r="BY175" s="285"/>
      <c r="BZ175" s="285"/>
      <c r="CA175" s="285"/>
      <c r="CB175" s="285"/>
      <c r="CC175" s="285"/>
      <c r="CD175" s="285"/>
      <c r="CE175" s="285"/>
      <c r="CF175" s="285"/>
      <c r="CG175" s="285"/>
      <c r="CH175" s="285"/>
      <c r="CL175" s="285"/>
    </row>
    <row r="176" spans="1:90" s="1" customFormat="1" ht="14" customHeight="1" x14ac:dyDescent="0.3">
      <c r="A176" s="581"/>
      <c r="B176" s="548" t="s">
        <v>423</v>
      </c>
      <c r="C176" s="511" t="s">
        <v>413</v>
      </c>
      <c r="D176" s="511"/>
      <c r="E176" s="511"/>
      <c r="F176" s="510"/>
      <c r="G176" s="510"/>
      <c r="H176" s="510"/>
      <c r="I176" s="510"/>
      <c r="J176" s="511" t="s">
        <v>281</v>
      </c>
      <c r="K176" s="512" t="s">
        <v>422</v>
      </c>
      <c r="L176" s="512"/>
      <c r="M176" s="512" t="str">
        <f t="shared" si="186"/>
        <v xml:space="preserve">Posibilidad de pérdida Reputacional Inoportunidad en los tiempos establecidos para la entrega de los avalúos comerciales </v>
      </c>
      <c r="N176" s="548"/>
      <c r="O176" s="489">
        <v>1935</v>
      </c>
      <c r="P176" s="487"/>
      <c r="Q176" s="488"/>
      <c r="R176" s="485"/>
      <c r="S176" s="487"/>
      <c r="T176" s="488"/>
      <c r="U176" s="485"/>
      <c r="V176" s="487"/>
      <c r="W176" s="488"/>
      <c r="X176" s="509"/>
      <c r="Y176" s="488"/>
      <c r="Z176" s="509"/>
      <c r="AA176" s="489"/>
      <c r="AB176" s="298"/>
      <c r="AC176" s="409"/>
      <c r="AD176" s="359"/>
      <c r="AE176" s="287"/>
      <c r="AF176" s="409"/>
      <c r="AG176" s="287" t="str">
        <f t="shared" si="163"/>
        <v/>
      </c>
      <c r="AH176" s="288"/>
      <c r="AI176" s="288"/>
      <c r="AJ176" s="289" t="str">
        <f t="shared" si="154"/>
        <v/>
      </c>
      <c r="AK176" s="288"/>
      <c r="AL176" s="288"/>
      <c r="AM176" s="288"/>
      <c r="AN176" s="122"/>
      <c r="AO176" s="131" t="str">
        <f t="shared" si="155"/>
        <v/>
      </c>
      <c r="AP176" s="123"/>
      <c r="AQ176" s="131" t="str">
        <f t="shared" si="156"/>
        <v/>
      </c>
      <c r="AR176" s="123" t="str">
        <f t="shared" si="157"/>
        <v/>
      </c>
      <c r="AS176" s="273" t="str">
        <f t="shared" si="158"/>
        <v/>
      </c>
      <c r="AT176" s="273"/>
      <c r="AU176" s="273"/>
      <c r="AV176" s="341"/>
      <c r="AW176" s="277"/>
      <c r="AX176" s="277"/>
      <c r="AY176" s="404"/>
      <c r="AZ176" s="405"/>
      <c r="BA176" s="405"/>
      <c r="BB176" s="405"/>
      <c r="BC176" s="405"/>
      <c r="BJ176" s="299"/>
      <c r="BK176" s="285"/>
      <c r="BL176" s="285"/>
      <c r="BM176" s="285"/>
      <c r="BN176" s="285"/>
      <c r="BO176" s="285"/>
      <c r="BP176" s="285"/>
      <c r="BQ176" s="285"/>
      <c r="BR176" s="285"/>
      <c r="BS176" s="285"/>
      <c r="BT176" s="285"/>
      <c r="BU176" s="285"/>
      <c r="BV176" s="285"/>
      <c r="BW176" s="285"/>
      <c r="BX176" s="285"/>
      <c r="BY176" s="285"/>
      <c r="BZ176" s="285"/>
      <c r="CA176" s="285"/>
      <c r="CB176" s="285"/>
      <c r="CC176" s="285"/>
      <c r="CD176" s="285"/>
      <c r="CE176" s="285"/>
      <c r="CF176" s="285"/>
      <c r="CG176" s="285"/>
      <c r="CH176" s="285"/>
      <c r="CL176" s="285"/>
    </row>
    <row r="177" spans="1:90" s="1" customFormat="1" ht="14" customHeight="1" x14ac:dyDescent="0.3">
      <c r="A177" s="581"/>
      <c r="B177" s="548" t="s">
        <v>423</v>
      </c>
      <c r="C177" s="511" t="s">
        <v>413</v>
      </c>
      <c r="D177" s="511"/>
      <c r="E177" s="511"/>
      <c r="F177" s="510"/>
      <c r="G177" s="510"/>
      <c r="H177" s="510"/>
      <c r="I177" s="510"/>
      <c r="J177" s="511" t="s">
        <v>281</v>
      </c>
      <c r="K177" s="512" t="s">
        <v>422</v>
      </c>
      <c r="L177" s="512"/>
      <c r="M177" s="512" t="str">
        <f t="shared" si="186"/>
        <v xml:space="preserve">Posibilidad de pérdida Reputacional Inoportunidad en los tiempos establecidos para la entrega de los avalúos comerciales </v>
      </c>
      <c r="N177" s="548"/>
      <c r="O177" s="489">
        <v>1935</v>
      </c>
      <c r="P177" s="487"/>
      <c r="Q177" s="488"/>
      <c r="R177" s="485"/>
      <c r="S177" s="487"/>
      <c r="T177" s="488"/>
      <c r="U177" s="485"/>
      <c r="V177" s="487"/>
      <c r="W177" s="488"/>
      <c r="X177" s="509"/>
      <c r="Y177" s="488"/>
      <c r="Z177" s="509"/>
      <c r="AA177" s="489"/>
      <c r="AB177" s="298"/>
      <c r="AC177" s="409"/>
      <c r="AD177" s="359"/>
      <c r="AE177" s="287"/>
      <c r="AF177" s="409"/>
      <c r="AG177" s="287" t="str">
        <f t="shared" si="163"/>
        <v/>
      </c>
      <c r="AH177" s="288"/>
      <c r="AI177" s="288"/>
      <c r="AJ177" s="289" t="str">
        <f t="shared" si="154"/>
        <v/>
      </c>
      <c r="AK177" s="288"/>
      <c r="AL177" s="288"/>
      <c r="AM177" s="288"/>
      <c r="AN177" s="122"/>
      <c r="AO177" s="131" t="str">
        <f t="shared" si="155"/>
        <v/>
      </c>
      <c r="AP177" s="123"/>
      <c r="AQ177" s="131" t="str">
        <f t="shared" si="156"/>
        <v/>
      </c>
      <c r="AR177" s="123" t="str">
        <f t="shared" si="157"/>
        <v/>
      </c>
      <c r="AS177" s="273" t="str">
        <f t="shared" si="158"/>
        <v/>
      </c>
      <c r="AT177" s="273"/>
      <c r="AU177" s="273"/>
      <c r="AV177" s="341"/>
      <c r="AW177" s="277"/>
      <c r="AX177" s="277"/>
      <c r="AY177" s="404"/>
      <c r="AZ177" s="405"/>
      <c r="BA177" s="405"/>
      <c r="BB177" s="405"/>
      <c r="BC177" s="405"/>
      <c r="BJ177" s="299"/>
      <c r="BK177" s="285"/>
      <c r="BL177" s="285"/>
      <c r="BM177" s="285"/>
      <c r="BN177" s="285"/>
      <c r="BO177" s="285"/>
      <c r="BP177" s="285"/>
      <c r="BQ177" s="285"/>
      <c r="BR177" s="285"/>
      <c r="BS177" s="285"/>
      <c r="BT177" s="285"/>
      <c r="BU177" s="285"/>
      <c r="BV177" s="285"/>
      <c r="BW177" s="285"/>
      <c r="BX177" s="285"/>
      <c r="BY177" s="285"/>
      <c r="BZ177" s="285"/>
      <c r="CA177" s="285"/>
      <c r="CB177" s="285"/>
      <c r="CC177" s="285"/>
      <c r="CD177" s="285"/>
      <c r="CE177" s="285"/>
      <c r="CF177" s="285"/>
      <c r="CG177" s="285"/>
      <c r="CH177" s="285"/>
      <c r="CL177" s="285"/>
    </row>
    <row r="178" spans="1:90" s="1" customFormat="1" ht="14" customHeight="1" x14ac:dyDescent="0.3">
      <c r="A178" s="581"/>
      <c r="B178" s="548" t="s">
        <v>423</v>
      </c>
      <c r="C178" s="511" t="s">
        <v>413</v>
      </c>
      <c r="D178" s="511"/>
      <c r="E178" s="511"/>
      <c r="F178" s="510"/>
      <c r="G178" s="510"/>
      <c r="H178" s="510"/>
      <c r="I178" s="510"/>
      <c r="J178" s="511" t="s">
        <v>281</v>
      </c>
      <c r="K178" s="512" t="s">
        <v>422</v>
      </c>
      <c r="L178" s="512"/>
      <c r="M178" s="512" t="str">
        <f t="shared" si="186"/>
        <v xml:space="preserve">Posibilidad de pérdida Reputacional Inoportunidad en los tiempos establecidos para la entrega de los avalúos comerciales </v>
      </c>
      <c r="N178" s="548"/>
      <c r="O178" s="489">
        <v>1935</v>
      </c>
      <c r="P178" s="487"/>
      <c r="Q178" s="488"/>
      <c r="R178" s="485"/>
      <c r="S178" s="487"/>
      <c r="T178" s="488"/>
      <c r="U178" s="485"/>
      <c r="V178" s="487"/>
      <c r="W178" s="488"/>
      <c r="X178" s="509"/>
      <c r="Y178" s="488"/>
      <c r="Z178" s="509"/>
      <c r="AA178" s="489"/>
      <c r="AB178" s="298"/>
      <c r="AC178" s="409"/>
      <c r="AD178" s="359"/>
      <c r="AE178" s="287"/>
      <c r="AF178" s="409"/>
      <c r="AG178" s="287" t="str">
        <f t="shared" si="163"/>
        <v/>
      </c>
      <c r="AH178" s="288"/>
      <c r="AI178" s="288"/>
      <c r="AJ178" s="289" t="str">
        <f t="shared" si="154"/>
        <v/>
      </c>
      <c r="AK178" s="288"/>
      <c r="AL178" s="288"/>
      <c r="AM178" s="288"/>
      <c r="AN178" s="122"/>
      <c r="AO178" s="131" t="str">
        <f t="shared" si="155"/>
        <v/>
      </c>
      <c r="AP178" s="123"/>
      <c r="AQ178" s="131" t="str">
        <f t="shared" si="156"/>
        <v/>
      </c>
      <c r="AR178" s="123" t="str">
        <f t="shared" si="157"/>
        <v/>
      </c>
      <c r="AS178" s="273" t="str">
        <f t="shared" si="158"/>
        <v/>
      </c>
      <c r="AT178" s="273"/>
      <c r="AU178" s="273"/>
      <c r="AV178" s="341"/>
      <c r="AW178" s="277"/>
      <c r="AX178" s="277"/>
      <c r="AY178" s="404"/>
      <c r="AZ178" s="405"/>
      <c r="BA178" s="405"/>
      <c r="BB178" s="405"/>
      <c r="BC178" s="405"/>
      <c r="BJ178" s="299"/>
      <c r="BK178" s="285"/>
      <c r="BL178" s="285"/>
      <c r="BM178" s="285"/>
      <c r="BN178" s="285"/>
      <c r="BO178" s="285"/>
      <c r="BP178" s="285"/>
      <c r="BQ178" s="285"/>
      <c r="BR178" s="285"/>
      <c r="BS178" s="285"/>
      <c r="BT178" s="285"/>
      <c r="BU178" s="285"/>
      <c r="BV178" s="285"/>
      <c r="BW178" s="285"/>
      <c r="BX178" s="285"/>
      <c r="BY178" s="285"/>
      <c r="BZ178" s="285"/>
      <c r="CA178" s="285"/>
      <c r="CB178" s="285"/>
      <c r="CC178" s="285"/>
      <c r="CD178" s="285"/>
      <c r="CE178" s="285"/>
      <c r="CF178" s="285"/>
      <c r="CG178" s="285"/>
      <c r="CH178" s="285"/>
      <c r="CL178" s="285"/>
    </row>
    <row r="179" spans="1:90" s="1" customFormat="1" ht="14" customHeight="1" x14ac:dyDescent="0.3">
      <c r="A179" s="581"/>
      <c r="B179" s="548" t="s">
        <v>423</v>
      </c>
      <c r="C179" s="511" t="s">
        <v>413</v>
      </c>
      <c r="D179" s="511"/>
      <c r="E179" s="511"/>
      <c r="F179" s="510"/>
      <c r="G179" s="510"/>
      <c r="H179" s="510"/>
      <c r="I179" s="510"/>
      <c r="J179" s="511" t="s">
        <v>281</v>
      </c>
      <c r="K179" s="512" t="s">
        <v>422</v>
      </c>
      <c r="L179" s="512"/>
      <c r="M179" s="512" t="str">
        <f t="shared" si="186"/>
        <v xml:space="preserve">Posibilidad de pérdida Reputacional Inoportunidad en los tiempos establecidos para la entrega de los avalúos comerciales </v>
      </c>
      <c r="N179" s="548"/>
      <c r="O179" s="489">
        <v>1935</v>
      </c>
      <c r="P179" s="487"/>
      <c r="Q179" s="488"/>
      <c r="R179" s="485"/>
      <c r="S179" s="487"/>
      <c r="T179" s="488"/>
      <c r="U179" s="485"/>
      <c r="V179" s="487"/>
      <c r="W179" s="488"/>
      <c r="X179" s="509"/>
      <c r="Y179" s="488"/>
      <c r="Z179" s="509"/>
      <c r="AA179" s="489"/>
      <c r="AB179" s="298"/>
      <c r="AC179" s="409"/>
      <c r="AD179" s="359"/>
      <c r="AE179" s="287"/>
      <c r="AF179" s="409"/>
      <c r="AG179" s="287" t="str">
        <f t="shared" si="163"/>
        <v/>
      </c>
      <c r="AH179" s="288"/>
      <c r="AI179" s="288"/>
      <c r="AJ179" s="289" t="str">
        <f t="shared" si="154"/>
        <v/>
      </c>
      <c r="AK179" s="288"/>
      <c r="AL179" s="288"/>
      <c r="AM179" s="288"/>
      <c r="AN179" s="122"/>
      <c r="AO179" s="131" t="str">
        <f t="shared" si="155"/>
        <v/>
      </c>
      <c r="AP179" s="123"/>
      <c r="AQ179" s="131" t="str">
        <f t="shared" si="156"/>
        <v/>
      </c>
      <c r="AR179" s="123" t="str">
        <f t="shared" si="157"/>
        <v/>
      </c>
      <c r="AS179" s="273" t="str">
        <f t="shared" si="158"/>
        <v/>
      </c>
      <c r="AT179" s="273"/>
      <c r="AU179" s="273"/>
      <c r="AV179" s="341"/>
      <c r="AW179" s="277"/>
      <c r="AX179" s="277"/>
      <c r="AY179" s="404"/>
      <c r="AZ179" s="405"/>
      <c r="BA179" s="405"/>
      <c r="BB179" s="405"/>
      <c r="BC179" s="405"/>
      <c r="BJ179" s="299"/>
      <c r="BK179" s="285"/>
      <c r="BL179" s="285"/>
      <c r="BM179" s="285"/>
      <c r="BN179" s="285"/>
      <c r="BO179" s="285"/>
      <c r="BP179" s="285"/>
      <c r="BQ179" s="285"/>
      <c r="BR179" s="285"/>
      <c r="BS179" s="285"/>
      <c r="BT179" s="285"/>
      <c r="BU179" s="285"/>
      <c r="BV179" s="285"/>
      <c r="BW179" s="285"/>
      <c r="BX179" s="285"/>
      <c r="BY179" s="285"/>
      <c r="BZ179" s="285"/>
      <c r="CA179" s="285"/>
      <c r="CB179" s="285"/>
      <c r="CC179" s="285"/>
      <c r="CD179" s="285"/>
      <c r="CE179" s="285"/>
      <c r="CF179" s="285"/>
      <c r="CG179" s="285"/>
      <c r="CH179" s="285"/>
      <c r="CL179" s="285"/>
    </row>
    <row r="180" spans="1:90" s="1" customFormat="1" ht="194" customHeight="1" x14ac:dyDescent="0.3">
      <c r="A180" s="581" t="s">
        <v>424</v>
      </c>
      <c r="B180" s="548" t="s">
        <v>423</v>
      </c>
      <c r="C180" s="511" t="s">
        <v>81</v>
      </c>
      <c r="D180" s="511" t="s">
        <v>425</v>
      </c>
      <c r="E180" s="511" t="s">
        <v>150</v>
      </c>
      <c r="F180" s="510" t="s">
        <v>330</v>
      </c>
      <c r="G180" s="510" t="s">
        <v>278</v>
      </c>
      <c r="H180" s="510" t="s">
        <v>331</v>
      </c>
      <c r="I180" s="510" t="s">
        <v>280</v>
      </c>
      <c r="J180" s="511" t="s">
        <v>281</v>
      </c>
      <c r="K180" s="512" t="s">
        <v>701</v>
      </c>
      <c r="L180" s="512" t="s">
        <v>803</v>
      </c>
      <c r="M180" s="512" t="str">
        <f t="shared" si="186"/>
        <v>Posibilidad de pérdida Reputacional por solicitar o recibir dinero o dádivas por la realización u omisión de actos en la prestación de servicios o trámites catastrales, con el propósito de beneficiar a un particular debido a:
1. Falta de personal.
2. Falta de apropiación del código de integridad de la entidad.
3. Baja remuneración del personal
4. Deficiencias en el seguimiento por parte de la sede central y direcciones territoriales.</v>
      </c>
      <c r="N180" s="548" t="s">
        <v>319</v>
      </c>
      <c r="O180" s="489">
        <v>288000</v>
      </c>
      <c r="P180" s="487" t="str">
        <f t="shared" ref="P180:P240" si="205">IF(O180&lt;=0,"",IF(O180&lt;=2,"Muy Baja",IF(O180&lt;=24,"Baja",IF(O180&lt;=500,"Media",IF(O180&lt;=5000,"Alta","Muy Alta")))))</f>
        <v>Muy Alta</v>
      </c>
      <c r="Q180" s="488">
        <f t="shared" ref="Q180" si="206">IF(P180="","",IF(P180="Muy Baja",0.2,IF(P180="Baja",0.4,IF(P180="Media",0.6,IF(P180="Alta",0.8,IF(P180="Muy Alta",1,))))))</f>
        <v>1</v>
      </c>
      <c r="R180" s="485"/>
      <c r="S180" s="487" t="str">
        <f>IF(OR(R180='Tabla Impacto'!$C$11,R180='Tabla Impacto'!$D$11),"Leve",IF(OR(R180='Tabla Impacto'!$C$12,R180='Tabla Impacto'!$D$12),"Menor",IF(OR(R180='Tabla Impacto'!$C$13,R180='Tabla Impacto'!$D$13),"Moderado",IF(OR(R180='Tabla Impacto'!$C$14,R180='Tabla Impacto'!$D$14),"Mayor",IF(OR(R180='Tabla Impacto'!$C$15,R180='Tabla Impacto'!$D$15),"Catastrófico","")))))</f>
        <v/>
      </c>
      <c r="T180" s="488" t="str">
        <f t="shared" ref="T180" si="207">IF(S180="","",IF(S180="Leve",0.2,IF(S180="Menor",0.4,IF(S180="Moderado",0.6,IF(S180="Mayor",0.8,IF(S180="Catastrófico",1,))))))</f>
        <v/>
      </c>
      <c r="U180" s="485" t="s">
        <v>980</v>
      </c>
      <c r="V180" s="487" t="str">
        <f>IF(OR(U180='Tabla Impacto'!$C$11,U180='Tabla Impacto'!$D$11),"Leve",IF(OR(U180='Tabla Impacto'!$C$12,U180='Tabla Impacto'!$D$12),"Menor",IF(OR(U180='Tabla Impacto'!$C$13,U180='Tabla Impacto'!$D$13),"Moderado",IF(OR(U180='Tabla Impacto'!$C$14,U180='Tabla Impacto'!$D$14),"Mayor",IF(OR(U180='Tabla Impacto'!$C$15,U180='Tabla Impacto'!$D$15),"Catastrófico","")))))</f>
        <v>Mayor</v>
      </c>
      <c r="W180" s="488">
        <f t="shared" ref="W180" si="208">IF(V180="","",IF(V180="Leve",0.2,IF(V180="Menor",0.4,IF(V180="Moderado",0.6,IF(V180="Mayor",0.8,IF(V180="Catastrófico",1,))))))</f>
        <v>0.8</v>
      </c>
      <c r="X180" s="509" t="str">
        <f>IF(Y180="","",IF(Y180='Tabla Impacto'!$G$4,'Tabla Impacto'!$F$4,IF(Y180='Tabla Impacto'!$G$5,'Tabla Impacto'!$F$5,IF(Y180='Tabla Impacto'!$G$6,'Tabla Impacto'!$F$6,IF(Y180='Tabla Impacto'!$G$7,'Tabla Impacto'!$F$7,IF(Y180='Tabla Impacto'!$G$8,'Tabla Impacto'!$F$8))))))</f>
        <v>Mayor</v>
      </c>
      <c r="Y180" s="488">
        <f t="shared" ref="Y180" si="209">+IF(T180="",W180,IF(W180="",T180,IF(T180&gt;W180,T180,W180)))</f>
        <v>0.8</v>
      </c>
      <c r="Z180" s="509" t="str">
        <f t="shared" ref="Z180" si="210">IF(OR(AND(P180="Muy Baja",X180="Leve"),AND(P180="Muy Baja",X180="Menor"),AND(P180="Baja",X180="Leve")),"Bajo",IF(OR(AND(P180="Muy baja",X180="Moderado"),AND(P180="Baja",X180="Menor"),AND(P180="Baja",X180="Moderado"),AND(P180="Media",X180="Leve"),AND(P180="Media",X180="Menor"),AND(P180="Media",X180="Moderado"),AND(P180="Alta",X180="Leve"),AND(P180="Alta",X180="Menor")),"Moderado",IF(OR(AND(P180="Muy Baja",X180="Mayor"),AND(P180="Baja",X180="Mayor"),AND(P180="Media",X180="Mayor"),AND(P180="Alta",X180="Moderado"),AND(P180="Alta",X180="Mayor"),AND(P180="Muy Alta",X180="Leve"),AND(P180="Muy Alta",X180="Menor"),AND(P180="Muy Alta",X180="Moderado"),AND(P180="Muy Alta",X180="Mayor")),"Alto",IF(OR(AND(P180="Muy Baja",X180="Catastrófico"),AND(P180="Baja",X180="Catastrófico"),AND(P180="Media",X180="Catastrófico"),AND(P180="Alta",X180="Catastrófico"),AND(P180="Muy Alta",X180="Catastrófico")),"Extremo",""))))</f>
        <v>Alto</v>
      </c>
      <c r="AA180" s="489"/>
      <c r="AB180" s="298">
        <v>1</v>
      </c>
      <c r="AC180" s="409" t="s">
        <v>804</v>
      </c>
      <c r="AD180" s="359"/>
      <c r="AE180" s="388" t="s">
        <v>113</v>
      </c>
      <c r="AF180" s="409" t="s">
        <v>760</v>
      </c>
      <c r="AG180" s="287" t="str">
        <f t="shared" si="163"/>
        <v>Probabilidad</v>
      </c>
      <c r="AH180" s="288" t="s">
        <v>71</v>
      </c>
      <c r="AI180" s="288" t="s">
        <v>106</v>
      </c>
      <c r="AJ180" s="289" t="str">
        <f t="shared" si="154"/>
        <v>40%</v>
      </c>
      <c r="AK180" s="288" t="s">
        <v>112</v>
      </c>
      <c r="AL180" s="288" t="s">
        <v>130</v>
      </c>
      <c r="AM180" s="288" t="s">
        <v>273</v>
      </c>
      <c r="AN180" s="272">
        <f>IFERROR(IF(AG180="Probabilidad",(Q180-(+Q180*AJ180)),IF(AG180="Impacto",Q180,"")),"")</f>
        <v>0.6</v>
      </c>
      <c r="AO180" s="131" t="str">
        <f t="shared" si="155"/>
        <v>Media</v>
      </c>
      <c r="AP180" s="123">
        <f>+AN180</f>
        <v>0.6</v>
      </c>
      <c r="AQ180" s="131" t="str">
        <f t="shared" si="156"/>
        <v>Mayor</v>
      </c>
      <c r="AR180" s="123">
        <f>IFERROR(IF(AG180="Impacto",(Y180-(+Y180*AJ180)),IF(AG180="Probabilidad",Y180,"")),"")</f>
        <v>0.8</v>
      </c>
      <c r="AS180" s="273" t="str">
        <f t="shared" ref="AS180" si="211">IFERROR(IF(OR(AND(AO180="Muy Baja",AQ180="Leve"),AND(AO180="Muy Baja",AQ180="Menor"),AND(AO180="Baja",AQ180="Leve")),"Bajo",IF(OR(AND(AO180="Muy baja",AQ180="Moderado"),AND(AO180="Baja",AQ180="Menor"),AND(AO180="Baja",AQ180="Moderado"),AND(AO180="Media",AQ180="Leve"),AND(AO180="Media",AQ180="Menor"),AND(AO180="Media",AQ180="Moderado"),AND(AO180="Alta",AQ180="Leve"),AND(AO180="Alta",AQ180="Menor")),"Moderado",IF(OR(AND(AO180="Muy Baja",AQ180="Mayor"),AND(AO180="Baja",AQ180="Mayor"),AND(AO180="Media",AQ180="Mayor"),AND(AO180="Alta",AQ180="Moderado"),AND(AO180="Alta",AQ180="Mayor"),AND(AO180="Muy Alta",AQ180="Leve"),AND(AO180="Muy Alta",AQ180="Menor"),AND(AO180="Muy Alta",AQ180="Moderado"),AND(AO180="Muy Alta",AQ180="Mayor")),"Alto",IF(OR(AND(AO180="Muy Baja",AQ180="Catastrófico"),AND(AO180="Baja",AQ180="Catastrófico"),AND(AO180="Media",AQ180="Catastrófico"),AND(AO180="Alta",AQ180="Catastrófico"),AND(AO180="Muy Alta",AQ180="Catastrófico")),"Extremo","")))),"")</f>
        <v>Alto</v>
      </c>
      <c r="AT180" s="339">
        <f>+AP180</f>
        <v>0.6</v>
      </c>
      <c r="AU180" s="339">
        <f>+AR180</f>
        <v>0.8</v>
      </c>
      <c r="AV180" s="341" t="s">
        <v>274</v>
      </c>
      <c r="AW180" s="277"/>
      <c r="AX180" s="277"/>
      <c r="AY180" s="291">
        <v>12</v>
      </c>
      <c r="AZ180" s="287">
        <v>3</v>
      </c>
      <c r="BA180" s="287">
        <v>3</v>
      </c>
      <c r="BB180" s="287">
        <v>3</v>
      </c>
      <c r="BC180" s="287">
        <v>3</v>
      </c>
      <c r="BJ180" s="299"/>
      <c r="BK180" s="285"/>
      <c r="BL180" s="285"/>
      <c r="BM180" s="285"/>
      <c r="BN180" s="285"/>
      <c r="BO180" s="285"/>
      <c r="BP180" s="285"/>
      <c r="BQ180" s="285"/>
      <c r="BR180" s="285"/>
      <c r="BS180" s="285"/>
      <c r="BT180" s="285"/>
      <c r="BU180" s="285"/>
      <c r="BV180" s="285"/>
      <c r="BW180" s="285"/>
      <c r="BX180" s="285"/>
      <c r="BY180" s="285"/>
      <c r="BZ180" s="285"/>
      <c r="CA180" s="285"/>
      <c r="CB180" s="285"/>
      <c r="CC180" s="285"/>
      <c r="CD180" s="285"/>
      <c r="CE180" s="285"/>
      <c r="CF180" s="285"/>
      <c r="CG180" s="285"/>
      <c r="CH180" s="285"/>
      <c r="CL180" s="285"/>
    </row>
    <row r="181" spans="1:90" s="1" customFormat="1" ht="14" customHeight="1" x14ac:dyDescent="0.3">
      <c r="A181" s="581"/>
      <c r="B181" s="548" t="s">
        <v>415</v>
      </c>
      <c r="C181" s="511" t="s">
        <v>413</v>
      </c>
      <c r="D181" s="511"/>
      <c r="E181" s="511"/>
      <c r="F181" s="510"/>
      <c r="G181" s="510"/>
      <c r="H181" s="510"/>
      <c r="I181" s="510"/>
      <c r="J181" s="511" t="s">
        <v>281</v>
      </c>
      <c r="K181" s="512" t="s">
        <v>426</v>
      </c>
      <c r="L181" s="512"/>
      <c r="M181" s="512" t="str">
        <f t="shared" si="186"/>
        <v xml:space="preserve">Posibilidad de pérdida Reputacional por solicitar o recibir dinero o dádivas por la realización u omisión de actos en la prestación de servicios o trámites catastrales, con el propósito de beneficiar a un particular. </v>
      </c>
      <c r="N181" s="548"/>
      <c r="O181" s="489">
        <v>288000</v>
      </c>
      <c r="P181" s="487"/>
      <c r="Q181" s="488"/>
      <c r="R181" s="485"/>
      <c r="S181" s="487"/>
      <c r="T181" s="488"/>
      <c r="U181" s="485"/>
      <c r="V181" s="487"/>
      <c r="W181" s="488"/>
      <c r="X181" s="509"/>
      <c r="Y181" s="488"/>
      <c r="Z181" s="509"/>
      <c r="AA181" s="489"/>
      <c r="AB181" s="298"/>
      <c r="AC181" s="409"/>
      <c r="AD181" s="359"/>
      <c r="AE181" s="287"/>
      <c r="AF181" s="409"/>
      <c r="AG181" s="287" t="str">
        <f t="shared" si="163"/>
        <v/>
      </c>
      <c r="AH181" s="288"/>
      <c r="AI181" s="288"/>
      <c r="AJ181" s="289" t="str">
        <f t="shared" si="154"/>
        <v/>
      </c>
      <c r="AK181" s="288"/>
      <c r="AL181" s="288"/>
      <c r="AM181" s="288"/>
      <c r="AN181" s="122"/>
      <c r="AO181" s="131" t="str">
        <f t="shared" si="155"/>
        <v/>
      </c>
      <c r="AP181" s="123"/>
      <c r="AQ181" s="131" t="str">
        <f t="shared" si="156"/>
        <v/>
      </c>
      <c r="AR181" s="123" t="str">
        <f t="shared" si="157"/>
        <v/>
      </c>
      <c r="AS181" s="273" t="str">
        <f t="shared" si="158"/>
        <v/>
      </c>
      <c r="AT181" s="273"/>
      <c r="AU181" s="273"/>
      <c r="AV181" s="341"/>
      <c r="AW181" s="277"/>
      <c r="AX181" s="277"/>
      <c r="AY181" s="404"/>
      <c r="AZ181" s="405"/>
      <c r="BA181" s="405"/>
      <c r="BB181" s="405"/>
      <c r="BC181" s="405"/>
      <c r="BJ181" s="299"/>
      <c r="BK181" s="285"/>
      <c r="BL181" s="285"/>
      <c r="BM181" s="285"/>
      <c r="BN181" s="285"/>
      <c r="BO181" s="285"/>
      <c r="BP181" s="285"/>
      <c r="BQ181" s="285"/>
      <c r="BR181" s="285"/>
      <c r="BS181" s="285"/>
      <c r="BT181" s="285"/>
      <c r="BU181" s="285"/>
      <c r="BV181" s="285"/>
      <c r="BW181" s="285"/>
      <c r="BX181" s="285"/>
      <c r="BY181" s="285"/>
      <c r="BZ181" s="285"/>
      <c r="CA181" s="285"/>
      <c r="CB181" s="285"/>
      <c r="CC181" s="285"/>
      <c r="CD181" s="285"/>
      <c r="CE181" s="285"/>
      <c r="CF181" s="285"/>
      <c r="CG181" s="285"/>
      <c r="CH181" s="285"/>
      <c r="CL181" s="285"/>
    </row>
    <row r="182" spans="1:90" s="1" customFormat="1" ht="14" customHeight="1" x14ac:dyDescent="0.3">
      <c r="A182" s="581"/>
      <c r="B182" s="548" t="s">
        <v>415</v>
      </c>
      <c r="C182" s="511" t="s">
        <v>413</v>
      </c>
      <c r="D182" s="511"/>
      <c r="E182" s="511"/>
      <c r="F182" s="510"/>
      <c r="G182" s="510"/>
      <c r="H182" s="510"/>
      <c r="I182" s="510"/>
      <c r="J182" s="511" t="s">
        <v>281</v>
      </c>
      <c r="K182" s="512" t="s">
        <v>426</v>
      </c>
      <c r="L182" s="512"/>
      <c r="M182" s="512" t="str">
        <f t="shared" si="186"/>
        <v xml:space="preserve">Posibilidad de pérdida Reputacional por solicitar o recibir dinero o dádivas por la realización u omisión de actos en la prestación de servicios o trámites catastrales, con el propósito de beneficiar a un particular. </v>
      </c>
      <c r="N182" s="548"/>
      <c r="O182" s="489">
        <v>288000</v>
      </c>
      <c r="P182" s="487"/>
      <c r="Q182" s="488"/>
      <c r="R182" s="485"/>
      <c r="S182" s="487"/>
      <c r="T182" s="488"/>
      <c r="U182" s="485"/>
      <c r="V182" s="487"/>
      <c r="W182" s="488"/>
      <c r="X182" s="509"/>
      <c r="Y182" s="488"/>
      <c r="Z182" s="509"/>
      <c r="AA182" s="489"/>
      <c r="AB182" s="298"/>
      <c r="AC182" s="409"/>
      <c r="AD182" s="359"/>
      <c r="AE182" s="287"/>
      <c r="AF182" s="409"/>
      <c r="AG182" s="287" t="str">
        <f t="shared" si="163"/>
        <v/>
      </c>
      <c r="AH182" s="288"/>
      <c r="AI182" s="288"/>
      <c r="AJ182" s="289" t="str">
        <f t="shared" si="154"/>
        <v/>
      </c>
      <c r="AK182" s="288"/>
      <c r="AL182" s="288"/>
      <c r="AM182" s="288"/>
      <c r="AN182" s="122"/>
      <c r="AO182" s="131" t="str">
        <f t="shared" si="155"/>
        <v/>
      </c>
      <c r="AP182" s="123"/>
      <c r="AQ182" s="131" t="str">
        <f t="shared" si="156"/>
        <v/>
      </c>
      <c r="AR182" s="123" t="str">
        <f t="shared" si="157"/>
        <v/>
      </c>
      <c r="AS182" s="273" t="str">
        <f t="shared" si="158"/>
        <v/>
      </c>
      <c r="AT182" s="273"/>
      <c r="AU182" s="273"/>
      <c r="AV182" s="341"/>
      <c r="AW182" s="277"/>
      <c r="AX182" s="277"/>
      <c r="AY182" s="404"/>
      <c r="AZ182" s="405"/>
      <c r="BA182" s="405"/>
      <c r="BB182" s="405"/>
      <c r="BC182" s="405"/>
      <c r="BJ182" s="299"/>
      <c r="BK182" s="285"/>
      <c r="BL182" s="285"/>
      <c r="BM182" s="285"/>
      <c r="BN182" s="285"/>
      <c r="BO182" s="285"/>
      <c r="BP182" s="285"/>
      <c r="BQ182" s="285"/>
      <c r="BR182" s="285"/>
      <c r="BS182" s="285"/>
      <c r="BT182" s="285"/>
      <c r="BU182" s="285"/>
      <c r="BV182" s="285"/>
      <c r="BW182" s="285"/>
      <c r="BX182" s="285"/>
      <c r="BY182" s="285"/>
      <c r="BZ182" s="285"/>
      <c r="CA182" s="285"/>
      <c r="CB182" s="285"/>
      <c r="CC182" s="285"/>
      <c r="CD182" s="285"/>
      <c r="CE182" s="285"/>
      <c r="CF182" s="285"/>
      <c r="CG182" s="285"/>
      <c r="CH182" s="285"/>
      <c r="CL182" s="285"/>
    </row>
    <row r="183" spans="1:90" s="1" customFormat="1" ht="14" customHeight="1" x14ac:dyDescent="0.3">
      <c r="A183" s="581"/>
      <c r="B183" s="548" t="s">
        <v>415</v>
      </c>
      <c r="C183" s="511" t="s">
        <v>413</v>
      </c>
      <c r="D183" s="511"/>
      <c r="E183" s="511"/>
      <c r="F183" s="510"/>
      <c r="G183" s="510"/>
      <c r="H183" s="510"/>
      <c r="I183" s="510"/>
      <c r="J183" s="511" t="s">
        <v>281</v>
      </c>
      <c r="K183" s="512" t="s">
        <v>426</v>
      </c>
      <c r="L183" s="512"/>
      <c r="M183" s="512" t="str">
        <f t="shared" si="186"/>
        <v xml:space="preserve">Posibilidad de pérdida Reputacional por solicitar o recibir dinero o dádivas por la realización u omisión de actos en la prestación de servicios o trámites catastrales, con el propósito de beneficiar a un particular. </v>
      </c>
      <c r="N183" s="548"/>
      <c r="O183" s="489">
        <v>288000</v>
      </c>
      <c r="P183" s="487"/>
      <c r="Q183" s="488"/>
      <c r="R183" s="485"/>
      <c r="S183" s="487"/>
      <c r="T183" s="488"/>
      <c r="U183" s="485"/>
      <c r="V183" s="487"/>
      <c r="W183" s="488"/>
      <c r="X183" s="509"/>
      <c r="Y183" s="488"/>
      <c r="Z183" s="509"/>
      <c r="AA183" s="489"/>
      <c r="AB183" s="298"/>
      <c r="AC183" s="409"/>
      <c r="AD183" s="359"/>
      <c r="AE183" s="287"/>
      <c r="AF183" s="409"/>
      <c r="AG183" s="287" t="str">
        <f t="shared" si="163"/>
        <v/>
      </c>
      <c r="AH183" s="288"/>
      <c r="AI183" s="288"/>
      <c r="AJ183" s="289" t="str">
        <f t="shared" si="154"/>
        <v/>
      </c>
      <c r="AK183" s="288"/>
      <c r="AL183" s="288"/>
      <c r="AM183" s="288"/>
      <c r="AN183" s="122"/>
      <c r="AO183" s="131" t="str">
        <f t="shared" si="155"/>
        <v/>
      </c>
      <c r="AP183" s="123"/>
      <c r="AQ183" s="131" t="str">
        <f t="shared" si="156"/>
        <v/>
      </c>
      <c r="AR183" s="123" t="str">
        <f t="shared" si="157"/>
        <v/>
      </c>
      <c r="AS183" s="273" t="str">
        <f t="shared" si="158"/>
        <v/>
      </c>
      <c r="AT183" s="273"/>
      <c r="AU183" s="273"/>
      <c r="AV183" s="341"/>
      <c r="AW183" s="277"/>
      <c r="AX183" s="277"/>
      <c r="AY183" s="404"/>
      <c r="AZ183" s="405"/>
      <c r="BA183" s="405"/>
      <c r="BB183" s="405"/>
      <c r="BC183" s="405"/>
      <c r="BJ183" s="299"/>
      <c r="BK183" s="285"/>
      <c r="BL183" s="285"/>
      <c r="BM183" s="285"/>
      <c r="BN183" s="285"/>
      <c r="BO183" s="285"/>
      <c r="BP183" s="285"/>
      <c r="BQ183" s="285"/>
      <c r="BR183" s="285"/>
      <c r="BS183" s="285"/>
      <c r="BT183" s="285"/>
      <c r="BU183" s="285"/>
      <c r="BV183" s="285"/>
      <c r="BW183" s="285"/>
      <c r="BX183" s="285"/>
      <c r="BY183" s="285"/>
      <c r="BZ183" s="285"/>
      <c r="CA183" s="285"/>
      <c r="CB183" s="285"/>
      <c r="CC183" s="285"/>
      <c r="CD183" s="285"/>
      <c r="CE183" s="285"/>
      <c r="CF183" s="285"/>
      <c r="CG183" s="285"/>
      <c r="CH183" s="285"/>
      <c r="CL183" s="285"/>
    </row>
    <row r="184" spans="1:90" s="1" customFormat="1" ht="14" customHeight="1" x14ac:dyDescent="0.3">
      <c r="A184" s="581"/>
      <c r="B184" s="548" t="s">
        <v>415</v>
      </c>
      <c r="C184" s="511" t="s">
        <v>413</v>
      </c>
      <c r="D184" s="511"/>
      <c r="E184" s="511"/>
      <c r="F184" s="510"/>
      <c r="G184" s="510"/>
      <c r="H184" s="510"/>
      <c r="I184" s="510"/>
      <c r="J184" s="511" t="s">
        <v>281</v>
      </c>
      <c r="K184" s="512" t="s">
        <v>426</v>
      </c>
      <c r="L184" s="512"/>
      <c r="M184" s="512" t="str">
        <f t="shared" si="186"/>
        <v xml:space="preserve">Posibilidad de pérdida Reputacional por solicitar o recibir dinero o dádivas por la realización u omisión de actos en la prestación de servicios o trámites catastrales, con el propósito de beneficiar a un particular. </v>
      </c>
      <c r="N184" s="548"/>
      <c r="O184" s="489">
        <v>288000</v>
      </c>
      <c r="P184" s="487"/>
      <c r="Q184" s="488"/>
      <c r="R184" s="485"/>
      <c r="S184" s="487"/>
      <c r="T184" s="488"/>
      <c r="U184" s="485"/>
      <c r="V184" s="487"/>
      <c r="W184" s="488"/>
      <c r="X184" s="509"/>
      <c r="Y184" s="488"/>
      <c r="Z184" s="509"/>
      <c r="AA184" s="489"/>
      <c r="AB184" s="298"/>
      <c r="AC184" s="409"/>
      <c r="AD184" s="359"/>
      <c r="AE184" s="287"/>
      <c r="AF184" s="409"/>
      <c r="AG184" s="287" t="str">
        <f t="shared" si="163"/>
        <v/>
      </c>
      <c r="AH184" s="288"/>
      <c r="AI184" s="288"/>
      <c r="AJ184" s="289" t="str">
        <f t="shared" si="154"/>
        <v/>
      </c>
      <c r="AK184" s="288"/>
      <c r="AL184" s="288"/>
      <c r="AM184" s="288"/>
      <c r="AN184" s="122"/>
      <c r="AO184" s="131" t="str">
        <f t="shared" si="155"/>
        <v/>
      </c>
      <c r="AP184" s="123"/>
      <c r="AQ184" s="131" t="str">
        <f t="shared" si="156"/>
        <v/>
      </c>
      <c r="AR184" s="123" t="str">
        <f t="shared" si="157"/>
        <v/>
      </c>
      <c r="AS184" s="273" t="str">
        <f t="shared" si="158"/>
        <v/>
      </c>
      <c r="AT184" s="273"/>
      <c r="AU184" s="273"/>
      <c r="AV184" s="341"/>
      <c r="AW184" s="277"/>
      <c r="AX184" s="277"/>
      <c r="AY184" s="404"/>
      <c r="AZ184" s="405"/>
      <c r="BA184" s="405"/>
      <c r="BB184" s="405"/>
      <c r="BC184" s="405"/>
      <c r="BJ184" s="299"/>
      <c r="BK184" s="285"/>
      <c r="BL184" s="285"/>
      <c r="BM184" s="285"/>
      <c r="BN184" s="285"/>
      <c r="BO184" s="285"/>
      <c r="BP184" s="285"/>
      <c r="BQ184" s="285"/>
      <c r="BR184" s="285"/>
      <c r="BS184" s="285"/>
      <c r="BT184" s="285"/>
      <c r="BU184" s="285"/>
      <c r="BV184" s="285"/>
      <c r="BW184" s="285"/>
      <c r="BX184" s="285"/>
      <c r="BY184" s="285"/>
      <c r="BZ184" s="285"/>
      <c r="CA184" s="285"/>
      <c r="CB184" s="285"/>
      <c r="CC184" s="285"/>
      <c r="CD184" s="285"/>
      <c r="CE184" s="285"/>
      <c r="CF184" s="285"/>
      <c r="CG184" s="285"/>
      <c r="CH184" s="285"/>
      <c r="CL184" s="285"/>
    </row>
    <row r="185" spans="1:90" s="1" customFormat="1" ht="14" customHeight="1" x14ac:dyDescent="0.3">
      <c r="A185" s="581"/>
      <c r="B185" s="548" t="s">
        <v>415</v>
      </c>
      <c r="C185" s="511" t="s">
        <v>413</v>
      </c>
      <c r="D185" s="511"/>
      <c r="E185" s="511"/>
      <c r="F185" s="510"/>
      <c r="G185" s="510"/>
      <c r="H185" s="510"/>
      <c r="I185" s="510"/>
      <c r="J185" s="511" t="s">
        <v>281</v>
      </c>
      <c r="K185" s="512" t="s">
        <v>426</v>
      </c>
      <c r="L185" s="512"/>
      <c r="M185" s="512" t="str">
        <f t="shared" si="186"/>
        <v xml:space="preserve">Posibilidad de pérdida Reputacional por solicitar o recibir dinero o dádivas por la realización u omisión de actos en la prestación de servicios o trámites catastrales, con el propósito de beneficiar a un particular. </v>
      </c>
      <c r="N185" s="548"/>
      <c r="O185" s="489">
        <v>288000</v>
      </c>
      <c r="P185" s="487"/>
      <c r="Q185" s="488"/>
      <c r="R185" s="485"/>
      <c r="S185" s="487"/>
      <c r="T185" s="488"/>
      <c r="U185" s="485"/>
      <c r="V185" s="487"/>
      <c r="W185" s="488"/>
      <c r="X185" s="509"/>
      <c r="Y185" s="488"/>
      <c r="Z185" s="509"/>
      <c r="AA185" s="489"/>
      <c r="AB185" s="298"/>
      <c r="AC185" s="409"/>
      <c r="AD185" s="359"/>
      <c r="AE185" s="287"/>
      <c r="AF185" s="409"/>
      <c r="AG185" s="287" t="str">
        <f t="shared" si="163"/>
        <v/>
      </c>
      <c r="AH185" s="288"/>
      <c r="AI185" s="288"/>
      <c r="AJ185" s="289" t="str">
        <f t="shared" si="154"/>
        <v/>
      </c>
      <c r="AK185" s="288"/>
      <c r="AL185" s="288"/>
      <c r="AM185" s="288"/>
      <c r="AN185" s="122"/>
      <c r="AO185" s="131" t="str">
        <f t="shared" si="155"/>
        <v/>
      </c>
      <c r="AP185" s="123"/>
      <c r="AQ185" s="131" t="str">
        <f t="shared" si="156"/>
        <v/>
      </c>
      <c r="AR185" s="123" t="str">
        <f t="shared" si="157"/>
        <v/>
      </c>
      <c r="AS185" s="273" t="str">
        <f t="shared" si="158"/>
        <v/>
      </c>
      <c r="AT185" s="273"/>
      <c r="AU185" s="273"/>
      <c r="AV185" s="341"/>
      <c r="AW185" s="277"/>
      <c r="AX185" s="277"/>
      <c r="AY185" s="404"/>
      <c r="AZ185" s="405"/>
      <c r="BA185" s="405"/>
      <c r="BB185" s="405"/>
      <c r="BC185" s="405"/>
      <c r="BJ185" s="299"/>
      <c r="BK185" s="285"/>
      <c r="BL185" s="285"/>
      <c r="BM185" s="285"/>
      <c r="BN185" s="285"/>
      <c r="BO185" s="285"/>
      <c r="BP185" s="285"/>
      <c r="BQ185" s="285"/>
      <c r="BR185" s="285"/>
      <c r="BS185" s="285"/>
      <c r="BT185" s="285"/>
      <c r="BU185" s="285"/>
      <c r="BV185" s="285"/>
      <c r="BW185" s="285"/>
      <c r="BX185" s="285"/>
      <c r="BY185" s="285"/>
      <c r="BZ185" s="285"/>
      <c r="CA185" s="285"/>
      <c r="CB185" s="285"/>
      <c r="CC185" s="285"/>
      <c r="CD185" s="285"/>
      <c r="CE185" s="285"/>
      <c r="CF185" s="285"/>
      <c r="CG185" s="285"/>
      <c r="CH185" s="285"/>
      <c r="CL185" s="285"/>
    </row>
    <row r="186" spans="1:90" s="1" customFormat="1" ht="130.25" customHeight="1" x14ac:dyDescent="0.3">
      <c r="A186" s="581" t="s">
        <v>427</v>
      </c>
      <c r="B186" s="495" t="s">
        <v>428</v>
      </c>
      <c r="C186" s="501" t="s">
        <v>156</v>
      </c>
      <c r="D186" s="501" t="s">
        <v>428</v>
      </c>
      <c r="E186" s="501" t="s">
        <v>795</v>
      </c>
      <c r="F186" s="510" t="s">
        <v>287</v>
      </c>
      <c r="G186" s="510" t="s">
        <v>278</v>
      </c>
      <c r="H186" s="510" t="s">
        <v>331</v>
      </c>
      <c r="I186" s="510" t="s">
        <v>348</v>
      </c>
      <c r="J186" s="511" t="s">
        <v>996</v>
      </c>
      <c r="K186" s="512" t="s">
        <v>429</v>
      </c>
      <c r="L186" s="512" t="s">
        <v>964</v>
      </c>
      <c r="M186" s="512" t="str">
        <f t="shared" si="186"/>
        <v>Posibilidad de afectación Económica y pérdida Reputacional por inoportunidad en la prestación de servicios o en la entrega de productos debido a:
1. Inadecuada gestión de la infraestructura física y tecnológica.
2. Demoras en los procesos contractuales 
3. Baja capacidad institucional, por la alta rotación de personal, se pierde continuidad y conocimientos de funcionarios y contratistas.
4. Deficiencia en la comunicación y coordinación dentro de los procesos del IGAC para la entrega de productos internos a tiempo.
5. Insuficiente asignación de recursos frente a los compromisos del proceso.
6. Contingencias que dificulten los desplazamientos de personal para realizar trabajos en campo.
7. Bajas capacidades en el recurso humano a cargo del desarrollo de los proyectos de prospectiva. 
8. No tener las suficientes  licencias de software o licencias de uso o desactualización de las mismas para los sistemas de información requeridos.</v>
      </c>
      <c r="N186" s="548" t="s">
        <v>270</v>
      </c>
      <c r="O186" s="489">
        <v>6</v>
      </c>
      <c r="P186" s="487" t="str">
        <f t="shared" ref="P186:P246" si="212">IF(O186&lt;=0,"",IF(O186&lt;=2,"Muy Baja",IF(O186&lt;=24,"Baja",IF(O186&lt;=500,"Media",IF(O186&lt;=5000,"Alta","Muy Alta")))))</f>
        <v>Baja</v>
      </c>
      <c r="Q186" s="488">
        <f t="shared" ref="Q186" si="213">IF(P186="","",IF(P186="Muy Baja",0.2,IF(P186="Baja",0.4,IF(P186="Media",0.6,IF(P186="Alta",0.8,IF(P186="Muy Alta",1,))))))</f>
        <v>0.4</v>
      </c>
      <c r="R186" s="485" t="s">
        <v>431</v>
      </c>
      <c r="S186" s="487" t="str">
        <f>IF(OR(R186='Tabla Impacto'!$C$11,R186='Tabla Impacto'!$D$11),"Leve",IF(OR(R186='Tabla Impacto'!$C$12,R186='Tabla Impacto'!$D$12),"Menor",IF(OR(R186='Tabla Impacto'!$C$13,R186='Tabla Impacto'!$D$13),"Moderado",IF(OR(R186='Tabla Impacto'!$C$14,R186='Tabla Impacto'!$D$14),"Mayor",IF(OR(R186='Tabla Impacto'!$C$15,R186='Tabla Impacto'!$D$15),"Catastrófico","")))))</f>
        <v>Menor</v>
      </c>
      <c r="T186" s="488">
        <f t="shared" ref="T186" si="214">IF(S186="","",IF(S186="Leve",0.2,IF(S186="Menor",0.4,IF(S186="Moderado",0.6,IF(S186="Mayor",0.8,IF(S186="Catastrófico",1,))))))</f>
        <v>0.4</v>
      </c>
      <c r="U186" s="485" t="s">
        <v>292</v>
      </c>
      <c r="V186" s="487" t="str">
        <f>IF(OR(U186='Tabla Impacto'!$C$11,U186='Tabla Impacto'!$D$11),"Leve",IF(OR(U186='Tabla Impacto'!$C$12,U186='Tabla Impacto'!$D$12),"Menor",IF(OR(U186='Tabla Impacto'!$C$13,U186='Tabla Impacto'!$D$13),"Moderado",IF(OR(U186='Tabla Impacto'!$C$14,U186='Tabla Impacto'!$D$14),"Mayor",IF(OR(U186='Tabla Impacto'!$C$15,U186='Tabla Impacto'!$D$15),"Catastrófico","")))))</f>
        <v/>
      </c>
      <c r="W186" s="488" t="str">
        <f t="shared" ref="W186" si="215">IF(V186="","",IF(V186="Leve",0.2,IF(V186="Menor",0.4,IF(V186="Moderado",0.6,IF(V186="Mayor",0.8,IF(V186="Catastrófico",1,))))))</f>
        <v/>
      </c>
      <c r="X186" s="509" t="str">
        <f>IF(Y186="","",IF(Y186='Tabla Impacto'!$G$4,'Tabla Impacto'!$F$4,IF(Y186='Tabla Impacto'!$G$5,'Tabla Impacto'!$F$5,IF(Y186='Tabla Impacto'!$G$6,'Tabla Impacto'!$F$6,IF(Y186='Tabla Impacto'!$G$7,'Tabla Impacto'!$F$7,IF(Y186='Tabla Impacto'!$G$8,'Tabla Impacto'!$F$8))))))</f>
        <v>Menor</v>
      </c>
      <c r="Y186" s="488">
        <f t="shared" ref="Y186" si="216">+IF(T186="",W186,IF(W186="",T186,IF(T186&gt;W186,T186,W186)))</f>
        <v>0.4</v>
      </c>
      <c r="Z186" s="509" t="str">
        <f t="shared" ref="Z186" si="217">IF(OR(AND(P186="Muy Baja",X186="Leve"),AND(P186="Muy Baja",X186="Menor"),AND(P186="Baja",X186="Leve")),"Bajo",IF(OR(AND(P186="Muy baja",X186="Moderado"),AND(P186="Baja",X186="Menor"),AND(P186="Baja",X186="Moderado"),AND(P186="Media",X186="Leve"),AND(P186="Media",X186="Menor"),AND(P186="Media",X186="Moderado"),AND(P186="Alta",X186="Leve"),AND(P186="Alta",X186="Menor")),"Moderado",IF(OR(AND(P186="Muy Baja",X186="Mayor"),AND(P186="Baja",X186="Mayor"),AND(P186="Media",X186="Mayor"),AND(P186="Alta",X186="Moderado"),AND(P186="Alta",X186="Mayor"),AND(P186="Muy Alta",X186="Leve"),AND(P186="Muy Alta",X186="Menor"),AND(P186="Muy Alta",X186="Moderado"),AND(P186="Muy Alta",X186="Mayor")),"Alto",IF(OR(AND(P186="Muy Baja",X186="Catastrófico"),AND(P186="Baja",X186="Catastrófico"),AND(P186="Media",X186="Catastrófico"),AND(P186="Alta",X186="Catastrófico"),AND(P186="Muy Alta",X186="Catastrófico")),"Extremo",""))))</f>
        <v>Moderado</v>
      </c>
      <c r="AA186" s="489"/>
      <c r="AB186" s="298">
        <v>1</v>
      </c>
      <c r="AC186" s="409" t="s">
        <v>713</v>
      </c>
      <c r="AD186" s="359"/>
      <c r="AE186" s="287" t="s">
        <v>120</v>
      </c>
      <c r="AF186" s="409" t="s">
        <v>432</v>
      </c>
      <c r="AG186" s="287" t="str">
        <f t="shared" si="163"/>
        <v>Probabilidad</v>
      </c>
      <c r="AH186" s="288" t="s">
        <v>71</v>
      </c>
      <c r="AI186" s="288" t="s">
        <v>106</v>
      </c>
      <c r="AJ186" s="289" t="str">
        <f t="shared" si="154"/>
        <v>40%</v>
      </c>
      <c r="AK186" s="288" t="s">
        <v>112</v>
      </c>
      <c r="AL186" s="288" t="s">
        <v>130</v>
      </c>
      <c r="AM186" s="288" t="s">
        <v>273</v>
      </c>
      <c r="AN186" s="272">
        <f>IFERROR(IF(AG186="Probabilidad",(Q186-(+Q186*AJ186)),IF(AG186="Impacto",Q186,"")),"")</f>
        <v>0.24</v>
      </c>
      <c r="AO186" s="131" t="str">
        <f t="shared" ref="AO186" si="218">IFERROR(IF(AN186="","",IF(AN186&lt;=0.2,"Muy Baja",IF(AN186&lt;=0.4,"Baja",IF(AN186&lt;=0.6,"Media",IF(AN186&lt;=0.8,"Alta","Muy Alta"))))),"")</f>
        <v>Baja</v>
      </c>
      <c r="AP186" s="123">
        <f>+AN186</f>
        <v>0.24</v>
      </c>
      <c r="AQ186" s="131" t="str">
        <f t="shared" ref="AQ186" si="219">IFERROR(IF(AR186="","",IF(AR186&lt;=0.2,"Leve",IF(AR186&lt;=0.4,"Menor",IF(AR186&lt;=0.6,"Moderado",IF(AR186&lt;=0.8,"Mayor","Catastrófico"))))),"")</f>
        <v>Menor</v>
      </c>
      <c r="AR186" s="123">
        <f>IFERROR(IF(AG186="Impacto",(Y186-(+Y186*AJ186)),IF(AG186="Probabilidad",Y186,"")),"")</f>
        <v>0.4</v>
      </c>
      <c r="AS186" s="273" t="str">
        <f t="shared" si="158"/>
        <v>Moderado</v>
      </c>
      <c r="AT186" s="507">
        <f>+AP190</f>
        <v>3.1103999999999993E-2</v>
      </c>
      <c r="AU186" s="507">
        <f>+AR190</f>
        <v>0.4</v>
      </c>
      <c r="AV186" s="490" t="s">
        <v>274</v>
      </c>
      <c r="AW186" s="277"/>
      <c r="AX186" s="277"/>
      <c r="AY186" s="291">
        <v>12</v>
      </c>
      <c r="AZ186" s="287">
        <v>3</v>
      </c>
      <c r="BA186" s="287">
        <v>3</v>
      </c>
      <c r="BB186" s="287">
        <v>3</v>
      </c>
      <c r="BC186" s="287">
        <v>3</v>
      </c>
      <c r="BJ186" s="299"/>
      <c r="BK186" s="285"/>
      <c r="BL186" s="285"/>
      <c r="BM186" s="285"/>
      <c r="BN186" s="285"/>
      <c r="BO186" s="285"/>
      <c r="BP186" s="285"/>
      <c r="BQ186" s="285"/>
      <c r="BR186" s="285"/>
      <c r="BS186" s="285"/>
      <c r="BT186" s="285"/>
      <c r="BU186" s="285"/>
      <c r="BV186" s="285"/>
      <c r="BW186" s="285"/>
      <c r="BX186" s="285"/>
      <c r="BY186" s="285"/>
      <c r="BZ186" s="285"/>
      <c r="CA186" s="285"/>
      <c r="CB186" s="285"/>
      <c r="CC186" s="285"/>
      <c r="CD186" s="285"/>
      <c r="CE186" s="285"/>
      <c r="CF186" s="285"/>
      <c r="CG186" s="285"/>
      <c r="CH186" s="285"/>
      <c r="CL186" s="285"/>
    </row>
    <row r="187" spans="1:90" s="1" customFormat="1" ht="123.65" customHeight="1" x14ac:dyDescent="0.3">
      <c r="A187" s="581"/>
      <c r="B187" s="496"/>
      <c r="C187" s="502"/>
      <c r="D187" s="502"/>
      <c r="E187" s="502"/>
      <c r="F187" s="510"/>
      <c r="G187" s="510"/>
      <c r="H187" s="510"/>
      <c r="I187" s="510"/>
      <c r="J187" s="511"/>
      <c r="K187" s="512"/>
      <c r="L187" s="512"/>
      <c r="M187" s="512"/>
      <c r="N187" s="548"/>
      <c r="O187" s="489"/>
      <c r="P187" s="487"/>
      <c r="Q187" s="488"/>
      <c r="R187" s="485"/>
      <c r="S187" s="487"/>
      <c r="T187" s="488"/>
      <c r="U187" s="485"/>
      <c r="V187" s="487"/>
      <c r="W187" s="488"/>
      <c r="X187" s="509"/>
      <c r="Y187" s="488"/>
      <c r="Z187" s="509"/>
      <c r="AA187" s="489"/>
      <c r="AB187" s="298">
        <v>2</v>
      </c>
      <c r="AC187" s="409" t="s">
        <v>714</v>
      </c>
      <c r="AD187" s="359"/>
      <c r="AE187" s="287" t="s">
        <v>120</v>
      </c>
      <c r="AF187" s="409" t="s">
        <v>805</v>
      </c>
      <c r="AG187" s="287" t="str">
        <f t="shared" si="163"/>
        <v>Probabilidad</v>
      </c>
      <c r="AH187" s="288" t="s">
        <v>71</v>
      </c>
      <c r="AI187" s="288" t="s">
        <v>106</v>
      </c>
      <c r="AJ187" s="289" t="str">
        <f t="shared" si="154"/>
        <v>40%</v>
      </c>
      <c r="AK187" s="288" t="s">
        <v>112</v>
      </c>
      <c r="AL187" s="288" t="s">
        <v>130</v>
      </c>
      <c r="AM187" s="288" t="s">
        <v>273</v>
      </c>
      <c r="AN187" s="271">
        <f>IFERROR(IF(AND(AG186="Probabilidad",AG187="Probabilidad"),(AP186-(+AP186*AJ187)),IF(AG187="Probabilidad",(Q186-(+Q186*AJ187)),IF(AG187="Impacto",AP186,""))),"")</f>
        <v>0.14399999999999999</v>
      </c>
      <c r="AO187" s="131" t="str">
        <f t="shared" ref="AO187" si="220">IFERROR(IF(AN187="","",IF(AN187&lt;=0.2,"Muy Baja",IF(AN187&lt;=0.4,"Baja",IF(AN187&lt;=0.6,"Media",IF(AN187&lt;=0.8,"Alta","Muy Alta"))))),"")</f>
        <v>Muy Baja</v>
      </c>
      <c r="AP187" s="123">
        <f>+AN187</f>
        <v>0.14399999999999999</v>
      </c>
      <c r="AQ187" s="131" t="str">
        <f t="shared" ref="AQ187" si="221">IFERROR(IF(AR187="","",IF(AR187&lt;=0.2,"Leve",IF(AR187&lt;=0.4,"Menor",IF(AR187&lt;=0.6,"Moderado",IF(AR187&lt;=0.8,"Mayor","Catastrófico"))))),"")</f>
        <v>Menor</v>
      </c>
      <c r="AR187" s="123">
        <f>IFERROR(IF(AND(AG186="Impacto",AG187="Impacto"),(AR186-(+AR186*AJ187)),IF(AG187="Impacto",(Y186-(+Y186*AJ187)),IF(AG187="Probabilidad",AR186,""))),"")</f>
        <v>0.4</v>
      </c>
      <c r="AS187" s="273" t="str">
        <f>IFERROR(IF(OR(AND(AO187="Muy Baja",AQ187="Leve"),AND(AO187="Muy Baja",AQ187="Menor"),AND(AO187="Baja",AQ187="Leve")),"Bajo",IF(OR(AND(AO187="Muy baja",AQ187="Moderado"),AND(AO187="Baja",AQ187="Menor"),AND(AO187="Baja",AQ187="Moderado"),AND(AO187="Media",AQ187="Leve"),AND(AO187="Media",AQ187="Menor"),AND(AO187="Media",AQ187="Moderado"),AND(AO187="Alta",AQ187="Leve"),AND(AO187="Alta",AQ187="Menor")),"Moderado",IF(OR(AND(AO187="Muy Baja",AQ187="Mayor"),AND(AO187="Baja",AQ187="Mayor"),AND(AO187="Media",AQ187="Mayor"),AND(AO187="Alta",AQ187="Moderado"),AND(AO187="Alta",AQ187="Mayor"),AND(AO187="Muy Alta",AQ187="Leve"),AND(AO187="Muy Alta",AQ187="Menor"),AND(AO187="Muy Alta",AQ187="Moderado"),AND(AO187="Muy Alta",AQ187="Mayor")),"Alto",IF(OR(AND(AO187="Muy Baja",AQ187="Catastrófico"),AND(AO187="Baja",AQ187="Catastrófico"),AND(AO187="Media",AQ187="Catastrófico"),AND(AO187="Alta",AQ187="Catastrófico"),AND(AO187="Muy Alta",AQ187="Catastrófico")),"Extremo","")))),"")</f>
        <v>Bajo</v>
      </c>
      <c r="AT187" s="653"/>
      <c r="AU187" s="653"/>
      <c r="AV187" s="654"/>
      <c r="AW187" s="277"/>
      <c r="AX187" s="277"/>
      <c r="AY187" s="291">
        <v>24</v>
      </c>
      <c r="AZ187" s="287">
        <v>6</v>
      </c>
      <c r="BA187" s="287">
        <v>6</v>
      </c>
      <c r="BB187" s="287">
        <v>6</v>
      </c>
      <c r="BC187" s="287">
        <v>6</v>
      </c>
      <c r="BJ187" s="299"/>
      <c r="BK187" s="285"/>
      <c r="BL187" s="285"/>
      <c r="BM187" s="285"/>
      <c r="BN187" s="285"/>
      <c r="BO187" s="285"/>
      <c r="BP187" s="285"/>
      <c r="BQ187" s="285"/>
      <c r="BR187" s="285"/>
      <c r="BS187" s="285"/>
      <c r="BT187" s="285"/>
      <c r="BU187" s="285"/>
      <c r="BV187" s="285"/>
      <c r="BW187" s="285"/>
      <c r="BX187" s="285"/>
      <c r="BY187" s="285"/>
      <c r="BZ187" s="285"/>
      <c r="CA187" s="285"/>
      <c r="CB187" s="285"/>
      <c r="CC187" s="285"/>
      <c r="CD187" s="285"/>
      <c r="CE187" s="285"/>
      <c r="CF187" s="285"/>
      <c r="CG187" s="285"/>
      <c r="CH187" s="285"/>
      <c r="CL187" s="285"/>
    </row>
    <row r="188" spans="1:90" s="1" customFormat="1" ht="103.25" customHeight="1" x14ac:dyDescent="0.3">
      <c r="A188" s="581"/>
      <c r="B188" s="496"/>
      <c r="C188" s="502"/>
      <c r="D188" s="502"/>
      <c r="E188" s="502"/>
      <c r="F188" s="510"/>
      <c r="G188" s="510"/>
      <c r="H188" s="510"/>
      <c r="I188" s="510"/>
      <c r="J188" s="511" t="s">
        <v>269</v>
      </c>
      <c r="K188" s="512" t="s">
        <v>429</v>
      </c>
      <c r="L188" s="512" t="s">
        <v>430</v>
      </c>
      <c r="M188" s="512" t="str">
        <f>+CONCATENATE(J188," ",K188," ",L188)</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88" s="548"/>
      <c r="O188" s="489">
        <v>7</v>
      </c>
      <c r="P188" s="487"/>
      <c r="Q188" s="488"/>
      <c r="R188" s="485"/>
      <c r="S188" s="487"/>
      <c r="T188" s="488"/>
      <c r="U188" s="485"/>
      <c r="V188" s="487"/>
      <c r="W188" s="488"/>
      <c r="X188" s="509"/>
      <c r="Y188" s="488"/>
      <c r="Z188" s="509"/>
      <c r="AA188" s="489"/>
      <c r="AB188" s="298">
        <v>3</v>
      </c>
      <c r="AC188" s="409" t="s">
        <v>761</v>
      </c>
      <c r="AD188" s="359"/>
      <c r="AE188" s="287" t="s">
        <v>120</v>
      </c>
      <c r="AF188" s="409" t="s">
        <v>762</v>
      </c>
      <c r="AG188" s="287" t="str">
        <f t="shared" si="163"/>
        <v>Probabilidad</v>
      </c>
      <c r="AH188" s="288" t="s">
        <v>71</v>
      </c>
      <c r="AI188" s="288" t="s">
        <v>106</v>
      </c>
      <c r="AJ188" s="289" t="str">
        <f t="shared" si="154"/>
        <v>40%</v>
      </c>
      <c r="AK188" s="288" t="s">
        <v>112</v>
      </c>
      <c r="AL188" s="288" t="s">
        <v>130</v>
      </c>
      <c r="AM188" s="288" t="s">
        <v>273</v>
      </c>
      <c r="AN188" s="271">
        <f>IFERROR(IF(AND(AG187="Probabilidad",AG188="Probabilidad"),(AP187-(+AP187*AJ188)),IF(AG188="Probabilidad",(Q187-(+Q187*AJ188)),IF(AG188="Impacto",AP187,""))),"")</f>
        <v>8.6399999999999991E-2</v>
      </c>
      <c r="AO188" s="131" t="str">
        <f t="shared" si="155"/>
        <v>Muy Baja</v>
      </c>
      <c r="AP188" s="123">
        <f>+AN188</f>
        <v>8.6399999999999991E-2</v>
      </c>
      <c r="AQ188" s="131" t="str">
        <f t="shared" si="156"/>
        <v>Menor</v>
      </c>
      <c r="AR188" s="123">
        <f t="shared" si="157"/>
        <v>0.4</v>
      </c>
      <c r="AS188" s="273" t="str">
        <f t="shared" si="158"/>
        <v>Bajo</v>
      </c>
      <c r="AT188" s="653"/>
      <c r="AU188" s="653"/>
      <c r="AV188" s="654"/>
      <c r="AW188" s="277"/>
      <c r="AX188" s="277"/>
      <c r="AY188" s="404">
        <v>1</v>
      </c>
      <c r="AZ188" s="405">
        <v>0</v>
      </c>
      <c r="BA188" s="405">
        <v>0</v>
      </c>
      <c r="BB188" s="405">
        <v>0</v>
      </c>
      <c r="BC188" s="405">
        <v>1</v>
      </c>
      <c r="BJ188" s="299"/>
      <c r="BK188" s="285"/>
      <c r="BL188" s="285"/>
      <c r="BM188" s="285"/>
      <c r="BN188" s="285"/>
      <c r="BO188" s="285"/>
      <c r="BP188" s="285"/>
      <c r="BQ188" s="285"/>
      <c r="BR188" s="285"/>
      <c r="BS188" s="285"/>
      <c r="BT188" s="285"/>
      <c r="BU188" s="285"/>
      <c r="BV188" s="285"/>
      <c r="BW188" s="285"/>
      <c r="BX188" s="285"/>
      <c r="BY188" s="285"/>
      <c r="BZ188" s="285"/>
      <c r="CA188" s="285"/>
      <c r="CB188" s="285"/>
      <c r="CC188" s="285"/>
      <c r="CD188" s="285"/>
      <c r="CE188" s="285"/>
      <c r="CF188" s="285"/>
      <c r="CG188" s="285"/>
      <c r="CH188" s="285"/>
      <c r="CL188" s="285"/>
    </row>
    <row r="189" spans="1:90" s="1" customFormat="1" ht="78" customHeight="1" x14ac:dyDescent="0.3">
      <c r="A189" s="581"/>
      <c r="B189" s="496"/>
      <c r="C189" s="502"/>
      <c r="D189" s="502"/>
      <c r="E189" s="502"/>
      <c r="F189" s="510"/>
      <c r="G189" s="510"/>
      <c r="H189" s="510"/>
      <c r="I189" s="510"/>
      <c r="J189" s="511"/>
      <c r="K189" s="512"/>
      <c r="L189" s="512"/>
      <c r="M189" s="512"/>
      <c r="N189" s="548"/>
      <c r="O189" s="489"/>
      <c r="P189" s="487"/>
      <c r="Q189" s="488"/>
      <c r="R189" s="485"/>
      <c r="S189" s="487"/>
      <c r="T189" s="488"/>
      <c r="U189" s="485"/>
      <c r="V189" s="487"/>
      <c r="W189" s="488"/>
      <c r="X189" s="509"/>
      <c r="Y189" s="488"/>
      <c r="Z189" s="509"/>
      <c r="AA189" s="489"/>
      <c r="AB189" s="298">
        <v>4</v>
      </c>
      <c r="AC189" s="409" t="s">
        <v>824</v>
      </c>
      <c r="AD189" s="359"/>
      <c r="AE189" s="287" t="s">
        <v>120</v>
      </c>
      <c r="AF189" s="409" t="s">
        <v>965</v>
      </c>
      <c r="AG189" s="287" t="str">
        <f t="shared" si="163"/>
        <v>Probabilidad</v>
      </c>
      <c r="AH189" s="288" t="s">
        <v>71</v>
      </c>
      <c r="AI189" s="288" t="s">
        <v>106</v>
      </c>
      <c r="AJ189" s="289" t="str">
        <f t="shared" si="154"/>
        <v>40%</v>
      </c>
      <c r="AK189" s="288" t="s">
        <v>112</v>
      </c>
      <c r="AL189" s="288" t="s">
        <v>130</v>
      </c>
      <c r="AM189" s="288" t="s">
        <v>273</v>
      </c>
      <c r="AN189" s="271">
        <f>IFERROR(IF(AND(AG188="Probabilidad",AG189="Probabilidad"),(AP188-(+AP188*AJ189)),IF(AG189="Probabilidad",(Q188-(+Q188*AJ189)),IF(AG189="Impacto",AP188,""))),"")</f>
        <v>5.183999999999999E-2</v>
      </c>
      <c r="AO189" s="131" t="str">
        <f t="shared" si="155"/>
        <v>Muy Baja</v>
      </c>
      <c r="AP189" s="123">
        <f>+AN189</f>
        <v>5.183999999999999E-2</v>
      </c>
      <c r="AQ189" s="131" t="str">
        <f t="shared" si="156"/>
        <v>Menor</v>
      </c>
      <c r="AR189" s="123">
        <f t="shared" si="157"/>
        <v>0.4</v>
      </c>
      <c r="AS189" s="273" t="str">
        <f t="shared" si="158"/>
        <v>Bajo</v>
      </c>
      <c r="AT189" s="653"/>
      <c r="AU189" s="653"/>
      <c r="AV189" s="654"/>
      <c r="AW189" s="277"/>
      <c r="AX189" s="277"/>
      <c r="AY189" s="404">
        <v>1</v>
      </c>
      <c r="AZ189" s="405">
        <v>0</v>
      </c>
      <c r="BA189" s="405">
        <v>0</v>
      </c>
      <c r="BB189" s="405">
        <v>0</v>
      </c>
      <c r="BC189" s="405">
        <v>1</v>
      </c>
      <c r="BJ189" s="299"/>
      <c r="BK189" s="285"/>
      <c r="BL189" s="285"/>
      <c r="BM189" s="285"/>
      <c r="BN189" s="285"/>
      <c r="BO189" s="285"/>
      <c r="BP189" s="285"/>
      <c r="BQ189" s="285"/>
      <c r="BR189" s="285"/>
      <c r="BS189" s="285"/>
      <c r="BT189" s="285"/>
      <c r="BU189" s="285"/>
      <c r="BV189" s="285"/>
      <c r="BW189" s="285"/>
      <c r="BX189" s="285"/>
      <c r="BY189" s="285"/>
      <c r="BZ189" s="285"/>
      <c r="CA189" s="285"/>
      <c r="CB189" s="285"/>
      <c r="CC189" s="285"/>
      <c r="CD189" s="285"/>
      <c r="CE189" s="285"/>
      <c r="CF189" s="285"/>
      <c r="CG189" s="285"/>
      <c r="CH189" s="285"/>
      <c r="CL189" s="285"/>
    </row>
    <row r="190" spans="1:90" s="1" customFormat="1" ht="154" x14ac:dyDescent="0.3">
      <c r="A190" s="581"/>
      <c r="B190" s="496"/>
      <c r="C190" s="502"/>
      <c r="D190" s="502"/>
      <c r="E190" s="502"/>
      <c r="F190" s="510"/>
      <c r="G190" s="510"/>
      <c r="H190" s="510"/>
      <c r="I190" s="510"/>
      <c r="J190" s="511" t="s">
        <v>269</v>
      </c>
      <c r="K190" s="512" t="s">
        <v>429</v>
      </c>
      <c r="L190" s="512" t="s">
        <v>430</v>
      </c>
      <c r="M190" s="512" t="str">
        <f>+CONCATENATE(J190," ",K190," ",L190)</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N190" s="548"/>
      <c r="O190" s="489">
        <v>7</v>
      </c>
      <c r="P190" s="487"/>
      <c r="Q190" s="488"/>
      <c r="R190" s="485"/>
      <c r="S190" s="487"/>
      <c r="T190" s="488"/>
      <c r="U190" s="485"/>
      <c r="V190" s="487"/>
      <c r="W190" s="488"/>
      <c r="X190" s="509"/>
      <c r="Y190" s="488"/>
      <c r="Z190" s="509"/>
      <c r="AA190" s="489"/>
      <c r="AB190" s="298">
        <v>5</v>
      </c>
      <c r="AC190" s="411" t="s">
        <v>1057</v>
      </c>
      <c r="AD190" s="359"/>
      <c r="AE190" s="287" t="s">
        <v>120</v>
      </c>
      <c r="AF190" s="409" t="s">
        <v>1058</v>
      </c>
      <c r="AG190" s="287" t="str">
        <f t="shared" si="163"/>
        <v>Probabilidad</v>
      </c>
      <c r="AH190" s="288" t="s">
        <v>71</v>
      </c>
      <c r="AI190" s="288" t="s">
        <v>106</v>
      </c>
      <c r="AJ190" s="289" t="str">
        <f t="shared" si="154"/>
        <v>40%</v>
      </c>
      <c r="AK190" s="288" t="s">
        <v>112</v>
      </c>
      <c r="AL190" s="288" t="s">
        <v>130</v>
      </c>
      <c r="AM190" s="288" t="s">
        <v>273</v>
      </c>
      <c r="AN190" s="271">
        <f>IFERROR(IF(AND(AG189="Probabilidad",AG190="Probabilidad"),(AP189-(+AP189*AJ190)),IF(AG190="Probabilidad",(Q189-(+Q189*AJ190)),IF(AG190="Impacto",AP189,""))),"")</f>
        <v>3.1103999999999993E-2</v>
      </c>
      <c r="AO190" s="131" t="str">
        <f t="shared" si="155"/>
        <v>Muy Baja</v>
      </c>
      <c r="AP190" s="123">
        <f>+AN190</f>
        <v>3.1103999999999993E-2</v>
      </c>
      <c r="AQ190" s="131" t="str">
        <f t="shared" si="156"/>
        <v>Menor</v>
      </c>
      <c r="AR190" s="123">
        <f t="shared" si="157"/>
        <v>0.4</v>
      </c>
      <c r="AS190" s="273" t="str">
        <f t="shared" si="158"/>
        <v>Bajo</v>
      </c>
      <c r="AT190" s="508"/>
      <c r="AU190" s="508"/>
      <c r="AV190" s="491"/>
      <c r="AW190" s="277"/>
      <c r="AX190" s="277"/>
      <c r="AY190" s="404">
        <v>1</v>
      </c>
      <c r="AZ190" s="405">
        <v>0</v>
      </c>
      <c r="BA190" s="405">
        <v>0</v>
      </c>
      <c r="BB190" s="405">
        <v>0</v>
      </c>
      <c r="BC190" s="405">
        <v>1</v>
      </c>
      <c r="BJ190" s="299"/>
      <c r="BK190" s="285"/>
      <c r="BL190" s="285"/>
      <c r="BM190" s="285"/>
      <c r="BN190" s="285"/>
      <c r="BO190" s="285"/>
      <c r="BP190" s="285"/>
      <c r="BQ190" s="285"/>
      <c r="BR190" s="285"/>
      <c r="BS190" s="285"/>
      <c r="BT190" s="285"/>
      <c r="BU190" s="285"/>
      <c r="BV190" s="285"/>
      <c r="BW190" s="285"/>
      <c r="BX190" s="285"/>
      <c r="BY190" s="285"/>
      <c r="BZ190" s="285"/>
      <c r="CA190" s="285"/>
      <c r="CB190" s="285"/>
      <c r="CC190" s="285"/>
      <c r="CD190" s="285"/>
      <c r="CE190" s="285"/>
      <c r="CF190" s="285"/>
      <c r="CG190" s="285"/>
      <c r="CH190" s="285"/>
      <c r="CL190" s="285"/>
    </row>
    <row r="191" spans="1:90" s="1" customFormat="1" x14ac:dyDescent="0.3">
      <c r="A191" s="581"/>
      <c r="B191" s="497"/>
      <c r="C191" s="503"/>
      <c r="D191" s="503"/>
      <c r="E191" s="503"/>
      <c r="F191" s="510"/>
      <c r="G191" s="510"/>
      <c r="H191" s="510"/>
      <c r="I191" s="510"/>
      <c r="J191" s="511"/>
      <c r="K191" s="512"/>
      <c r="L191" s="512"/>
      <c r="M191" s="512"/>
      <c r="N191" s="548"/>
      <c r="O191" s="489"/>
      <c r="P191" s="487"/>
      <c r="Q191" s="488"/>
      <c r="R191" s="485"/>
      <c r="S191" s="487"/>
      <c r="T191" s="488"/>
      <c r="U191" s="485"/>
      <c r="V191" s="487"/>
      <c r="W191" s="488"/>
      <c r="X191" s="509"/>
      <c r="Y191" s="488"/>
      <c r="Z191" s="509"/>
      <c r="AA191" s="489"/>
      <c r="AB191" s="298"/>
      <c r="AC191" s="409"/>
      <c r="AD191" s="359"/>
      <c r="AE191" s="287"/>
      <c r="AF191" s="409"/>
      <c r="AG191" s="287" t="str">
        <f t="shared" si="163"/>
        <v/>
      </c>
      <c r="AH191" s="288"/>
      <c r="AI191" s="288"/>
      <c r="AJ191" s="289" t="str">
        <f t="shared" si="154"/>
        <v/>
      </c>
      <c r="AK191" s="288"/>
      <c r="AL191" s="288"/>
      <c r="AM191" s="288"/>
      <c r="AN191" s="122"/>
      <c r="AO191" s="131" t="str">
        <f t="shared" si="155"/>
        <v/>
      </c>
      <c r="AP191" s="123"/>
      <c r="AQ191" s="131" t="str">
        <f t="shared" si="156"/>
        <v/>
      </c>
      <c r="AR191" s="123" t="str">
        <f t="shared" si="157"/>
        <v/>
      </c>
      <c r="AS191" s="273" t="str">
        <f t="shared" si="158"/>
        <v/>
      </c>
      <c r="AT191" s="273"/>
      <c r="AU191" s="273"/>
      <c r="AV191" s="341"/>
      <c r="AW191" s="277"/>
      <c r="AX191" s="277"/>
      <c r="AY191" s="404"/>
      <c r="AZ191" s="405"/>
      <c r="BA191" s="405"/>
      <c r="BB191" s="405"/>
      <c r="BC191" s="405"/>
      <c r="BJ191" s="299"/>
      <c r="BK191" s="285"/>
      <c r="BL191" s="285"/>
      <c r="BM191" s="285"/>
      <c r="BN191" s="285"/>
      <c r="BO191" s="285"/>
      <c r="BP191" s="285"/>
      <c r="BQ191" s="285"/>
      <c r="BR191" s="285"/>
      <c r="BS191" s="285"/>
      <c r="BT191" s="285"/>
      <c r="BU191" s="285"/>
      <c r="BV191" s="285"/>
      <c r="BW191" s="285"/>
      <c r="BX191" s="285"/>
      <c r="BY191" s="285"/>
      <c r="BZ191" s="285"/>
      <c r="CA191" s="285"/>
      <c r="CB191" s="285"/>
      <c r="CC191" s="285"/>
      <c r="CD191" s="285"/>
      <c r="CE191" s="285"/>
      <c r="CF191" s="285"/>
      <c r="CG191" s="285"/>
      <c r="CH191" s="285"/>
      <c r="CL191" s="285"/>
    </row>
    <row r="192" spans="1:90" s="1" customFormat="1" ht="177.65" customHeight="1" x14ac:dyDescent="0.3">
      <c r="A192" s="581" t="s">
        <v>433</v>
      </c>
      <c r="B192" s="495" t="s">
        <v>434</v>
      </c>
      <c r="C192" s="501" t="s">
        <v>156</v>
      </c>
      <c r="D192" s="501" t="s">
        <v>434</v>
      </c>
      <c r="E192" s="501" t="s">
        <v>795</v>
      </c>
      <c r="F192" s="510" t="s">
        <v>330</v>
      </c>
      <c r="G192" s="510" t="s">
        <v>347</v>
      </c>
      <c r="H192" s="510" t="s">
        <v>373</v>
      </c>
      <c r="I192" s="510" t="s">
        <v>406</v>
      </c>
      <c r="J192" s="511" t="s">
        <v>281</v>
      </c>
      <c r="K192" s="512" t="s">
        <v>763</v>
      </c>
      <c r="L192" s="512" t="s">
        <v>1059</v>
      </c>
      <c r="M192" s="512" t="str">
        <f>+CONCATENATE(J192," ",K192," ",L192)</f>
        <v>Posibilidad de pérdida Reputacional por recibir o solicitar cualquier dádiva o beneficio a nombre propio o de terceros con el fin de obtener información reservada o clasificada, o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del repositorio de la información de los proyectos.
5. Tráfico de influencias
6. Falta de apropiación de valores institucionales.
7. Falta de control sobre los procedimientos administrativos
8. Procesos con bajo nivel de automatización</v>
      </c>
      <c r="N192" s="548" t="s">
        <v>319</v>
      </c>
      <c r="O192" s="489">
        <v>2</v>
      </c>
      <c r="P192" s="487" t="str">
        <f t="shared" si="205"/>
        <v>Muy Baja</v>
      </c>
      <c r="Q192" s="488">
        <f t="shared" ref="Q192" si="222">IF(P192="","",IF(P192="Muy Baja",0.2,IF(P192="Baja",0.4,IF(P192="Media",0.6,IF(P192="Alta",0.8,IF(P192="Muy Alta",1,))))))</f>
        <v>0.2</v>
      </c>
      <c r="R192" s="485"/>
      <c r="S192" s="487" t="str">
        <f>IF(OR(R192='Tabla Impacto'!$C$11,R192='Tabla Impacto'!$D$11),"Leve",IF(OR(R192='Tabla Impacto'!$C$12,R192='Tabla Impacto'!$D$12),"Menor",IF(OR(R192='Tabla Impacto'!$C$13,R192='Tabla Impacto'!$D$13),"Moderado",IF(OR(R192='Tabla Impacto'!$C$14,R192='Tabla Impacto'!$D$14),"Mayor",IF(OR(R192='Tabla Impacto'!$C$15,R192='Tabla Impacto'!$D$15),"Catastrófico","")))))</f>
        <v/>
      </c>
      <c r="T192" s="488" t="str">
        <f t="shared" ref="T192" si="223">IF(S192="","",IF(S192="Leve",0.2,IF(S192="Menor",0.4,IF(S192="Moderado",0.6,IF(S192="Mayor",0.8,IF(S192="Catastrófico",1,))))))</f>
        <v/>
      </c>
      <c r="U192" s="485" t="s">
        <v>272</v>
      </c>
      <c r="V192" s="487" t="str">
        <f>IF(OR(U192='Tabla Impacto'!$C$11,U192='Tabla Impacto'!$D$11),"Leve",IF(OR(U192='Tabla Impacto'!$C$12,U192='Tabla Impacto'!$D$12),"Menor",IF(OR(U192='Tabla Impacto'!$C$13,U192='Tabla Impacto'!$D$13),"Moderado",IF(OR(U192='Tabla Impacto'!$C$14,U192='Tabla Impacto'!$D$14),"Mayor",IF(OR(U192='Tabla Impacto'!$C$15,U192='Tabla Impacto'!$D$15),"Catastrófico","")))))</f>
        <v>Catastrófico</v>
      </c>
      <c r="W192" s="488">
        <f t="shared" ref="W192" si="224">IF(V192="","",IF(V192="Leve",0.2,IF(V192="Menor",0.4,IF(V192="Moderado",0.6,IF(V192="Mayor",0.8,IF(V192="Catastrófico",1,))))))</f>
        <v>1</v>
      </c>
      <c r="X192" s="509" t="str">
        <f>IF(Y192="","",IF(Y192='Tabla Impacto'!$G$4,'Tabla Impacto'!$F$4,IF(Y192='Tabla Impacto'!$G$5,'Tabla Impacto'!$F$5,IF(Y192='Tabla Impacto'!$G$6,'Tabla Impacto'!$F$6,IF(Y192='Tabla Impacto'!$G$7,'Tabla Impacto'!$F$7,IF(Y192='Tabla Impacto'!$G$8,'Tabla Impacto'!$F$8))))))</f>
        <v>Catastrófico</v>
      </c>
      <c r="Y192" s="488">
        <f t="shared" ref="Y192" si="225">+IF(T192="",W192,IF(W192="",T192,IF(T192&gt;W192,T192,W192)))</f>
        <v>1</v>
      </c>
      <c r="Z192" s="509" t="str">
        <f t="shared" ref="Z192" si="226">IF(OR(AND(P192="Muy Baja",X192="Leve"),AND(P192="Muy Baja",X192="Menor"),AND(P192="Baja",X192="Leve")),"Bajo",IF(OR(AND(P192="Muy baja",X192="Moderado"),AND(P192="Baja",X192="Menor"),AND(P192="Baja",X192="Moderado"),AND(P192="Media",X192="Leve"),AND(P192="Media",X192="Menor"),AND(P192="Media",X192="Moderado"),AND(P192="Alta",X192="Leve"),AND(P192="Alta",X192="Menor")),"Moderado",IF(OR(AND(P192="Muy Baja",X192="Mayor"),AND(P192="Baja",X192="Mayor"),AND(P192="Media",X192="Mayor"),AND(P192="Alta",X192="Moderado"),AND(P192="Alta",X192="Mayor"),AND(P192="Muy Alta",X192="Leve"),AND(P192="Muy Alta",X192="Menor"),AND(P192="Muy Alta",X192="Moderado"),AND(P192="Muy Alta",X192="Mayor")),"Alto",IF(OR(AND(P192="Muy Baja",X192="Catastrófico"),AND(P192="Baja",X192="Catastrófico"),AND(P192="Media",X192="Catastrófico"),AND(P192="Alta",X192="Catastrófico"),AND(P192="Muy Alta",X192="Catastrófico")),"Extremo",""))))</f>
        <v>Extremo</v>
      </c>
      <c r="AA192" s="489"/>
      <c r="AB192" s="298">
        <v>1</v>
      </c>
      <c r="AC192" s="409" t="s">
        <v>825</v>
      </c>
      <c r="AD192" s="359"/>
      <c r="AE192" s="287" t="s">
        <v>120</v>
      </c>
      <c r="AF192" s="409" t="s">
        <v>764</v>
      </c>
      <c r="AG192" s="287" t="str">
        <f t="shared" si="163"/>
        <v>Probabilidad</v>
      </c>
      <c r="AH192" s="288" t="s">
        <v>71</v>
      </c>
      <c r="AI192" s="288" t="s">
        <v>106</v>
      </c>
      <c r="AJ192" s="289" t="str">
        <f t="shared" si="154"/>
        <v>40%</v>
      </c>
      <c r="AK192" s="288" t="s">
        <v>112</v>
      </c>
      <c r="AL192" s="288" t="s">
        <v>130</v>
      </c>
      <c r="AM192" s="288" t="s">
        <v>273</v>
      </c>
      <c r="AN192" s="272">
        <f>IFERROR(IF(AG192="Probabilidad",(Q192-(+Q192*AJ192)),IF(AG192="Impacto",Q192,"")),"")</f>
        <v>0.12</v>
      </c>
      <c r="AO192" s="131" t="str">
        <f t="shared" si="155"/>
        <v>Muy Baja</v>
      </c>
      <c r="AP192" s="123">
        <f>+AN192</f>
        <v>0.12</v>
      </c>
      <c r="AQ192" s="131" t="str">
        <f t="shared" si="156"/>
        <v>Catastrófico</v>
      </c>
      <c r="AR192" s="123">
        <f>IFERROR(IF(AG192="Impacto",(Y192-(+Y192*AJ192)),IF(AG192="Probabilidad",Y192,"")),"")</f>
        <v>1</v>
      </c>
      <c r="AS192" s="273" t="str">
        <f t="shared" ref="AS192" si="227">IFERROR(IF(OR(AND(AO192="Muy Baja",AQ192="Leve"),AND(AO192="Muy Baja",AQ192="Menor"),AND(AO192="Baja",AQ192="Leve")),"Bajo",IF(OR(AND(AO192="Muy baja",AQ192="Moderado"),AND(AO192="Baja",AQ192="Menor"),AND(AO192="Baja",AQ192="Moderado"),AND(AO192="Media",AQ192="Leve"),AND(AO192="Media",AQ192="Menor"),AND(AO192="Media",AQ192="Moderado"),AND(AO192="Alta",AQ192="Leve"),AND(AO192="Alta",AQ192="Menor")),"Moderado",IF(OR(AND(AO192="Muy Baja",AQ192="Mayor"),AND(AO192="Baja",AQ192="Mayor"),AND(AO192="Media",AQ192="Mayor"),AND(AO192="Alta",AQ192="Moderado"),AND(AO192="Alta",AQ192="Mayor"),AND(AO192="Muy Alta",AQ192="Leve"),AND(AO192="Muy Alta",AQ192="Menor"),AND(AO192="Muy Alta",AQ192="Moderado"),AND(AO192="Muy Alta",AQ192="Mayor")),"Alto",IF(OR(AND(AO192="Muy Baja",AQ192="Catastrófico"),AND(AO192="Baja",AQ192="Catastrófico"),AND(AO192="Media",AQ192="Catastrófico"),AND(AO192="Alta",AQ192="Catastrófico"),AND(AO192="Muy Alta",AQ192="Catastrófico")),"Extremo","")))),"")</f>
        <v>Extremo</v>
      </c>
      <c r="AT192" s="339">
        <f>+AP192</f>
        <v>0.12</v>
      </c>
      <c r="AU192" s="339">
        <f>+AR192</f>
        <v>1</v>
      </c>
      <c r="AV192" s="346" t="s">
        <v>274</v>
      </c>
      <c r="AW192" s="277"/>
      <c r="AX192" s="277"/>
      <c r="AY192" s="291">
        <v>4</v>
      </c>
      <c r="AZ192" s="287">
        <v>1</v>
      </c>
      <c r="BA192" s="287">
        <v>1</v>
      </c>
      <c r="BB192" s="287">
        <v>1</v>
      </c>
      <c r="BC192" s="287">
        <v>1</v>
      </c>
      <c r="BJ192" s="299"/>
      <c r="BK192" s="285"/>
      <c r="BL192" s="285"/>
      <c r="BM192" s="285"/>
      <c r="BN192" s="285"/>
      <c r="BO192" s="285"/>
      <c r="BP192" s="285"/>
      <c r="BQ192" s="285"/>
      <c r="BR192" s="285"/>
      <c r="BS192" s="285"/>
      <c r="BT192" s="285"/>
      <c r="BU192" s="285"/>
      <c r="BV192" s="285"/>
      <c r="BW192" s="285"/>
      <c r="BX192" s="285"/>
      <c r="BY192" s="285"/>
      <c r="BZ192" s="285"/>
      <c r="CA192" s="285"/>
      <c r="CB192" s="285"/>
      <c r="CC192" s="285"/>
      <c r="CD192" s="285"/>
      <c r="CE192" s="285"/>
      <c r="CF192" s="285"/>
      <c r="CG192" s="285"/>
      <c r="CH192" s="285"/>
      <c r="CL192" s="285"/>
    </row>
    <row r="193" spans="1:90" s="1" customFormat="1" x14ac:dyDescent="0.3">
      <c r="A193" s="581"/>
      <c r="B193" s="496"/>
      <c r="C193" s="502"/>
      <c r="D193" s="502"/>
      <c r="E193" s="502"/>
      <c r="F193" s="510"/>
      <c r="G193" s="510"/>
      <c r="H193" s="510"/>
      <c r="I193" s="510"/>
      <c r="J193" s="511"/>
      <c r="K193" s="512"/>
      <c r="L193" s="512"/>
      <c r="M193" s="512"/>
      <c r="N193" s="548"/>
      <c r="O193" s="489"/>
      <c r="P193" s="487"/>
      <c r="Q193" s="488"/>
      <c r="R193" s="485"/>
      <c r="S193" s="487"/>
      <c r="T193" s="488"/>
      <c r="U193" s="485"/>
      <c r="V193" s="487"/>
      <c r="W193" s="488"/>
      <c r="X193" s="509"/>
      <c r="Y193" s="488"/>
      <c r="Z193" s="509"/>
      <c r="AA193" s="489"/>
      <c r="AB193" s="298"/>
      <c r="AC193" s="409"/>
      <c r="AD193" s="359"/>
      <c r="AE193" s="287"/>
      <c r="AF193" s="409"/>
      <c r="AG193" s="287" t="str">
        <f t="shared" si="163"/>
        <v/>
      </c>
      <c r="AH193" s="288"/>
      <c r="AI193" s="288"/>
      <c r="AJ193" s="289" t="str">
        <f t="shared" si="154"/>
        <v/>
      </c>
      <c r="AK193" s="288"/>
      <c r="AL193" s="288"/>
      <c r="AM193" s="288"/>
      <c r="AN193" s="271" t="str">
        <f>IFERROR(IF(AND(AG192="Probabilidad",AG193="Probabilidad"),(AP192-(+AP192*AJ193)),IF(AG193="Probabilidad",(Q192-(+Q192*AJ193)),IF(AG193="Impacto",AP192,""))),"")</f>
        <v/>
      </c>
      <c r="AO193" s="131" t="str">
        <f t="shared" si="155"/>
        <v/>
      </c>
      <c r="AP193" s="123" t="str">
        <f>+AN193</f>
        <v/>
      </c>
      <c r="AQ193" s="131" t="str">
        <f t="shared" si="156"/>
        <v/>
      </c>
      <c r="AR193" s="123" t="str">
        <f>IFERROR(IF(AND(AG192="Impacto",AG193="Impacto"),(AR192-(+AR192*AJ193)),IF(AG193="Impacto",(Y192-(+Y192*AJ193)),IF(AG193="Probabilidad",AR192,""))),"")</f>
        <v/>
      </c>
      <c r="AS193" s="273" t="str">
        <f t="shared" si="158"/>
        <v/>
      </c>
      <c r="AT193" s="342"/>
      <c r="AU193" s="342"/>
      <c r="AV193" s="370"/>
      <c r="AW193" s="277"/>
      <c r="AX193" s="277"/>
      <c r="AY193" s="291"/>
      <c r="AZ193" s="287"/>
      <c r="BA193" s="287"/>
      <c r="BB193" s="287"/>
      <c r="BC193" s="287"/>
      <c r="BJ193" s="299"/>
      <c r="BK193" s="285"/>
      <c r="BL193" s="285"/>
      <c r="BM193" s="285"/>
      <c r="BN193" s="285"/>
      <c r="BO193" s="285"/>
      <c r="BP193" s="285"/>
      <c r="BQ193" s="285"/>
      <c r="BR193" s="285"/>
      <c r="BS193" s="285"/>
      <c r="BT193" s="285"/>
      <c r="BU193" s="285"/>
      <c r="BV193" s="285"/>
      <c r="BW193" s="285"/>
      <c r="BX193" s="285"/>
      <c r="BY193" s="285"/>
      <c r="BZ193" s="285"/>
      <c r="CA193" s="285"/>
      <c r="CB193" s="285"/>
      <c r="CC193" s="285"/>
      <c r="CD193" s="285"/>
      <c r="CE193" s="285"/>
      <c r="CF193" s="285"/>
      <c r="CG193" s="285"/>
      <c r="CH193" s="285"/>
      <c r="CL193" s="285"/>
    </row>
    <row r="194" spans="1:90" s="1" customFormat="1" ht="14" customHeight="1" x14ac:dyDescent="0.3">
      <c r="A194" s="581"/>
      <c r="B194" s="496"/>
      <c r="C194" s="502"/>
      <c r="D194" s="502"/>
      <c r="E194" s="502"/>
      <c r="F194" s="510"/>
      <c r="G194" s="510"/>
      <c r="H194" s="510"/>
      <c r="I194" s="510"/>
      <c r="J194" s="511" t="s">
        <v>281</v>
      </c>
      <c r="K194" s="512" t="s">
        <v>435</v>
      </c>
      <c r="L194" s="512" t="s">
        <v>436</v>
      </c>
      <c r="M194" s="512" t="str">
        <f>+CONCATENATE(J194," ",K194," ",L194)</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4" s="548"/>
      <c r="O194" s="489">
        <v>2</v>
      </c>
      <c r="P194" s="487"/>
      <c r="Q194" s="488"/>
      <c r="R194" s="485"/>
      <c r="S194" s="487"/>
      <c r="T194" s="488"/>
      <c r="U194" s="485"/>
      <c r="V194" s="487"/>
      <c r="W194" s="488"/>
      <c r="X194" s="509"/>
      <c r="Y194" s="488"/>
      <c r="Z194" s="509"/>
      <c r="AA194" s="489"/>
      <c r="AB194" s="298"/>
      <c r="AC194" s="409"/>
      <c r="AD194" s="359"/>
      <c r="AE194" s="287"/>
      <c r="AF194" s="409"/>
      <c r="AG194" s="287" t="str">
        <f t="shared" si="163"/>
        <v/>
      </c>
      <c r="AH194" s="288"/>
      <c r="AI194" s="288"/>
      <c r="AJ194" s="289" t="str">
        <f t="shared" si="154"/>
        <v/>
      </c>
      <c r="AK194" s="288"/>
      <c r="AL194" s="288"/>
      <c r="AM194" s="288"/>
      <c r="AN194" s="122"/>
      <c r="AO194" s="131" t="str">
        <f t="shared" si="155"/>
        <v/>
      </c>
      <c r="AP194" s="123"/>
      <c r="AQ194" s="131" t="str">
        <f t="shared" si="156"/>
        <v/>
      </c>
      <c r="AR194" s="123" t="str">
        <f t="shared" si="157"/>
        <v/>
      </c>
      <c r="AS194" s="273" t="str">
        <f t="shared" si="158"/>
        <v/>
      </c>
      <c r="AT194" s="273"/>
      <c r="AU194" s="273"/>
      <c r="AV194" s="341"/>
      <c r="AW194" s="277"/>
      <c r="AX194" s="277"/>
      <c r="AY194" s="404"/>
      <c r="AZ194" s="405"/>
      <c r="BA194" s="405"/>
      <c r="BB194" s="405"/>
      <c r="BC194" s="405"/>
      <c r="BJ194" s="299"/>
      <c r="BK194" s="285"/>
      <c r="BL194" s="285"/>
      <c r="BM194" s="285"/>
      <c r="BN194" s="285"/>
      <c r="BO194" s="285"/>
      <c r="BP194" s="285"/>
      <c r="BQ194" s="285"/>
      <c r="BR194" s="285"/>
      <c r="BS194" s="285"/>
      <c r="BT194" s="285"/>
      <c r="BU194" s="285"/>
      <c r="BV194" s="285"/>
      <c r="BW194" s="285"/>
      <c r="BX194" s="285"/>
      <c r="BY194" s="285"/>
      <c r="BZ194" s="285"/>
      <c r="CA194" s="285"/>
      <c r="CB194" s="285"/>
      <c r="CC194" s="285"/>
      <c r="CD194" s="285"/>
      <c r="CE194" s="285"/>
      <c r="CF194" s="285"/>
      <c r="CG194" s="285"/>
      <c r="CH194" s="285"/>
      <c r="CL194" s="285"/>
    </row>
    <row r="195" spans="1:90" s="1" customFormat="1" ht="14" customHeight="1" x14ac:dyDescent="0.3">
      <c r="A195" s="581"/>
      <c r="B195" s="496"/>
      <c r="C195" s="502"/>
      <c r="D195" s="502"/>
      <c r="E195" s="502"/>
      <c r="F195" s="510"/>
      <c r="G195" s="510"/>
      <c r="H195" s="510"/>
      <c r="I195" s="510"/>
      <c r="J195" s="511"/>
      <c r="K195" s="512"/>
      <c r="L195" s="512"/>
      <c r="M195" s="512"/>
      <c r="N195" s="548"/>
      <c r="O195" s="489"/>
      <c r="P195" s="487"/>
      <c r="Q195" s="488"/>
      <c r="R195" s="485"/>
      <c r="S195" s="487"/>
      <c r="T195" s="488"/>
      <c r="U195" s="485"/>
      <c r="V195" s="487"/>
      <c r="W195" s="488"/>
      <c r="X195" s="509"/>
      <c r="Y195" s="488"/>
      <c r="Z195" s="509"/>
      <c r="AA195" s="489"/>
      <c r="AB195" s="298"/>
      <c r="AC195" s="409"/>
      <c r="AD195" s="359"/>
      <c r="AE195" s="287"/>
      <c r="AF195" s="409"/>
      <c r="AG195" s="287" t="str">
        <f t="shared" si="163"/>
        <v/>
      </c>
      <c r="AH195" s="288"/>
      <c r="AI195" s="288"/>
      <c r="AJ195" s="289" t="str">
        <f t="shared" si="154"/>
        <v/>
      </c>
      <c r="AK195" s="288"/>
      <c r="AL195" s="288"/>
      <c r="AM195" s="288"/>
      <c r="AN195" s="122"/>
      <c r="AO195" s="131" t="str">
        <f t="shared" si="155"/>
        <v/>
      </c>
      <c r="AP195" s="123"/>
      <c r="AQ195" s="131" t="str">
        <f t="shared" si="156"/>
        <v/>
      </c>
      <c r="AR195" s="123" t="str">
        <f t="shared" si="157"/>
        <v/>
      </c>
      <c r="AS195" s="273" t="str">
        <f t="shared" si="158"/>
        <v/>
      </c>
      <c r="AT195" s="273"/>
      <c r="AU195" s="273"/>
      <c r="AV195" s="341"/>
      <c r="AW195" s="277"/>
      <c r="AX195" s="277"/>
      <c r="AY195" s="404"/>
      <c r="AZ195" s="405"/>
      <c r="BA195" s="405"/>
      <c r="BB195" s="405"/>
      <c r="BC195" s="405"/>
      <c r="BJ195" s="299"/>
      <c r="BK195" s="285"/>
      <c r="BL195" s="285"/>
      <c r="BM195" s="285"/>
      <c r="BN195" s="285"/>
      <c r="BO195" s="285"/>
      <c r="BP195" s="285"/>
      <c r="BQ195" s="285"/>
      <c r="BR195" s="285"/>
      <c r="BS195" s="285"/>
      <c r="BT195" s="285"/>
      <c r="BU195" s="285"/>
      <c r="BV195" s="285"/>
      <c r="BW195" s="285"/>
      <c r="BX195" s="285"/>
      <c r="BY195" s="285"/>
      <c r="BZ195" s="285"/>
      <c r="CA195" s="285"/>
      <c r="CB195" s="285"/>
      <c r="CC195" s="285"/>
      <c r="CD195" s="285"/>
      <c r="CE195" s="285"/>
      <c r="CF195" s="285"/>
      <c r="CG195" s="285"/>
      <c r="CH195" s="285"/>
      <c r="CL195" s="285"/>
    </row>
    <row r="196" spans="1:90" s="1" customFormat="1" ht="14" customHeight="1" x14ac:dyDescent="0.3">
      <c r="A196" s="581"/>
      <c r="B196" s="496"/>
      <c r="C196" s="502"/>
      <c r="D196" s="502"/>
      <c r="E196" s="502"/>
      <c r="F196" s="510"/>
      <c r="G196" s="510"/>
      <c r="H196" s="510"/>
      <c r="I196" s="510"/>
      <c r="J196" s="511" t="s">
        <v>281</v>
      </c>
      <c r="K196" s="512" t="s">
        <v>435</v>
      </c>
      <c r="L196" s="512" t="s">
        <v>436</v>
      </c>
      <c r="M196" s="512" t="str">
        <f>+CONCATENATE(J196," ",K196," ",L196)</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N196" s="548"/>
      <c r="O196" s="489">
        <v>2</v>
      </c>
      <c r="P196" s="487"/>
      <c r="Q196" s="488"/>
      <c r="R196" s="485"/>
      <c r="S196" s="487"/>
      <c r="T196" s="488"/>
      <c r="U196" s="485"/>
      <c r="V196" s="487"/>
      <c r="W196" s="488"/>
      <c r="X196" s="509"/>
      <c r="Y196" s="488"/>
      <c r="Z196" s="509"/>
      <c r="AA196" s="489"/>
      <c r="AB196" s="298"/>
      <c r="AC196" s="409"/>
      <c r="AD196" s="359"/>
      <c r="AE196" s="287"/>
      <c r="AF196" s="409"/>
      <c r="AG196" s="287" t="str">
        <f t="shared" si="163"/>
        <v/>
      </c>
      <c r="AH196" s="288"/>
      <c r="AI196" s="288"/>
      <c r="AJ196" s="289" t="str">
        <f t="shared" si="154"/>
        <v/>
      </c>
      <c r="AK196" s="288"/>
      <c r="AL196" s="288"/>
      <c r="AM196" s="288"/>
      <c r="AN196" s="122"/>
      <c r="AO196" s="131" t="str">
        <f t="shared" si="155"/>
        <v/>
      </c>
      <c r="AP196" s="123"/>
      <c r="AQ196" s="131" t="str">
        <f t="shared" si="156"/>
        <v/>
      </c>
      <c r="AR196" s="123" t="str">
        <f t="shared" si="157"/>
        <v/>
      </c>
      <c r="AS196" s="273" t="str">
        <f t="shared" si="158"/>
        <v/>
      </c>
      <c r="AT196" s="273"/>
      <c r="AU196" s="273"/>
      <c r="AV196" s="341"/>
      <c r="AW196" s="277"/>
      <c r="AX196" s="277"/>
      <c r="AY196" s="404"/>
      <c r="AZ196" s="405"/>
      <c r="BA196" s="405"/>
      <c r="BB196" s="405"/>
      <c r="BC196" s="405"/>
      <c r="BJ196" s="299"/>
      <c r="BK196" s="285"/>
      <c r="BL196" s="285"/>
      <c r="BM196" s="285"/>
      <c r="BN196" s="285"/>
      <c r="BO196" s="285"/>
      <c r="BP196" s="285"/>
      <c r="BQ196" s="285"/>
      <c r="BR196" s="285"/>
      <c r="BS196" s="285"/>
      <c r="BT196" s="285"/>
      <c r="BU196" s="285"/>
      <c r="BV196" s="285"/>
      <c r="BW196" s="285"/>
      <c r="BX196" s="285"/>
      <c r="BY196" s="285"/>
      <c r="BZ196" s="285"/>
      <c r="CA196" s="285"/>
      <c r="CB196" s="285"/>
      <c r="CC196" s="285"/>
      <c r="CD196" s="285"/>
      <c r="CE196" s="285"/>
      <c r="CF196" s="285"/>
      <c r="CG196" s="285"/>
      <c r="CH196" s="285"/>
      <c r="CL196" s="285"/>
    </row>
    <row r="197" spans="1:90" s="1" customFormat="1" ht="14" customHeight="1" x14ac:dyDescent="0.3">
      <c r="A197" s="581"/>
      <c r="B197" s="497"/>
      <c r="C197" s="503"/>
      <c r="D197" s="503"/>
      <c r="E197" s="503"/>
      <c r="F197" s="510"/>
      <c r="G197" s="510"/>
      <c r="H197" s="510"/>
      <c r="I197" s="510"/>
      <c r="J197" s="511"/>
      <c r="K197" s="512"/>
      <c r="L197" s="512"/>
      <c r="M197" s="512"/>
      <c r="N197" s="548"/>
      <c r="O197" s="489"/>
      <c r="P197" s="487"/>
      <c r="Q197" s="488"/>
      <c r="R197" s="485"/>
      <c r="S197" s="487"/>
      <c r="T197" s="488"/>
      <c r="U197" s="485"/>
      <c r="V197" s="487"/>
      <c r="W197" s="488"/>
      <c r="X197" s="509"/>
      <c r="Y197" s="488"/>
      <c r="Z197" s="509"/>
      <c r="AA197" s="489"/>
      <c r="AB197" s="298"/>
      <c r="AC197" s="409"/>
      <c r="AD197" s="359"/>
      <c r="AE197" s="287"/>
      <c r="AF197" s="409"/>
      <c r="AG197" s="287" t="str">
        <f t="shared" si="163"/>
        <v/>
      </c>
      <c r="AH197" s="288"/>
      <c r="AI197" s="288"/>
      <c r="AJ197" s="289" t="str">
        <f t="shared" si="154"/>
        <v/>
      </c>
      <c r="AK197" s="288"/>
      <c r="AL197" s="288"/>
      <c r="AM197" s="288"/>
      <c r="AN197" s="122"/>
      <c r="AO197" s="131" t="str">
        <f t="shared" si="155"/>
        <v/>
      </c>
      <c r="AP197" s="123"/>
      <c r="AQ197" s="131" t="str">
        <f t="shared" si="156"/>
        <v/>
      </c>
      <c r="AR197" s="123" t="str">
        <f t="shared" si="157"/>
        <v/>
      </c>
      <c r="AS197" s="273" t="str">
        <f t="shared" si="158"/>
        <v/>
      </c>
      <c r="AT197" s="273"/>
      <c r="AU197" s="273"/>
      <c r="AV197" s="341"/>
      <c r="AW197" s="277"/>
      <c r="AX197" s="277"/>
      <c r="AY197" s="404"/>
      <c r="AZ197" s="405"/>
      <c r="BA197" s="405"/>
      <c r="BB197" s="405"/>
      <c r="BC197" s="405"/>
      <c r="BJ197" s="299"/>
      <c r="BK197" s="285"/>
      <c r="BL197" s="285"/>
      <c r="BM197" s="285"/>
      <c r="BN197" s="285"/>
      <c r="BO197" s="285"/>
      <c r="BP197" s="285"/>
      <c r="BQ197" s="285"/>
      <c r="BR197" s="285"/>
      <c r="BS197" s="285"/>
      <c r="BT197" s="285"/>
      <c r="BU197" s="285"/>
      <c r="BV197" s="285"/>
      <c r="BW197" s="285"/>
      <c r="BX197" s="285"/>
      <c r="BY197" s="285"/>
      <c r="BZ197" s="285"/>
      <c r="CA197" s="285"/>
      <c r="CB197" s="285"/>
      <c r="CC197" s="285"/>
      <c r="CD197" s="285"/>
      <c r="CE197" s="285"/>
      <c r="CF197" s="285"/>
      <c r="CG197" s="285"/>
      <c r="CH197" s="285"/>
      <c r="CL197" s="285"/>
    </row>
    <row r="198" spans="1:90" s="1" customFormat="1" ht="115.25" customHeight="1" x14ac:dyDescent="0.3">
      <c r="A198" s="518" t="s">
        <v>437</v>
      </c>
      <c r="B198" s="495" t="s">
        <v>438</v>
      </c>
      <c r="C198" s="501" t="s">
        <v>156</v>
      </c>
      <c r="D198" s="501" t="s">
        <v>833</v>
      </c>
      <c r="E198" s="501" t="s">
        <v>176</v>
      </c>
      <c r="F198" s="504" t="s">
        <v>324</v>
      </c>
      <c r="G198" s="504" t="s">
        <v>278</v>
      </c>
      <c r="H198" s="510" t="s">
        <v>279</v>
      </c>
      <c r="I198" s="510" t="s">
        <v>305</v>
      </c>
      <c r="J198" s="511" t="s">
        <v>281</v>
      </c>
      <c r="K198" s="512" t="s">
        <v>806</v>
      </c>
      <c r="L198" s="512" t="s">
        <v>765</v>
      </c>
      <c r="M198" s="512" t="str">
        <f t="shared" ref="M198:M222" si="228">+CONCATENATE(J198," ",K198," ",L198)</f>
        <v>Posibilidad de pérdida Reputacional por la posibilidad de entregar un  producto o prestar un  servicio que no cumpla con las especificaciones técnicas establecidas o con las necesidades y expectativas de los usuarios debido a:
1. Insuficiente personal especializado para responder a las demandas del proceso.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8" s="548" t="s">
        <v>270</v>
      </c>
      <c r="O198" s="489">
        <v>7</v>
      </c>
      <c r="P198" s="487" t="str">
        <f t="shared" si="212"/>
        <v>Baja</v>
      </c>
      <c r="Q198" s="488">
        <f t="shared" ref="Q198" si="229">IF(P198="","",IF(P198="Muy Baja",0.2,IF(P198="Baja",0.4,IF(P198="Media",0.6,IF(P198="Alta",0.8,IF(P198="Muy Alta",1,))))))</f>
        <v>0.4</v>
      </c>
      <c r="R198" s="485"/>
      <c r="S198" s="487" t="str">
        <f>IF(OR(R198='Tabla Impacto'!$C$11,R198='Tabla Impacto'!$D$11),"Leve",IF(OR(R198='Tabla Impacto'!$C$12,R198='Tabla Impacto'!$D$12),"Menor",IF(OR(R198='Tabla Impacto'!$C$13,R198='Tabla Impacto'!$D$13),"Moderado",IF(OR(R198='Tabla Impacto'!$C$14,R198='Tabla Impacto'!$D$14),"Mayor",IF(OR(R198='Tabla Impacto'!$C$15,R198='Tabla Impacto'!$D$15),"Catastrófico","")))))</f>
        <v/>
      </c>
      <c r="T198" s="488" t="str">
        <f t="shared" ref="T198" si="230">IF(S198="","",IF(S198="Leve",0.2,IF(S198="Menor",0.4,IF(S198="Moderado",0.6,IF(S198="Mayor",0.8,IF(S198="Catastrófico",1,))))))</f>
        <v/>
      </c>
      <c r="U198" s="485" t="s">
        <v>980</v>
      </c>
      <c r="V198" s="487" t="str">
        <f>IF(OR(U198='Tabla Impacto'!$C$11,U198='Tabla Impacto'!$D$11),"Leve",IF(OR(U198='Tabla Impacto'!$C$12,U198='Tabla Impacto'!$D$12),"Menor",IF(OR(U198='Tabla Impacto'!$C$13,U198='Tabla Impacto'!$D$13),"Moderado",IF(OR(U198='Tabla Impacto'!$C$14,U198='Tabla Impacto'!$D$14),"Mayor",IF(OR(U198='Tabla Impacto'!$C$15,U198='Tabla Impacto'!$D$15),"Catastrófico","")))))</f>
        <v>Mayor</v>
      </c>
      <c r="W198" s="488">
        <f t="shared" ref="W198" si="231">IF(V198="","",IF(V198="Leve",0.2,IF(V198="Menor",0.4,IF(V198="Moderado",0.6,IF(V198="Mayor",0.8,IF(V198="Catastrófico",1,))))))</f>
        <v>0.8</v>
      </c>
      <c r="X198" s="509" t="str">
        <f>IF(Y198="","",IF(Y198='Tabla Impacto'!$G$4,'Tabla Impacto'!$F$4,IF(Y198='Tabla Impacto'!$G$5,'Tabla Impacto'!$F$5,IF(Y198='Tabla Impacto'!$G$6,'Tabla Impacto'!$F$6,IF(Y198='Tabla Impacto'!$G$7,'Tabla Impacto'!$F$7,IF(Y198='Tabla Impacto'!$G$8,'Tabla Impacto'!$F$8))))))</f>
        <v>Mayor</v>
      </c>
      <c r="Y198" s="488">
        <f t="shared" ref="Y198" si="232">+IF(T198="",W198,IF(W198="",T198,IF(T198&gt;W198,T198,W198)))</f>
        <v>0.8</v>
      </c>
      <c r="Z198" s="509" t="str">
        <f t="shared" ref="Z198" si="233">IF(OR(AND(P198="Muy Baja",X198="Leve"),AND(P198="Muy Baja",X198="Menor"),AND(P198="Baja",X198="Leve")),"Bajo",IF(OR(AND(P198="Muy baja",X198="Moderado"),AND(P198="Baja",X198="Menor"),AND(P198="Baja",X198="Moderado"),AND(P198="Media",X198="Leve"),AND(P198="Media",X198="Menor"),AND(P198="Media",X198="Moderado"),AND(P198="Alta",X198="Leve"),AND(P198="Alta",X198="Menor")),"Moderado",IF(OR(AND(P198="Muy Baja",X198="Mayor"),AND(P198="Baja",X198="Mayor"),AND(P198="Media",X198="Mayor"),AND(P198="Alta",X198="Moderado"),AND(P198="Alta",X198="Mayor"),AND(P198="Muy Alta",X198="Leve"),AND(P198="Muy Alta",X198="Menor"),AND(P198="Muy Alta",X198="Moderado"),AND(P198="Muy Alta",X198="Mayor")),"Alto",IF(OR(AND(P198="Muy Baja",X198="Catastrófico"),AND(P198="Baja",X198="Catastrófico"),AND(P198="Media",X198="Catastrófico"),AND(P198="Alta",X198="Catastrófico"),AND(P198="Muy Alta",X198="Catastrófico")),"Extremo",""))))</f>
        <v>Alto</v>
      </c>
      <c r="AA198" s="489"/>
      <c r="AB198" s="298">
        <v>1</v>
      </c>
      <c r="AC198" s="411" t="s">
        <v>1060</v>
      </c>
      <c r="AD198" s="359"/>
      <c r="AE198" s="287" t="s">
        <v>120</v>
      </c>
      <c r="AF198" s="409" t="s">
        <v>442</v>
      </c>
      <c r="AG198" s="287" t="str">
        <f t="shared" si="163"/>
        <v>Probabilidad</v>
      </c>
      <c r="AH198" s="288" t="s">
        <v>71</v>
      </c>
      <c r="AI198" s="288" t="s">
        <v>106</v>
      </c>
      <c r="AJ198" s="289" t="str">
        <f t="shared" si="154"/>
        <v>40%</v>
      </c>
      <c r="AK198" s="288" t="s">
        <v>112</v>
      </c>
      <c r="AL198" s="288" t="s">
        <v>130</v>
      </c>
      <c r="AM198" s="288" t="s">
        <v>273</v>
      </c>
      <c r="AN198" s="272">
        <f>IFERROR(IF(AG198="Probabilidad",(Q198-(+Q198*AJ198)),IF(AG198="Impacto",Q198,"")),"")</f>
        <v>0.24</v>
      </c>
      <c r="AO198" s="131" t="str">
        <f t="shared" ref="AO198:AO199" si="234">IFERROR(IF(AN198="","",IF(AN198&lt;=0.2,"Muy Baja",IF(AN198&lt;=0.4,"Baja",IF(AN198&lt;=0.6,"Media",IF(AN198&lt;=0.8,"Alta","Muy Alta"))))),"")</f>
        <v>Baja</v>
      </c>
      <c r="AP198" s="123">
        <f>+AN198</f>
        <v>0.24</v>
      </c>
      <c r="AQ198" s="131" t="str">
        <f t="shared" ref="AQ198:AQ199" si="235">IFERROR(IF(AR198="","",IF(AR198&lt;=0.2,"Leve",IF(AR198&lt;=0.4,"Menor",IF(AR198&lt;=0.6,"Moderado",IF(AR198&lt;=0.8,"Mayor","Catastrófico"))))),"")</f>
        <v>Mayor</v>
      </c>
      <c r="AR198" s="123">
        <f>IFERROR(IF(AG198="Impacto",(Y198-(+Y198*AJ198)),IF(AG198="Probabilidad",Y198,"")),"")</f>
        <v>0.8</v>
      </c>
      <c r="AS198" s="273" t="str">
        <f t="shared" si="158"/>
        <v>Alto</v>
      </c>
      <c r="AT198" s="507">
        <f>+AP199</f>
        <v>0.14399999999999999</v>
      </c>
      <c r="AU198" s="507">
        <f>+AR199</f>
        <v>0.8</v>
      </c>
      <c r="AV198" s="490" t="s">
        <v>274</v>
      </c>
      <c r="AW198" s="277"/>
      <c r="AX198" s="277"/>
      <c r="AY198" s="291">
        <v>0</v>
      </c>
      <c r="AZ198" s="287">
        <v>0</v>
      </c>
      <c r="BA198" s="287">
        <v>0</v>
      </c>
      <c r="BB198" s="287">
        <v>0</v>
      </c>
      <c r="BC198" s="287">
        <v>0</v>
      </c>
      <c r="BJ198" s="299"/>
      <c r="BK198" s="285"/>
      <c r="BL198" s="285"/>
      <c r="BM198" s="285"/>
      <c r="BN198" s="285"/>
      <c r="BO198" s="285"/>
      <c r="BP198" s="285"/>
      <c r="BQ198" s="285"/>
      <c r="BR198" s="285"/>
      <c r="BS198" s="285"/>
      <c r="BT198" s="285"/>
      <c r="BU198" s="285"/>
      <c r="BV198" s="285"/>
      <c r="BW198" s="285"/>
      <c r="BX198" s="285"/>
      <c r="BY198" s="285"/>
      <c r="BZ198" s="285"/>
      <c r="CA198" s="285"/>
      <c r="CB198" s="285"/>
      <c r="CC198" s="285"/>
      <c r="CD198" s="285"/>
      <c r="CE198" s="285"/>
      <c r="CF198" s="285"/>
      <c r="CG198" s="285"/>
      <c r="CH198" s="285"/>
      <c r="CL198" s="285"/>
    </row>
    <row r="199" spans="1:90" s="1" customFormat="1" ht="175.25" customHeight="1" x14ac:dyDescent="0.3">
      <c r="A199" s="519"/>
      <c r="B199" s="496"/>
      <c r="C199" s="502"/>
      <c r="D199" s="502"/>
      <c r="E199" s="502"/>
      <c r="F199" s="505"/>
      <c r="G199" s="505"/>
      <c r="H199" s="510"/>
      <c r="I199" s="510"/>
      <c r="J199" s="511" t="s">
        <v>281</v>
      </c>
      <c r="K199" s="512" t="s">
        <v>440</v>
      </c>
      <c r="L199" s="512" t="s">
        <v>441</v>
      </c>
      <c r="M199" s="512"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199" s="548"/>
      <c r="O199" s="489">
        <v>7</v>
      </c>
      <c r="P199" s="487"/>
      <c r="Q199" s="488"/>
      <c r="R199" s="485"/>
      <c r="S199" s="487"/>
      <c r="T199" s="488"/>
      <c r="U199" s="485"/>
      <c r="V199" s="487"/>
      <c r="W199" s="488"/>
      <c r="X199" s="509"/>
      <c r="Y199" s="488"/>
      <c r="Z199" s="509"/>
      <c r="AA199" s="489"/>
      <c r="AB199" s="298">
        <v>2</v>
      </c>
      <c r="AC199" s="411" t="s">
        <v>834</v>
      </c>
      <c r="AD199" s="359"/>
      <c r="AE199" s="287" t="s">
        <v>120</v>
      </c>
      <c r="AF199" s="409" t="s">
        <v>966</v>
      </c>
      <c r="AG199" s="287" t="str">
        <f t="shared" si="163"/>
        <v>Probabilidad</v>
      </c>
      <c r="AH199" s="288" t="s">
        <v>71</v>
      </c>
      <c r="AI199" s="288" t="s">
        <v>106</v>
      </c>
      <c r="AJ199" s="289" t="str">
        <f t="shared" si="154"/>
        <v>40%</v>
      </c>
      <c r="AK199" s="288" t="s">
        <v>112</v>
      </c>
      <c r="AL199" s="288" t="s">
        <v>130</v>
      </c>
      <c r="AM199" s="288" t="s">
        <v>273</v>
      </c>
      <c r="AN199" s="271">
        <f>IFERROR(IF(AND(AG198="Probabilidad",AG199="Probabilidad"),(AP198-(+AP198*AJ199)),IF(AG199="Probabilidad",(Q198-(+Q198*AJ199)),IF(AG199="Impacto",AP198,""))),"")</f>
        <v>0.14399999999999999</v>
      </c>
      <c r="AO199" s="131" t="str">
        <f t="shared" si="234"/>
        <v>Muy Baja</v>
      </c>
      <c r="AP199" s="123">
        <f>+AN199</f>
        <v>0.14399999999999999</v>
      </c>
      <c r="AQ199" s="131" t="str">
        <f t="shared" si="235"/>
        <v>Mayor</v>
      </c>
      <c r="AR199" s="123">
        <f>IFERROR(IF(AND(AG198="Impacto",AG199="Impacto"),(AR198-(+AR198*AJ199)),IF(AG199="Impacto",(Y198-(+Y198*AJ199)),IF(AG199="Probabilidad",AR198,""))),"")</f>
        <v>0.8</v>
      </c>
      <c r="AS199" s="273" t="str">
        <f t="shared" ref="AS199" si="236">IFERROR(IF(OR(AND(AO199="Muy Baja",AQ199="Leve"),AND(AO199="Muy Baja",AQ199="Menor"),AND(AO199="Baja",AQ199="Leve")),"Bajo",IF(OR(AND(AO199="Muy baja",AQ199="Moderado"),AND(AO199="Baja",AQ199="Menor"),AND(AO199="Baja",AQ199="Moderado"),AND(AO199="Media",AQ199="Leve"),AND(AO199="Media",AQ199="Menor"),AND(AO199="Media",AQ199="Moderado"),AND(AO199="Alta",AQ199="Leve"),AND(AO199="Alta",AQ199="Menor")),"Moderado",IF(OR(AND(AO199="Muy Baja",AQ199="Mayor"),AND(AO199="Baja",AQ199="Mayor"),AND(AO199="Media",AQ199="Mayor"),AND(AO199="Alta",AQ199="Moderado"),AND(AO199="Alta",AQ199="Mayor"),AND(AO199="Muy Alta",AQ199="Leve"),AND(AO199="Muy Alta",AQ199="Menor"),AND(AO199="Muy Alta",AQ199="Moderado"),AND(AO199="Muy Alta",AQ199="Mayor")),"Alto",IF(OR(AND(AO199="Muy Baja",AQ199="Catastrófico"),AND(AO199="Baja",AQ199="Catastrófico"),AND(AO199="Media",AQ199="Catastrófico"),AND(AO199="Alta",AQ199="Catastrófico"),AND(AO199="Muy Alta",AQ199="Catastrófico")),"Extremo","")))),"")</f>
        <v>Alto</v>
      </c>
      <c r="AT199" s="508"/>
      <c r="AU199" s="508"/>
      <c r="AV199" s="491"/>
      <c r="AW199" s="277"/>
      <c r="AX199" s="277"/>
      <c r="AY199" s="291">
        <v>0</v>
      </c>
      <c r="AZ199" s="287">
        <v>0</v>
      </c>
      <c r="BA199" s="287">
        <v>0</v>
      </c>
      <c r="BB199" s="287">
        <v>0</v>
      </c>
      <c r="BC199" s="287">
        <v>0</v>
      </c>
      <c r="BJ199" s="299"/>
      <c r="BK199" s="285"/>
      <c r="BL199" s="285"/>
      <c r="BM199" s="285"/>
      <c r="BN199" s="285"/>
      <c r="BO199" s="285"/>
      <c r="BP199" s="285"/>
      <c r="BQ199" s="285"/>
      <c r="BR199" s="285"/>
      <c r="BS199" s="285"/>
      <c r="BT199" s="285"/>
      <c r="BU199" s="285"/>
      <c r="BV199" s="285"/>
      <c r="BW199" s="285"/>
      <c r="BX199" s="285"/>
      <c r="BY199" s="285"/>
      <c r="BZ199" s="285"/>
      <c r="CA199" s="285"/>
      <c r="CB199" s="285"/>
      <c r="CC199" s="285"/>
      <c r="CD199" s="285"/>
      <c r="CE199" s="285"/>
      <c r="CF199" s="285"/>
      <c r="CG199" s="285"/>
      <c r="CH199" s="285"/>
      <c r="CL199" s="285"/>
    </row>
    <row r="200" spans="1:90" s="1" customFormat="1" x14ac:dyDescent="0.3">
      <c r="A200" s="519"/>
      <c r="B200" s="496"/>
      <c r="C200" s="502"/>
      <c r="D200" s="502"/>
      <c r="E200" s="502"/>
      <c r="F200" s="505"/>
      <c r="G200" s="505"/>
      <c r="H200" s="510"/>
      <c r="I200" s="510"/>
      <c r="J200" s="511" t="s">
        <v>281</v>
      </c>
      <c r="K200" s="512" t="s">
        <v>440</v>
      </c>
      <c r="L200" s="512" t="s">
        <v>441</v>
      </c>
      <c r="M200" s="512"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0" s="548"/>
      <c r="O200" s="489">
        <v>7</v>
      </c>
      <c r="P200" s="487"/>
      <c r="Q200" s="488"/>
      <c r="R200" s="485"/>
      <c r="S200" s="487"/>
      <c r="T200" s="488"/>
      <c r="U200" s="485"/>
      <c r="V200" s="487"/>
      <c r="W200" s="488"/>
      <c r="X200" s="509"/>
      <c r="Y200" s="488"/>
      <c r="Z200" s="509"/>
      <c r="AA200" s="489"/>
      <c r="AB200" s="298"/>
      <c r="AC200" s="411"/>
      <c r="AD200" s="359"/>
      <c r="AE200" s="287"/>
      <c r="AF200" s="409"/>
      <c r="AG200" s="287" t="str">
        <f t="shared" si="163"/>
        <v/>
      </c>
      <c r="AH200" s="288"/>
      <c r="AI200" s="288"/>
      <c r="AJ200" s="289" t="str">
        <f t="shared" ref="AJ200:AJ263" si="237">IF(AND(AH200="Preventivo",AI200="Automático"),"50%",IF(AND(AH200="Preventivo",AI200="Manual"),"40%",IF(AND(AH200="Detectivo",AI200="Automático"),"40%",IF(AND(AH200="Detectivo",AI200="Manual"),"30%",IF(AND(AH200="Correctivo",AI200="Automático"),"35%",IF(AND(AH200="Correctivo",AI200="Manual"),"25%",""))))))</f>
        <v/>
      </c>
      <c r="AK200" s="288"/>
      <c r="AL200" s="288"/>
      <c r="AM200" s="288"/>
      <c r="AN200" s="271" t="str">
        <f>IFERROR(IF(AND(AG199="Probabilidad",AG200="Probabilidad"),(AP199-(+AP199*AJ200)),IF(AG200="Probabilidad",(Q199-(+Q199*AJ200)),IF(AG200="Impacto",AP199,""))),"")</f>
        <v/>
      </c>
      <c r="AO200" s="131" t="str">
        <f t="shared" ref="AO200" si="238">IFERROR(IF(AN200="","",IF(AN200&lt;=0.2,"Muy Baja",IF(AN200&lt;=0.4,"Baja",IF(AN200&lt;=0.6,"Media",IF(AN200&lt;=0.8,"Alta","Muy Alta"))))),"")</f>
        <v/>
      </c>
      <c r="AP200" s="123" t="str">
        <f>+AN200</f>
        <v/>
      </c>
      <c r="AQ200" s="131" t="str">
        <f t="shared" ref="AQ200" si="239">IFERROR(IF(AR200="","",IF(AR200&lt;=0.2,"Leve",IF(AR200&lt;=0.4,"Menor",IF(AR200&lt;=0.6,"Moderado",IF(AR200&lt;=0.8,"Mayor","Catastrófico"))))),"")</f>
        <v/>
      </c>
      <c r="AR200" s="123" t="str">
        <f>IFERROR(IF(AND(AG199="Impacto",AG200="Impacto"),(AR199-(+AR199*AJ200)),IF(AG200="Impacto",(Y199-(+Y199*AJ200)),IF(AG200="Probabilidad",AR199,""))),"")</f>
        <v/>
      </c>
      <c r="AS200" s="273" t="str">
        <f t="shared" ref="AS200" si="240">IFERROR(IF(OR(AND(AO200="Muy Baja",AQ200="Leve"),AND(AO200="Muy Baja",AQ200="Menor"),AND(AO200="Baja",AQ200="Leve")),"Bajo",IF(OR(AND(AO200="Muy baja",AQ200="Moderado"),AND(AO200="Baja",AQ200="Menor"),AND(AO200="Baja",AQ200="Moderado"),AND(AO200="Media",AQ200="Leve"),AND(AO200="Media",AQ200="Menor"),AND(AO200="Media",AQ200="Moderado"),AND(AO200="Alta",AQ200="Leve"),AND(AO200="Alta",AQ200="Menor")),"Moderado",IF(OR(AND(AO200="Muy Baja",AQ200="Mayor"),AND(AO200="Baja",AQ200="Mayor"),AND(AO200="Media",AQ200="Mayor"),AND(AO200="Alta",AQ200="Moderado"),AND(AO200="Alta",AQ200="Mayor"),AND(AO200="Muy Alta",AQ200="Leve"),AND(AO200="Muy Alta",AQ200="Menor"),AND(AO200="Muy Alta",AQ200="Moderado"),AND(AO200="Muy Alta",AQ200="Mayor")),"Alto",IF(OR(AND(AO200="Muy Baja",AQ200="Catastrófico"),AND(AO200="Baja",AQ200="Catastrófico"),AND(AO200="Media",AQ200="Catastrófico"),AND(AO200="Alta",AQ200="Catastrófico"),AND(AO200="Muy Alta",AQ200="Catastrófico")),"Extremo","")))),"")</f>
        <v/>
      </c>
      <c r="AT200" s="342"/>
      <c r="AU200" s="342"/>
      <c r="AV200" s="370"/>
      <c r="AW200" s="277"/>
      <c r="AX200" s="277"/>
      <c r="AY200" s="291"/>
      <c r="AZ200" s="287"/>
      <c r="BA200" s="287"/>
      <c r="BB200" s="287"/>
      <c r="BC200" s="287"/>
      <c r="BJ200" s="299"/>
      <c r="BK200" s="285"/>
      <c r="BL200" s="285"/>
      <c r="BM200" s="285"/>
      <c r="BN200" s="285"/>
      <c r="BO200" s="285"/>
      <c r="BP200" s="285"/>
      <c r="BQ200" s="285"/>
      <c r="BR200" s="285"/>
      <c r="BS200" s="285"/>
      <c r="BT200" s="285"/>
      <c r="BU200" s="285"/>
      <c r="BV200" s="285"/>
      <c r="BW200" s="285"/>
      <c r="BX200" s="285"/>
      <c r="BY200" s="285"/>
      <c r="BZ200" s="285"/>
      <c r="CA200" s="285"/>
      <c r="CB200" s="285"/>
      <c r="CC200" s="285"/>
      <c r="CD200" s="285"/>
      <c r="CE200" s="285"/>
      <c r="CF200" s="285"/>
      <c r="CG200" s="285"/>
      <c r="CH200" s="285"/>
      <c r="CL200" s="285"/>
    </row>
    <row r="201" spans="1:90" s="1" customFormat="1" x14ac:dyDescent="0.3">
      <c r="A201" s="519"/>
      <c r="B201" s="496"/>
      <c r="C201" s="502"/>
      <c r="D201" s="502"/>
      <c r="E201" s="502"/>
      <c r="F201" s="505"/>
      <c r="G201" s="505"/>
      <c r="H201" s="510"/>
      <c r="I201" s="510"/>
      <c r="J201" s="511" t="s">
        <v>281</v>
      </c>
      <c r="K201" s="512" t="s">
        <v>440</v>
      </c>
      <c r="L201" s="512" t="s">
        <v>441</v>
      </c>
      <c r="M201" s="512"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1" s="548"/>
      <c r="O201" s="489">
        <v>7</v>
      </c>
      <c r="P201" s="487"/>
      <c r="Q201" s="488"/>
      <c r="R201" s="485"/>
      <c r="S201" s="487"/>
      <c r="T201" s="488"/>
      <c r="U201" s="485"/>
      <c r="V201" s="487"/>
      <c r="W201" s="488"/>
      <c r="X201" s="509"/>
      <c r="Y201" s="488"/>
      <c r="Z201" s="509"/>
      <c r="AA201" s="489"/>
      <c r="AB201" s="385"/>
      <c r="AC201" s="411"/>
      <c r="AD201" s="359"/>
      <c r="AE201" s="287"/>
      <c r="AF201" s="409"/>
      <c r="AG201" s="287" t="str">
        <f t="shared" si="163"/>
        <v/>
      </c>
      <c r="AH201" s="288"/>
      <c r="AI201" s="288"/>
      <c r="AJ201" s="289" t="str">
        <f t="shared" ref="AJ201" si="241">IF(AND(AH201="Preventivo",AI201="Automático"),"50%",IF(AND(AH201="Preventivo",AI201="Manual"),"40%",IF(AND(AH201="Detectivo",AI201="Automático"),"40%",IF(AND(AH201="Detectivo",AI201="Manual"),"30%",IF(AND(AH201="Correctivo",AI201="Automático"),"35%",IF(AND(AH201="Correctivo",AI201="Manual"),"25%",""))))))</f>
        <v/>
      </c>
      <c r="AK201" s="288"/>
      <c r="AL201" s="288"/>
      <c r="AM201" s="288"/>
      <c r="AN201" s="271" t="str">
        <f>IFERROR(IF(AND(AG200="Probabilidad",AG201="Probabilidad"),(AP200-(+AP200*AJ201)),IF(AG201="Probabilidad",(Q200-(+Q200*AJ201)),IF(AG201="Impacto",AP200,""))),"")</f>
        <v/>
      </c>
      <c r="AO201" s="131" t="str">
        <f t="shared" ref="AO201" si="242">IFERROR(IF(AN201="","",IF(AN201&lt;=0.2,"Muy Baja",IF(AN201&lt;=0.4,"Baja",IF(AN201&lt;=0.6,"Media",IF(AN201&lt;=0.8,"Alta","Muy Alta"))))),"")</f>
        <v/>
      </c>
      <c r="AP201" s="123" t="str">
        <f>+AN201</f>
        <v/>
      </c>
      <c r="AQ201" s="131" t="str">
        <f t="shared" ref="AQ201" si="243">IFERROR(IF(AR201="","",IF(AR201&lt;=0.2,"Leve",IF(AR201&lt;=0.4,"Menor",IF(AR201&lt;=0.6,"Moderado",IF(AR201&lt;=0.8,"Mayor","Catastrófico"))))),"")</f>
        <v/>
      </c>
      <c r="AR201" s="123" t="str">
        <f>IFERROR(IF(AND(AG200="Impacto",AG201="Impacto"),(AR200-(+AR200*AJ201)),IF(AG201="Impacto",(Y200-(+Y200*AJ201)),IF(AG201="Probabilidad",AR200,""))),"")</f>
        <v/>
      </c>
      <c r="AS201" s="273" t="str">
        <f t="shared" ref="AS201" si="244">IFERROR(IF(OR(AND(AO201="Muy Baja",AQ201="Leve"),AND(AO201="Muy Baja",AQ201="Menor"),AND(AO201="Baja",AQ201="Leve")),"Bajo",IF(OR(AND(AO201="Muy baja",AQ201="Moderado"),AND(AO201="Baja",AQ201="Menor"),AND(AO201="Baja",AQ201="Moderado"),AND(AO201="Media",AQ201="Leve"),AND(AO201="Media",AQ201="Menor"),AND(AO201="Media",AQ201="Moderado"),AND(AO201="Alta",AQ201="Leve"),AND(AO201="Alta",AQ201="Menor")),"Moderado",IF(OR(AND(AO201="Muy Baja",AQ201="Mayor"),AND(AO201="Baja",AQ201="Mayor"),AND(AO201="Media",AQ201="Mayor"),AND(AO201="Alta",AQ201="Moderado"),AND(AO201="Alta",AQ201="Mayor"),AND(AO201="Muy Alta",AQ201="Leve"),AND(AO201="Muy Alta",AQ201="Menor"),AND(AO201="Muy Alta",AQ201="Moderado"),AND(AO201="Muy Alta",AQ201="Mayor")),"Alto",IF(OR(AND(AO201="Muy Baja",AQ201="Catastrófico"),AND(AO201="Baja",AQ201="Catastrófico"),AND(AO201="Media",AQ201="Catastrófico"),AND(AO201="Alta",AQ201="Catastrófico"),AND(AO201="Muy Alta",AQ201="Catastrófico")),"Extremo","")))),"")</f>
        <v/>
      </c>
      <c r="AT201" s="342"/>
      <c r="AU201" s="342"/>
      <c r="AV201" s="370"/>
      <c r="AW201" s="277"/>
      <c r="AX201" s="277"/>
      <c r="AY201" s="291"/>
      <c r="AZ201" s="287"/>
      <c r="BA201" s="287"/>
      <c r="BB201" s="287"/>
      <c r="BC201" s="287"/>
      <c r="BJ201" s="299"/>
      <c r="BK201" s="285"/>
      <c r="BL201" s="285"/>
      <c r="BM201" s="285"/>
      <c r="BN201" s="285"/>
      <c r="BO201" s="285"/>
      <c r="BP201" s="285"/>
      <c r="BQ201" s="285"/>
      <c r="BR201" s="285"/>
      <c r="BS201" s="285"/>
      <c r="BT201" s="285"/>
      <c r="BU201" s="285"/>
      <c r="BV201" s="285"/>
      <c r="BW201" s="285"/>
      <c r="BX201" s="285"/>
      <c r="BY201" s="285"/>
      <c r="BZ201" s="285"/>
      <c r="CA201" s="285"/>
      <c r="CB201" s="285"/>
      <c r="CC201" s="285"/>
      <c r="CD201" s="285"/>
      <c r="CE201" s="285"/>
      <c r="CF201" s="285"/>
      <c r="CG201" s="285"/>
      <c r="CH201" s="285"/>
      <c r="CL201" s="285"/>
    </row>
    <row r="202" spans="1:90" s="1" customFormat="1" ht="14" customHeight="1" x14ac:dyDescent="0.3">
      <c r="A202" s="519"/>
      <c r="B202" s="496"/>
      <c r="C202" s="502"/>
      <c r="D202" s="502"/>
      <c r="E202" s="502"/>
      <c r="F202" s="505"/>
      <c r="G202" s="505"/>
      <c r="H202" s="510"/>
      <c r="I202" s="510"/>
      <c r="J202" s="511" t="s">
        <v>281</v>
      </c>
      <c r="K202" s="512" t="s">
        <v>440</v>
      </c>
      <c r="L202" s="512" t="s">
        <v>441</v>
      </c>
      <c r="M202" s="512"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2" s="548"/>
      <c r="O202" s="489">
        <v>7</v>
      </c>
      <c r="P202" s="487"/>
      <c r="Q202" s="488"/>
      <c r="R202" s="485"/>
      <c r="S202" s="487"/>
      <c r="T202" s="488"/>
      <c r="U202" s="485"/>
      <c r="V202" s="487"/>
      <c r="W202" s="488"/>
      <c r="X202" s="509"/>
      <c r="Y202" s="488"/>
      <c r="Z202" s="509"/>
      <c r="AA202" s="489"/>
      <c r="AB202" s="298"/>
      <c r="AC202" s="409"/>
      <c r="AD202" s="359"/>
      <c r="AE202" s="287"/>
      <c r="AF202" s="409"/>
      <c r="AG202" s="287" t="str">
        <f t="shared" si="163"/>
        <v/>
      </c>
      <c r="AH202" s="288"/>
      <c r="AI202" s="288"/>
      <c r="AJ202" s="289" t="str">
        <f t="shared" si="237"/>
        <v/>
      </c>
      <c r="AK202" s="288"/>
      <c r="AL202" s="288"/>
      <c r="AM202" s="288"/>
      <c r="AN202" s="122"/>
      <c r="AO202" s="131" t="str">
        <f t="shared" ref="AO202:AO263" si="245">IFERROR(IF(AN202="","",IF(AN202&lt;=0.2,"Muy Baja",IF(AN202&lt;=0.4,"Baja",IF(AN202&lt;=0.6,"Media",IF(AN202&lt;=0.8,"Alta","Muy Alta"))))),"")</f>
        <v/>
      </c>
      <c r="AP202" s="123"/>
      <c r="AQ202" s="131" t="str">
        <f t="shared" ref="AQ202:AQ263" si="246">IFERROR(IF(AR202="","",IF(AR202&lt;=0.2,"Leve",IF(AR202&lt;=0.4,"Menor",IF(AR202&lt;=0.6,"Moderado",IF(AR202&lt;=0.8,"Mayor","Catastrófico"))))),"")</f>
        <v/>
      </c>
      <c r="AR202" s="123" t="str">
        <f t="shared" ref="AR202:AR263" si="247">IFERROR(IF(AND(AG201="Impacto",AG202="Impacto"),(AR201-(+AR201*AJ202)),IF(AG202="Impacto",(Y201-(+Y201*AJ202)),IF(AG202="Probabilidad",AR201,""))),"")</f>
        <v/>
      </c>
      <c r="AS202" s="273" t="str">
        <f t="shared" ref="AS202:AS263" si="248">IFERROR(IF(OR(AND(AO202="Muy Baja",AQ202="Leve"),AND(AO202="Muy Baja",AQ202="Menor"),AND(AO202="Baja",AQ202="Leve")),"Bajo",IF(OR(AND(AO202="Muy baja",AQ202="Moderado"),AND(AO202="Baja",AQ202="Menor"),AND(AO202="Baja",AQ202="Moderado"),AND(AO202="Media",AQ202="Leve"),AND(AO202="Media",AQ202="Menor"),AND(AO202="Media",AQ202="Moderado"),AND(AO202="Alta",AQ202="Leve"),AND(AO202="Alta",AQ202="Menor")),"Moderado",IF(OR(AND(AO202="Muy Baja",AQ202="Mayor"),AND(AO202="Baja",AQ202="Mayor"),AND(AO202="Media",AQ202="Mayor"),AND(AO202="Alta",AQ202="Moderado"),AND(AO202="Alta",AQ202="Mayor"),AND(AO202="Muy Alta",AQ202="Leve"),AND(AO202="Muy Alta",AQ202="Menor"),AND(AO202="Muy Alta",AQ202="Moderado"),AND(AO202="Muy Alta",AQ202="Mayor")),"Alto",IF(OR(AND(AO202="Muy Baja",AQ202="Catastrófico"),AND(AO202="Baja",AQ202="Catastrófico"),AND(AO202="Media",AQ202="Catastrófico"),AND(AO202="Alta",AQ202="Catastrófico"),AND(AO202="Muy Alta",AQ202="Catastrófico")),"Extremo","")))),"")</f>
        <v/>
      </c>
      <c r="AT202" s="273"/>
      <c r="AU202" s="273"/>
      <c r="AV202" s="341"/>
      <c r="AW202" s="277"/>
      <c r="AX202" s="277"/>
      <c r="AY202" s="404"/>
      <c r="AZ202" s="405"/>
      <c r="BA202" s="405"/>
      <c r="BB202" s="405"/>
      <c r="BC202" s="405"/>
      <c r="BJ202" s="299"/>
      <c r="BK202" s="285"/>
      <c r="BL202" s="285"/>
      <c r="BM202" s="285"/>
      <c r="BN202" s="285"/>
      <c r="BO202" s="285"/>
      <c r="BP202" s="285"/>
      <c r="BQ202" s="285"/>
      <c r="BR202" s="285"/>
      <c r="BS202" s="285"/>
      <c r="BT202" s="285"/>
      <c r="BU202" s="285"/>
      <c r="BV202" s="285"/>
      <c r="BW202" s="285"/>
      <c r="BX202" s="285"/>
      <c r="BY202" s="285"/>
      <c r="BZ202" s="285"/>
      <c r="CA202" s="285"/>
      <c r="CB202" s="285"/>
      <c r="CC202" s="285"/>
      <c r="CD202" s="285"/>
      <c r="CE202" s="285"/>
      <c r="CF202" s="285"/>
      <c r="CG202" s="285"/>
      <c r="CH202" s="285"/>
      <c r="CL202" s="285"/>
    </row>
    <row r="203" spans="1:90" s="1" customFormat="1" ht="14" customHeight="1" x14ac:dyDescent="0.3">
      <c r="A203" s="520"/>
      <c r="B203" s="497"/>
      <c r="C203" s="503"/>
      <c r="D203" s="503"/>
      <c r="E203" s="503"/>
      <c r="F203" s="506"/>
      <c r="G203" s="506"/>
      <c r="H203" s="510"/>
      <c r="I203" s="510"/>
      <c r="J203" s="511" t="s">
        <v>281</v>
      </c>
      <c r="K203" s="512" t="s">
        <v>440</v>
      </c>
      <c r="L203" s="512" t="s">
        <v>441</v>
      </c>
      <c r="M203" s="512" t="str">
        <f t="shared" si="228"/>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N203" s="548"/>
      <c r="O203" s="489">
        <v>7</v>
      </c>
      <c r="P203" s="487"/>
      <c r="Q203" s="488"/>
      <c r="R203" s="485"/>
      <c r="S203" s="487"/>
      <c r="T203" s="488"/>
      <c r="U203" s="485"/>
      <c r="V203" s="487"/>
      <c r="W203" s="488"/>
      <c r="X203" s="509"/>
      <c r="Y203" s="488"/>
      <c r="Z203" s="509"/>
      <c r="AA203" s="489"/>
      <c r="AB203" s="298"/>
      <c r="AC203" s="409"/>
      <c r="AD203" s="359"/>
      <c r="AE203" s="287"/>
      <c r="AF203" s="409"/>
      <c r="AG203" s="287" t="str">
        <f t="shared" si="163"/>
        <v/>
      </c>
      <c r="AH203" s="288"/>
      <c r="AI203" s="288"/>
      <c r="AJ203" s="289" t="str">
        <f t="shared" si="237"/>
        <v/>
      </c>
      <c r="AK203" s="288"/>
      <c r="AL203" s="288"/>
      <c r="AM203" s="288"/>
      <c r="AN203" s="122"/>
      <c r="AO203" s="131" t="str">
        <f t="shared" si="245"/>
        <v/>
      </c>
      <c r="AP203" s="123"/>
      <c r="AQ203" s="131" t="str">
        <f t="shared" si="246"/>
        <v/>
      </c>
      <c r="AR203" s="123" t="str">
        <f t="shared" si="247"/>
        <v/>
      </c>
      <c r="AS203" s="273" t="str">
        <f t="shared" si="248"/>
        <v/>
      </c>
      <c r="AT203" s="273"/>
      <c r="AU203" s="273"/>
      <c r="AV203" s="341"/>
      <c r="AW203" s="277"/>
      <c r="AX203" s="277"/>
      <c r="AY203" s="404"/>
      <c r="AZ203" s="405"/>
      <c r="BA203" s="405"/>
      <c r="BB203" s="405"/>
      <c r="BC203" s="405"/>
      <c r="BJ203" s="299"/>
      <c r="BK203" s="285"/>
      <c r="BL203" s="285"/>
      <c r="BM203" s="285"/>
      <c r="BN203" s="285"/>
      <c r="BO203" s="285"/>
      <c r="BP203" s="285"/>
      <c r="BQ203" s="285"/>
      <c r="BR203" s="285"/>
      <c r="BS203" s="285"/>
      <c r="BT203" s="285"/>
      <c r="BU203" s="285"/>
      <c r="BV203" s="285"/>
      <c r="BW203" s="285"/>
      <c r="BX203" s="285"/>
      <c r="BY203" s="285"/>
      <c r="BZ203" s="285"/>
      <c r="CA203" s="285"/>
      <c r="CB203" s="285"/>
      <c r="CC203" s="285"/>
      <c r="CD203" s="285"/>
      <c r="CE203" s="285"/>
      <c r="CF203" s="285"/>
      <c r="CG203" s="285"/>
      <c r="CH203" s="285"/>
      <c r="CL203" s="285"/>
    </row>
    <row r="204" spans="1:90" s="1" customFormat="1" ht="152.4" customHeight="1" x14ac:dyDescent="0.3">
      <c r="A204" s="581" t="s">
        <v>443</v>
      </c>
      <c r="B204" s="548" t="s">
        <v>444</v>
      </c>
      <c r="C204" s="511" t="s">
        <v>127</v>
      </c>
      <c r="D204" s="511" t="s">
        <v>445</v>
      </c>
      <c r="E204" s="511" t="s">
        <v>184</v>
      </c>
      <c r="F204" s="510" t="s">
        <v>287</v>
      </c>
      <c r="G204" s="510" t="s">
        <v>278</v>
      </c>
      <c r="H204" s="510" t="s">
        <v>331</v>
      </c>
      <c r="I204" s="510" t="s">
        <v>406</v>
      </c>
      <c r="J204" s="511" t="s">
        <v>996</v>
      </c>
      <c r="K204" s="512" t="s">
        <v>1061</v>
      </c>
      <c r="L204" s="512" t="s">
        <v>1062</v>
      </c>
      <c r="M204" s="512" t="str">
        <f t="shared" si="228"/>
        <v>Posibilidad de afectación Económica y pérdida Reputacional por demandas o sanciones de entes competentes derivados de la presentación de accidentes de trabajo o enfermedades laborales de servidores públicos y contratistas,  debido a:
1. Ausencia o errores en la afiliación a la ARL de servidores públicos y contratistas afectados
2. Falta de identificación del peligro en la matriz de identificación de peligros, valoración de riesgos y determinación de controles.
3. Incumplimiento de normatividad y lineamientos en seguridad y salud en el trabajo
4. No asignación o no cumplimiento de responsabilidades de alguno de los roles designados en seguridad y salud en el trabajo.
5. No establecimiento o errores en el diseño de los controles ante los peligros detectados.</v>
      </c>
      <c r="N204" s="548" t="s">
        <v>270</v>
      </c>
      <c r="O204" s="489">
        <v>365</v>
      </c>
      <c r="P204" s="487" t="str">
        <f t="shared" si="205"/>
        <v>Media</v>
      </c>
      <c r="Q204" s="488">
        <f t="shared" ref="Q204" si="249">IF(P204="","",IF(P204="Muy Baja",0.2,IF(P204="Baja",0.4,IF(P204="Media",0.6,IF(P204="Alta",0.8,IF(P204="Muy Alta",1,))))))</f>
        <v>0.6</v>
      </c>
      <c r="R204" s="485" t="s">
        <v>320</v>
      </c>
      <c r="S204" s="487" t="str">
        <f>IF(OR(R204='Tabla Impacto'!$C$11,R204='Tabla Impacto'!$D$11),"Leve",IF(OR(R204='Tabla Impacto'!$C$12,R204='Tabla Impacto'!$D$12),"Menor",IF(OR(R204='Tabla Impacto'!$C$13,R204='Tabla Impacto'!$D$13),"Moderado",IF(OR(R204='Tabla Impacto'!$C$14,R204='Tabla Impacto'!$D$14),"Mayor",IF(OR(R204='Tabla Impacto'!$C$15,R204='Tabla Impacto'!$D$15),"Catastrófico","")))))</f>
        <v>Mayor</v>
      </c>
      <c r="T204" s="488">
        <f t="shared" ref="T204" si="250">IF(S204="","",IF(S204="Leve",0.2,IF(S204="Menor",0.4,IF(S204="Moderado",0.6,IF(S204="Mayor",0.8,IF(S204="Catastrófico",1,))))))</f>
        <v>0.8</v>
      </c>
      <c r="U204" s="485" t="s">
        <v>1095</v>
      </c>
      <c r="V204" s="487" t="str">
        <f>IF(OR(U204='Tabla Impacto'!$C$11,U204='Tabla Impacto'!$D$11),"Leve",IF(OR(U204='Tabla Impacto'!$C$12,U204='Tabla Impacto'!$D$12),"Menor",IF(OR(U204='Tabla Impacto'!$C$13,U204='Tabla Impacto'!$D$13),"Moderado",IF(OR(U204='Tabla Impacto'!$C$14,U204='Tabla Impacto'!$D$14),"Mayor",IF(OR(U204='Tabla Impacto'!$C$15,U204='Tabla Impacto'!$D$15),"Catastrófico","")))))</f>
        <v/>
      </c>
      <c r="W204" s="488" t="str">
        <f t="shared" ref="W204" si="251">IF(V204="","",IF(V204="Leve",0.2,IF(V204="Menor",0.4,IF(V204="Moderado",0.6,IF(V204="Mayor",0.8,IF(V204="Catastrófico",1,))))))</f>
        <v/>
      </c>
      <c r="X204" s="509" t="str">
        <f>IF(Y204="","",IF(Y204='Tabla Impacto'!$G$4,'Tabla Impacto'!$F$4,IF(Y204='Tabla Impacto'!$G$5,'Tabla Impacto'!$F$5,IF(Y204='Tabla Impacto'!$G$6,'Tabla Impacto'!$F$6,IF(Y204='Tabla Impacto'!$G$7,'Tabla Impacto'!$F$7,IF(Y204='Tabla Impacto'!$G$8,'Tabla Impacto'!$F$8))))))</f>
        <v>Mayor</v>
      </c>
      <c r="Y204" s="488">
        <f t="shared" ref="Y204" si="252">+IF(T204="",W204,IF(W204="",T204,IF(T204&gt;W204,T204,W204)))</f>
        <v>0.8</v>
      </c>
      <c r="Z204" s="509" t="str">
        <f t="shared" ref="Z204" si="253">IF(OR(AND(P204="Muy Baja",X204="Leve"),AND(P204="Muy Baja",X204="Menor"),AND(P204="Baja",X204="Leve")),"Bajo",IF(OR(AND(P204="Muy baja",X204="Moderado"),AND(P204="Baja",X204="Menor"),AND(P204="Baja",X204="Moderado"),AND(P204="Media",X204="Leve"),AND(P204="Media",X204="Menor"),AND(P204="Media",X204="Moderado"),AND(P204="Alta",X204="Leve"),AND(P204="Alta",X204="Menor")),"Moderado",IF(OR(AND(P204="Muy Baja",X204="Mayor"),AND(P204="Baja",X204="Mayor"),AND(P204="Media",X204="Mayor"),AND(P204="Alta",X204="Moderado"),AND(P204="Alta",X204="Mayor"),AND(P204="Muy Alta",X204="Leve"),AND(P204="Muy Alta",X204="Menor"),AND(P204="Muy Alta",X204="Moderado"),AND(P204="Muy Alta",X204="Mayor")),"Alto",IF(OR(AND(P204="Muy Baja",X204="Catastrófico"),AND(P204="Baja",X204="Catastrófico"),AND(P204="Media",X204="Catastrófico"),AND(P204="Alta",X204="Catastrófico"),AND(P204="Muy Alta",X204="Catastrófico")),"Extremo",""))))</f>
        <v>Alto</v>
      </c>
      <c r="AA204" s="489"/>
      <c r="AB204" s="286">
        <v>1</v>
      </c>
      <c r="AC204" s="409" t="s">
        <v>1063</v>
      </c>
      <c r="AD204" s="359"/>
      <c r="AE204" s="287" t="s">
        <v>120</v>
      </c>
      <c r="AF204" s="409" t="s">
        <v>989</v>
      </c>
      <c r="AG204" s="287" t="str">
        <f t="shared" ref="AG204:AG267" si="254">IF(OR(AH204="Preventivo",AH204="Detectivo"),"Probabilidad",IF(AH204="Correctivo","Impacto",""))</f>
        <v>Probabilidad</v>
      </c>
      <c r="AH204" s="288" t="s">
        <v>78</v>
      </c>
      <c r="AI204" s="288" t="s">
        <v>106</v>
      </c>
      <c r="AJ204" s="289" t="str">
        <f t="shared" si="237"/>
        <v>30%</v>
      </c>
      <c r="AK204" s="288" t="s">
        <v>119</v>
      </c>
      <c r="AL204" s="288" t="s">
        <v>130</v>
      </c>
      <c r="AM204" s="288" t="s">
        <v>273</v>
      </c>
      <c r="AN204" s="272">
        <f>IFERROR(IF(AG204="Probabilidad",(Q204-(+Q204*AJ204)),IF(AG204="Impacto",Q204,"")),"")</f>
        <v>0.42</v>
      </c>
      <c r="AO204" s="131" t="str">
        <f t="shared" si="245"/>
        <v>Media</v>
      </c>
      <c r="AP204" s="123">
        <f>+AN204</f>
        <v>0.42</v>
      </c>
      <c r="AQ204" s="131" t="str">
        <f t="shared" si="246"/>
        <v>Mayor</v>
      </c>
      <c r="AR204" s="123">
        <f>IFERROR(IF(AG204="Impacto",(Y204-(+Y204*AJ204)),IF(AG204="Probabilidad",Y204,"")),"")</f>
        <v>0.8</v>
      </c>
      <c r="AS204" s="273" t="str">
        <f t="shared" si="248"/>
        <v>Alto</v>
      </c>
      <c r="AT204" s="507">
        <f>+AP206</f>
        <v>0.1512</v>
      </c>
      <c r="AU204" s="507">
        <f>+AR206</f>
        <v>0.8</v>
      </c>
      <c r="AV204" s="650" t="s">
        <v>274</v>
      </c>
      <c r="AW204" s="277"/>
      <c r="AX204" s="277"/>
      <c r="AY204" s="291">
        <v>4</v>
      </c>
      <c r="AZ204" s="287">
        <v>1</v>
      </c>
      <c r="BA204" s="287">
        <v>1</v>
      </c>
      <c r="BB204" s="287">
        <v>1</v>
      </c>
      <c r="BC204" s="287">
        <v>1</v>
      </c>
      <c r="BJ204" s="299"/>
      <c r="BK204" s="285"/>
      <c r="BL204" s="285"/>
      <c r="BM204" s="285"/>
      <c r="BN204" s="285"/>
      <c r="BO204" s="285"/>
      <c r="BP204" s="285"/>
      <c r="BQ204" s="285"/>
      <c r="BR204" s="285"/>
      <c r="BS204" s="285"/>
      <c r="BT204" s="285"/>
      <c r="BU204" s="285"/>
      <c r="BV204" s="285"/>
      <c r="BW204" s="285"/>
      <c r="BX204" s="285"/>
      <c r="BY204" s="285"/>
      <c r="BZ204" s="285"/>
      <c r="CA204" s="285"/>
      <c r="CB204" s="285"/>
      <c r="CC204" s="285"/>
      <c r="CD204" s="285"/>
      <c r="CE204" s="285"/>
      <c r="CF204" s="285"/>
      <c r="CG204" s="285"/>
      <c r="CH204" s="285"/>
      <c r="CL204" s="285"/>
    </row>
    <row r="205" spans="1:90" s="1" customFormat="1" ht="162.65" customHeight="1" x14ac:dyDescent="0.3">
      <c r="A205" s="581"/>
      <c r="B205" s="548" t="s">
        <v>438</v>
      </c>
      <c r="C205" s="511" t="s">
        <v>127</v>
      </c>
      <c r="D205" s="511" t="s">
        <v>439</v>
      </c>
      <c r="E205" s="511" t="s">
        <v>446</v>
      </c>
      <c r="F205" s="510"/>
      <c r="G205" s="510"/>
      <c r="H205" s="510"/>
      <c r="I205" s="510"/>
      <c r="J205" s="511" t="s">
        <v>269</v>
      </c>
      <c r="K205" s="512"/>
      <c r="L205" s="512"/>
      <c r="M205" s="512" t="str">
        <f t="shared" si="228"/>
        <v xml:space="preserve">Posibilidad de pérdida Económica y Reputacional  </v>
      </c>
      <c r="N205" s="548"/>
      <c r="O205" s="489">
        <v>1408</v>
      </c>
      <c r="P205" s="487"/>
      <c r="Q205" s="488"/>
      <c r="R205" s="485"/>
      <c r="S205" s="487"/>
      <c r="T205" s="488"/>
      <c r="U205" s="485"/>
      <c r="V205" s="487"/>
      <c r="W205" s="488"/>
      <c r="X205" s="509"/>
      <c r="Y205" s="488"/>
      <c r="Z205" s="509"/>
      <c r="AA205" s="489"/>
      <c r="AB205" s="286">
        <v>2</v>
      </c>
      <c r="AC205" s="409" t="s">
        <v>1064</v>
      </c>
      <c r="AD205" s="359"/>
      <c r="AE205" s="287" t="s">
        <v>120</v>
      </c>
      <c r="AF205" s="409" t="s">
        <v>1065</v>
      </c>
      <c r="AG205" s="287" t="str">
        <f t="shared" si="254"/>
        <v>Probabilidad</v>
      </c>
      <c r="AH205" s="288" t="s">
        <v>71</v>
      </c>
      <c r="AI205" s="288" t="s">
        <v>106</v>
      </c>
      <c r="AJ205" s="289" t="str">
        <f t="shared" si="237"/>
        <v>40%</v>
      </c>
      <c r="AK205" s="288" t="s">
        <v>112</v>
      </c>
      <c r="AL205" s="288" t="s">
        <v>130</v>
      </c>
      <c r="AM205" s="288" t="s">
        <v>273</v>
      </c>
      <c r="AN205" s="271">
        <f>IFERROR(IF(AND(AG204="Probabilidad",AG205="Probabilidad"),(AP204-(+AP204*AJ205)),IF(AG205="Probabilidad",(Q204-(+Q204*AJ205)),IF(AG205="Impacto",AP204,""))),"")</f>
        <v>0.252</v>
      </c>
      <c r="AO205" s="131" t="str">
        <f t="shared" si="245"/>
        <v>Baja</v>
      </c>
      <c r="AP205" s="123">
        <f>+AN205</f>
        <v>0.252</v>
      </c>
      <c r="AQ205" s="131" t="str">
        <f t="shared" si="246"/>
        <v>Mayor</v>
      </c>
      <c r="AR205" s="123">
        <f t="shared" si="247"/>
        <v>0.8</v>
      </c>
      <c r="AS205" s="273" t="str">
        <f t="shared" si="248"/>
        <v>Alto</v>
      </c>
      <c r="AT205" s="653"/>
      <c r="AU205" s="653"/>
      <c r="AV205" s="651"/>
      <c r="AW205" s="277"/>
      <c r="AX205" s="277"/>
      <c r="AY205" s="291">
        <v>1</v>
      </c>
      <c r="AZ205" s="287">
        <v>0</v>
      </c>
      <c r="BA205" s="287">
        <v>0</v>
      </c>
      <c r="BB205" s="287">
        <v>0</v>
      </c>
      <c r="BC205" s="287">
        <v>1</v>
      </c>
      <c r="BJ205" s="299"/>
      <c r="BK205" s="285"/>
      <c r="BL205" s="285"/>
      <c r="BM205" s="285"/>
      <c r="BN205" s="285"/>
      <c r="BO205" s="285"/>
      <c r="BP205" s="285"/>
      <c r="BQ205" s="285"/>
      <c r="BR205" s="285"/>
      <c r="BS205" s="285"/>
      <c r="BT205" s="285"/>
      <c r="BU205" s="285"/>
      <c r="BV205" s="285"/>
      <c r="BW205" s="285"/>
      <c r="BX205" s="285"/>
      <c r="BY205" s="285"/>
      <c r="BZ205" s="285"/>
      <c r="CA205" s="285"/>
      <c r="CB205" s="285"/>
      <c r="CC205" s="285"/>
      <c r="CD205" s="285"/>
      <c r="CE205" s="285"/>
      <c r="CF205" s="285"/>
      <c r="CG205" s="285"/>
      <c r="CH205" s="285"/>
      <c r="CL205" s="285"/>
    </row>
    <row r="206" spans="1:90" s="1" customFormat="1" ht="98" x14ac:dyDescent="0.3">
      <c r="A206" s="581"/>
      <c r="B206" s="548" t="s">
        <v>438</v>
      </c>
      <c r="C206" s="511" t="s">
        <v>127</v>
      </c>
      <c r="D206" s="511" t="s">
        <v>439</v>
      </c>
      <c r="E206" s="511" t="s">
        <v>446</v>
      </c>
      <c r="F206" s="510"/>
      <c r="G206" s="510"/>
      <c r="H206" s="510"/>
      <c r="I206" s="510"/>
      <c r="J206" s="511" t="s">
        <v>269</v>
      </c>
      <c r="K206" s="512"/>
      <c r="L206" s="512"/>
      <c r="M206" s="512" t="str">
        <f t="shared" si="228"/>
        <v xml:space="preserve">Posibilidad de pérdida Económica y Reputacional  </v>
      </c>
      <c r="N206" s="548"/>
      <c r="O206" s="489">
        <v>1408</v>
      </c>
      <c r="P206" s="487"/>
      <c r="Q206" s="488"/>
      <c r="R206" s="485"/>
      <c r="S206" s="487"/>
      <c r="T206" s="488"/>
      <c r="U206" s="485"/>
      <c r="V206" s="487"/>
      <c r="W206" s="488"/>
      <c r="X206" s="509"/>
      <c r="Y206" s="488"/>
      <c r="Z206" s="509"/>
      <c r="AA206" s="489"/>
      <c r="AB206" s="286">
        <v>3</v>
      </c>
      <c r="AC206" s="435" t="s">
        <v>1066</v>
      </c>
      <c r="AD206" s="359"/>
      <c r="AE206" s="287" t="s">
        <v>120</v>
      </c>
      <c r="AF206" s="409" t="s">
        <v>1067</v>
      </c>
      <c r="AG206" s="287" t="str">
        <f t="shared" si="254"/>
        <v>Probabilidad</v>
      </c>
      <c r="AH206" s="288" t="s">
        <v>71</v>
      </c>
      <c r="AI206" s="288" t="s">
        <v>106</v>
      </c>
      <c r="AJ206" s="289" t="str">
        <f t="shared" si="237"/>
        <v>40%</v>
      </c>
      <c r="AK206" s="288" t="s">
        <v>119</v>
      </c>
      <c r="AL206" s="288" t="s">
        <v>130</v>
      </c>
      <c r="AM206" s="288" t="s">
        <v>273</v>
      </c>
      <c r="AN206" s="271">
        <f>IFERROR(IF(AND(AG205="Probabilidad",AG206="Probabilidad"),(AP205-(+AP205*AJ206)),IF(AG206="Probabilidad",(Q205-(+Q205*AJ206)),IF(AG206="Impacto",AP205,""))),"")</f>
        <v>0.1512</v>
      </c>
      <c r="AO206" s="131" t="str">
        <f t="shared" si="245"/>
        <v>Muy Baja</v>
      </c>
      <c r="AP206" s="123">
        <f>+AN206</f>
        <v>0.1512</v>
      </c>
      <c r="AQ206" s="131" t="str">
        <f t="shared" si="246"/>
        <v>Mayor</v>
      </c>
      <c r="AR206" s="123">
        <f t="shared" si="247"/>
        <v>0.8</v>
      </c>
      <c r="AS206" s="273" t="str">
        <f t="shared" si="248"/>
        <v>Alto</v>
      </c>
      <c r="AT206" s="508"/>
      <c r="AU206" s="508"/>
      <c r="AV206" s="652"/>
      <c r="AW206" s="277"/>
      <c r="AX206" s="277"/>
      <c r="AY206" s="404">
        <v>1</v>
      </c>
      <c r="AZ206" s="405">
        <v>0</v>
      </c>
      <c r="BA206" s="405">
        <v>0</v>
      </c>
      <c r="BB206" s="405">
        <v>0</v>
      </c>
      <c r="BC206" s="405">
        <v>1</v>
      </c>
      <c r="BJ206" s="299"/>
      <c r="BK206" s="285"/>
      <c r="BL206" s="285"/>
      <c r="BM206" s="285"/>
      <c r="BN206" s="285"/>
      <c r="BO206" s="285"/>
      <c r="BP206" s="285"/>
      <c r="BQ206" s="285"/>
      <c r="BR206" s="285"/>
      <c r="BS206" s="285"/>
      <c r="BT206" s="285"/>
      <c r="BU206" s="285"/>
      <c r="BV206" s="285"/>
      <c r="BW206" s="285"/>
      <c r="BX206" s="285"/>
      <c r="BY206" s="285"/>
      <c r="BZ206" s="285"/>
      <c r="CA206" s="285"/>
      <c r="CB206" s="285"/>
      <c r="CC206" s="285"/>
      <c r="CD206" s="285"/>
      <c r="CE206" s="285"/>
      <c r="CF206" s="285"/>
      <c r="CG206" s="285"/>
      <c r="CH206" s="285"/>
      <c r="CL206" s="285"/>
    </row>
    <row r="207" spans="1:90" s="1" customFormat="1" ht="14" customHeight="1" x14ac:dyDescent="0.3">
      <c r="A207" s="581"/>
      <c r="B207" s="548" t="s">
        <v>438</v>
      </c>
      <c r="C207" s="511" t="s">
        <v>127</v>
      </c>
      <c r="D207" s="511" t="s">
        <v>439</v>
      </c>
      <c r="E207" s="511" t="s">
        <v>446</v>
      </c>
      <c r="F207" s="510"/>
      <c r="G207" s="510"/>
      <c r="H207" s="510"/>
      <c r="I207" s="510"/>
      <c r="J207" s="511" t="s">
        <v>269</v>
      </c>
      <c r="K207" s="512"/>
      <c r="L207" s="512"/>
      <c r="M207" s="512" t="str">
        <f t="shared" si="228"/>
        <v xml:space="preserve">Posibilidad de pérdida Económica y Reputacional  </v>
      </c>
      <c r="N207" s="548"/>
      <c r="O207" s="489">
        <v>1408</v>
      </c>
      <c r="P207" s="487"/>
      <c r="Q207" s="488"/>
      <c r="R207" s="485"/>
      <c r="S207" s="487"/>
      <c r="T207" s="488"/>
      <c r="U207" s="485"/>
      <c r="V207" s="487"/>
      <c r="W207" s="488"/>
      <c r="X207" s="509"/>
      <c r="Y207" s="488"/>
      <c r="Z207" s="509"/>
      <c r="AA207" s="489"/>
      <c r="AB207" s="298"/>
      <c r="AC207" s="409"/>
      <c r="AD207" s="359"/>
      <c r="AE207" s="287"/>
      <c r="AF207" s="409"/>
      <c r="AG207" s="287" t="str">
        <f t="shared" si="254"/>
        <v/>
      </c>
      <c r="AH207" s="288"/>
      <c r="AI207" s="288"/>
      <c r="AJ207" s="289" t="str">
        <f t="shared" si="237"/>
        <v/>
      </c>
      <c r="AK207" s="288"/>
      <c r="AL207" s="288"/>
      <c r="AM207" s="288"/>
      <c r="AN207" s="122"/>
      <c r="AO207" s="131" t="str">
        <f t="shared" si="245"/>
        <v/>
      </c>
      <c r="AP207" s="123"/>
      <c r="AQ207" s="131" t="str">
        <f t="shared" si="246"/>
        <v/>
      </c>
      <c r="AR207" s="123" t="str">
        <f t="shared" si="247"/>
        <v/>
      </c>
      <c r="AS207" s="273" t="str">
        <f t="shared" si="248"/>
        <v/>
      </c>
      <c r="AT207" s="273"/>
      <c r="AU207" s="273"/>
      <c r="AV207" s="341"/>
      <c r="AW207" s="277"/>
      <c r="AX207" s="277"/>
      <c r="AY207" s="404"/>
      <c r="AZ207" s="405"/>
      <c r="BA207" s="405"/>
      <c r="BB207" s="405"/>
      <c r="BC207" s="405"/>
      <c r="BJ207" s="299"/>
      <c r="BK207" s="285"/>
      <c r="BL207" s="285"/>
      <c r="BM207" s="285"/>
      <c r="BN207" s="285"/>
      <c r="BO207" s="285"/>
      <c r="BP207" s="285"/>
      <c r="BQ207" s="285"/>
      <c r="BR207" s="285"/>
      <c r="BS207" s="285"/>
      <c r="BT207" s="285"/>
      <c r="BU207" s="285"/>
      <c r="BV207" s="285"/>
      <c r="BW207" s="285"/>
      <c r="BX207" s="285"/>
      <c r="BY207" s="285"/>
      <c r="BZ207" s="285"/>
      <c r="CA207" s="285"/>
      <c r="CB207" s="285"/>
      <c r="CC207" s="285"/>
      <c r="CD207" s="285"/>
      <c r="CE207" s="285"/>
      <c r="CF207" s="285"/>
      <c r="CG207" s="285"/>
      <c r="CH207" s="285"/>
      <c r="CL207" s="285"/>
    </row>
    <row r="208" spans="1:90" s="1" customFormat="1" ht="14" customHeight="1" x14ac:dyDescent="0.3">
      <c r="A208" s="581"/>
      <c r="B208" s="548" t="s">
        <v>438</v>
      </c>
      <c r="C208" s="511" t="s">
        <v>127</v>
      </c>
      <c r="D208" s="511" t="s">
        <v>439</v>
      </c>
      <c r="E208" s="511" t="s">
        <v>446</v>
      </c>
      <c r="F208" s="510"/>
      <c r="G208" s="510"/>
      <c r="H208" s="510"/>
      <c r="I208" s="510"/>
      <c r="J208" s="511" t="s">
        <v>269</v>
      </c>
      <c r="K208" s="512"/>
      <c r="L208" s="512"/>
      <c r="M208" s="512" t="str">
        <f t="shared" si="228"/>
        <v xml:space="preserve">Posibilidad de pérdida Económica y Reputacional  </v>
      </c>
      <c r="N208" s="548"/>
      <c r="O208" s="489">
        <v>1408</v>
      </c>
      <c r="P208" s="487"/>
      <c r="Q208" s="488"/>
      <c r="R208" s="485"/>
      <c r="S208" s="487"/>
      <c r="T208" s="488"/>
      <c r="U208" s="485"/>
      <c r="V208" s="487"/>
      <c r="W208" s="488"/>
      <c r="X208" s="509"/>
      <c r="Y208" s="488"/>
      <c r="Z208" s="509"/>
      <c r="AA208" s="489"/>
      <c r="AB208" s="298"/>
      <c r="AC208" s="409"/>
      <c r="AD208" s="359"/>
      <c r="AE208" s="287"/>
      <c r="AF208" s="409"/>
      <c r="AG208" s="287" t="str">
        <f t="shared" si="254"/>
        <v/>
      </c>
      <c r="AH208" s="288"/>
      <c r="AI208" s="288"/>
      <c r="AJ208" s="289" t="str">
        <f t="shared" si="237"/>
        <v/>
      </c>
      <c r="AK208" s="288"/>
      <c r="AL208" s="288"/>
      <c r="AM208" s="288"/>
      <c r="AN208" s="122"/>
      <c r="AO208" s="131" t="str">
        <f t="shared" si="245"/>
        <v/>
      </c>
      <c r="AP208" s="123"/>
      <c r="AQ208" s="131" t="str">
        <f t="shared" si="246"/>
        <v/>
      </c>
      <c r="AR208" s="123" t="str">
        <f t="shared" si="247"/>
        <v/>
      </c>
      <c r="AS208" s="273" t="str">
        <f t="shared" si="248"/>
        <v/>
      </c>
      <c r="AT208" s="273"/>
      <c r="AU208" s="273"/>
      <c r="AV208" s="341"/>
      <c r="AW208" s="277"/>
      <c r="AX208" s="277"/>
      <c r="AY208" s="404"/>
      <c r="AZ208" s="405"/>
      <c r="BA208" s="405"/>
      <c r="BB208" s="405"/>
      <c r="BC208" s="405"/>
      <c r="BJ208" s="299"/>
      <c r="BK208" s="285"/>
      <c r="BL208" s="285"/>
      <c r="BM208" s="285"/>
      <c r="BN208" s="285"/>
      <c r="BO208" s="285"/>
      <c r="BP208" s="285"/>
      <c r="BQ208" s="285"/>
      <c r="BR208" s="285"/>
      <c r="BS208" s="285"/>
      <c r="BT208" s="285"/>
      <c r="BU208" s="285"/>
      <c r="BV208" s="285"/>
      <c r="BW208" s="285"/>
      <c r="BX208" s="285"/>
      <c r="BY208" s="285"/>
      <c r="BZ208" s="285"/>
      <c r="CA208" s="285"/>
      <c r="CB208" s="285"/>
      <c r="CC208" s="285"/>
      <c r="CD208" s="285"/>
      <c r="CE208" s="285"/>
      <c r="CF208" s="285"/>
      <c r="CG208" s="285"/>
      <c r="CH208" s="285"/>
      <c r="CL208" s="285"/>
    </row>
    <row r="209" spans="1:90" s="1" customFormat="1" ht="14" customHeight="1" x14ac:dyDescent="0.3">
      <c r="A209" s="581"/>
      <c r="B209" s="548" t="s">
        <v>438</v>
      </c>
      <c r="C209" s="511" t="s">
        <v>127</v>
      </c>
      <c r="D209" s="511" t="s">
        <v>439</v>
      </c>
      <c r="E209" s="511" t="s">
        <v>446</v>
      </c>
      <c r="F209" s="510"/>
      <c r="G209" s="510"/>
      <c r="H209" s="510"/>
      <c r="I209" s="510"/>
      <c r="J209" s="511" t="s">
        <v>269</v>
      </c>
      <c r="K209" s="512"/>
      <c r="L209" s="512"/>
      <c r="M209" s="512" t="str">
        <f t="shared" si="228"/>
        <v xml:space="preserve">Posibilidad de pérdida Económica y Reputacional  </v>
      </c>
      <c r="N209" s="548"/>
      <c r="O209" s="489">
        <v>1408</v>
      </c>
      <c r="P209" s="487"/>
      <c r="Q209" s="488"/>
      <c r="R209" s="485"/>
      <c r="S209" s="487"/>
      <c r="T209" s="488"/>
      <c r="U209" s="485"/>
      <c r="V209" s="487"/>
      <c r="W209" s="488"/>
      <c r="X209" s="509"/>
      <c r="Y209" s="488"/>
      <c r="Z209" s="509"/>
      <c r="AA209" s="489"/>
      <c r="AB209" s="298"/>
      <c r="AC209" s="409"/>
      <c r="AD209" s="359"/>
      <c r="AE209" s="287"/>
      <c r="AF209" s="409"/>
      <c r="AG209" s="287" t="str">
        <f t="shared" si="254"/>
        <v/>
      </c>
      <c r="AH209" s="288"/>
      <c r="AI209" s="288"/>
      <c r="AJ209" s="289" t="str">
        <f t="shared" si="237"/>
        <v/>
      </c>
      <c r="AK209" s="288"/>
      <c r="AL209" s="288"/>
      <c r="AM209" s="288"/>
      <c r="AN209" s="122"/>
      <c r="AO209" s="131" t="str">
        <f t="shared" si="245"/>
        <v/>
      </c>
      <c r="AP209" s="123"/>
      <c r="AQ209" s="131" t="str">
        <f t="shared" si="246"/>
        <v/>
      </c>
      <c r="AR209" s="123" t="str">
        <f t="shared" si="247"/>
        <v/>
      </c>
      <c r="AS209" s="273" t="str">
        <f t="shared" si="248"/>
        <v/>
      </c>
      <c r="AT209" s="273"/>
      <c r="AU209" s="273"/>
      <c r="AV209" s="341"/>
      <c r="AW209" s="277"/>
      <c r="AX209" s="277"/>
      <c r="AY209" s="404"/>
      <c r="AZ209" s="405"/>
      <c r="BA209" s="405"/>
      <c r="BB209" s="405"/>
      <c r="BC209" s="405"/>
      <c r="BJ209" s="299"/>
      <c r="BK209" s="285"/>
      <c r="BL209" s="285"/>
      <c r="BM209" s="285"/>
      <c r="BN209" s="285"/>
      <c r="BO209" s="285"/>
      <c r="BP209" s="285"/>
      <c r="BQ209" s="285"/>
      <c r="BR209" s="285"/>
      <c r="BS209" s="285"/>
      <c r="BT209" s="285"/>
      <c r="BU209" s="285"/>
      <c r="BV209" s="285"/>
      <c r="BW209" s="285"/>
      <c r="BX209" s="285"/>
      <c r="BY209" s="285"/>
      <c r="BZ209" s="285"/>
      <c r="CA209" s="285"/>
      <c r="CB209" s="285"/>
      <c r="CC209" s="285"/>
      <c r="CD209" s="285"/>
      <c r="CE209" s="285"/>
      <c r="CF209" s="285"/>
      <c r="CG209" s="285"/>
      <c r="CH209" s="285"/>
      <c r="CL209" s="285"/>
    </row>
    <row r="210" spans="1:90" s="1" customFormat="1" ht="153.75" customHeight="1" x14ac:dyDescent="0.3">
      <c r="A210" s="581" t="s">
        <v>447</v>
      </c>
      <c r="B210" s="548" t="s">
        <v>448</v>
      </c>
      <c r="C210" s="511" t="s">
        <v>127</v>
      </c>
      <c r="D210" s="511" t="s">
        <v>449</v>
      </c>
      <c r="E210" s="511" t="s">
        <v>450</v>
      </c>
      <c r="F210" s="510" t="s">
        <v>287</v>
      </c>
      <c r="G210" s="510" t="s">
        <v>278</v>
      </c>
      <c r="H210" s="510" t="s">
        <v>279</v>
      </c>
      <c r="I210" s="510" t="s">
        <v>348</v>
      </c>
      <c r="J210" s="511" t="s">
        <v>281</v>
      </c>
      <c r="K210" s="512" t="s">
        <v>990</v>
      </c>
      <c r="L210" s="512" t="s">
        <v>991</v>
      </c>
      <c r="M210" s="512" t="str">
        <f t="shared" si="228"/>
        <v xml:space="preserve">Posibilidad de pérdida Reputacional por  el incumplimiento de los requisitos mínimos para la provisión de empleos vacantes de la planta de personal del IGAC,  debido a:
1. No tener en cuenta los requisitos establecidos en el Manual de funciones para los empleos objeto de provisión.               
2. Desconocimiento o no atender lo dispuesto en la normatividad vigente relacionada con la provisión de empleo.                                  
3. Incumplimiento al cronograma para la provisión de empleos a través de encargos.   
4. Documentación incompleta, desactualizada o falsa respecto a la acreditación de cumplimiento de requisitos </v>
      </c>
      <c r="N210" s="548" t="s">
        <v>270</v>
      </c>
      <c r="O210" s="489">
        <v>286</v>
      </c>
      <c r="P210" s="487" t="str">
        <f t="shared" si="212"/>
        <v>Media</v>
      </c>
      <c r="Q210" s="488">
        <f t="shared" ref="Q210" si="255">IF(P210="","",IF(P210="Muy Baja",0.2,IF(P210="Baja",0.4,IF(P210="Media",0.6,IF(P210="Alta",0.8,IF(P210="Muy Alta",1,))))))</f>
        <v>0.6</v>
      </c>
      <c r="R210" s="485"/>
      <c r="S210" s="487" t="str">
        <f>IF(OR(R210='Tabla Impacto'!$C$11,R210='Tabla Impacto'!$D$11),"Leve",IF(OR(R210='Tabla Impacto'!$C$12,R210='Tabla Impacto'!$D$12),"Menor",IF(OR(R210='Tabla Impacto'!$C$13,R210='Tabla Impacto'!$D$13),"Moderado",IF(OR(R210='Tabla Impacto'!$C$14,R210='Tabla Impacto'!$D$14),"Mayor",IF(OR(R210='Tabla Impacto'!$C$15,R210='Tabla Impacto'!$D$15),"Catastrófico","")))))</f>
        <v/>
      </c>
      <c r="T210" s="488" t="str">
        <f t="shared" ref="T210" si="256">IF(S210="","",IF(S210="Leve",0.2,IF(S210="Menor",0.4,IF(S210="Moderado",0.6,IF(S210="Mayor",0.8,IF(S210="Catastrófico",1,))))))</f>
        <v/>
      </c>
      <c r="U210" s="485" t="s">
        <v>282</v>
      </c>
      <c r="V210" s="487" t="str">
        <f>IF(OR(U210='Tabla Impacto'!$C$11,U210='Tabla Impacto'!$D$11),"Leve",IF(OR(U210='Tabla Impacto'!$C$12,U210='Tabla Impacto'!$D$12),"Menor",IF(OR(U210='Tabla Impacto'!$C$13,U210='Tabla Impacto'!$D$13),"Moderado",IF(OR(U210='Tabla Impacto'!$C$14,U210='Tabla Impacto'!$D$14),"Mayor",IF(OR(U210='Tabla Impacto'!$C$15,U210='Tabla Impacto'!$D$15),"Catastrófico","")))))</f>
        <v>Moderado</v>
      </c>
      <c r="W210" s="488">
        <f t="shared" ref="W210" si="257">IF(V210="","",IF(V210="Leve",0.2,IF(V210="Menor",0.4,IF(V210="Moderado",0.6,IF(V210="Mayor",0.8,IF(V210="Catastrófico",1,))))))</f>
        <v>0.6</v>
      </c>
      <c r="X210" s="509" t="str">
        <f>IF(Y210="","",IF(Y210='Tabla Impacto'!$G$4,'Tabla Impacto'!$F$4,IF(Y210='Tabla Impacto'!$G$5,'Tabla Impacto'!$F$5,IF(Y210='Tabla Impacto'!$G$6,'Tabla Impacto'!$F$6,IF(Y210='Tabla Impacto'!$G$7,'Tabla Impacto'!$F$7,IF(Y210='Tabla Impacto'!$G$8,'Tabla Impacto'!$F$8))))))</f>
        <v>Moderado</v>
      </c>
      <c r="Y210" s="488">
        <f t="shared" ref="Y210" si="258">+IF(T210="",W210,IF(W210="",T210,IF(T210&gt;W210,T210,W210)))</f>
        <v>0.6</v>
      </c>
      <c r="Z210" s="509" t="str">
        <f t="shared" ref="Z210" si="259">IF(OR(AND(P210="Muy Baja",X210="Leve"),AND(P210="Muy Baja",X210="Menor"),AND(P210="Baja",X210="Leve")),"Bajo",IF(OR(AND(P210="Muy baja",X210="Moderado"),AND(P210="Baja",X210="Menor"),AND(P210="Baja",X210="Moderado"),AND(P210="Media",X210="Leve"),AND(P210="Media",X210="Menor"),AND(P210="Media",X210="Moderado"),AND(P210="Alta",X210="Leve"),AND(P210="Alta",X210="Menor")),"Moderado",IF(OR(AND(P210="Muy Baja",X210="Mayor"),AND(P210="Baja",X210="Mayor"),AND(P210="Media",X210="Mayor"),AND(P210="Alta",X210="Moderado"),AND(P210="Alta",X210="Mayor"),AND(P210="Muy Alta",X210="Leve"),AND(P210="Muy Alta",X210="Menor"),AND(P210="Muy Alta",X210="Moderado"),AND(P210="Muy Alta",X210="Mayor")),"Alto",IF(OR(AND(P210="Muy Baja",X210="Catastrófico"),AND(P210="Baja",X210="Catastrófico"),AND(P210="Media",X210="Catastrófico"),AND(P210="Alta",X210="Catastrófico"),AND(P210="Muy Alta",X210="Catastrófico")),"Extremo",""))))</f>
        <v>Moderado</v>
      </c>
      <c r="AA210" s="489"/>
      <c r="AB210" s="385">
        <v>1</v>
      </c>
      <c r="AC210" s="409" t="s">
        <v>992</v>
      </c>
      <c r="AD210" s="359"/>
      <c r="AE210" s="287" t="s">
        <v>120</v>
      </c>
      <c r="AF210" s="409" t="s">
        <v>993</v>
      </c>
      <c r="AG210" s="287" t="str">
        <f t="shared" si="254"/>
        <v>Probabilidad</v>
      </c>
      <c r="AH210" s="288" t="s">
        <v>71</v>
      </c>
      <c r="AI210" s="288" t="s">
        <v>106</v>
      </c>
      <c r="AJ210" s="289" t="str">
        <f t="shared" si="237"/>
        <v>40%</v>
      </c>
      <c r="AK210" s="288" t="s">
        <v>119</v>
      </c>
      <c r="AL210" s="288" t="s">
        <v>130</v>
      </c>
      <c r="AM210" s="288" t="s">
        <v>273</v>
      </c>
      <c r="AN210" s="272">
        <f>IFERROR(IF(AG210="Probabilidad",(Q210-(+Q210*AJ210)),IF(AG210="Impacto",Q210,"")),"")</f>
        <v>0.36</v>
      </c>
      <c r="AO210" s="131" t="str">
        <f t="shared" ref="AO210" si="260">IFERROR(IF(AN210="","",IF(AN210&lt;=0.2,"Muy Baja",IF(AN210&lt;=0.4,"Baja",IF(AN210&lt;=0.6,"Media",IF(AN210&lt;=0.8,"Alta","Muy Alta"))))),"")</f>
        <v>Baja</v>
      </c>
      <c r="AP210" s="123">
        <f>+AN210</f>
        <v>0.36</v>
      </c>
      <c r="AQ210" s="131" t="str">
        <f t="shared" ref="AQ210" si="261">IFERROR(IF(AR210="","",IF(AR210&lt;=0.2,"Leve",IF(AR210&lt;=0.4,"Menor",IF(AR210&lt;=0.6,"Moderado",IF(AR210&lt;=0.8,"Mayor","Catastrófico"))))),"")</f>
        <v>Moderado</v>
      </c>
      <c r="AR210" s="123">
        <f>IFERROR(IF(AG210="Impacto",(Y210-(+Y210*AJ210)),IF(AG210="Probabilidad",Y210,"")),"")</f>
        <v>0.6</v>
      </c>
      <c r="AS210" s="273" t="str">
        <f t="shared" ref="AS210" si="262">IFERROR(IF(OR(AND(AO210="Muy Baja",AQ210="Leve"),AND(AO210="Muy Baja",AQ210="Menor"),AND(AO210="Baja",AQ210="Leve")),"Bajo",IF(OR(AND(AO210="Muy baja",AQ210="Moderado"),AND(AO210="Baja",AQ210="Menor"),AND(AO210="Baja",AQ210="Moderado"),AND(AO210="Media",AQ210="Leve"),AND(AO210="Media",AQ210="Menor"),AND(AO210="Media",AQ210="Moderado"),AND(AO210="Alta",AQ210="Leve"),AND(AO210="Alta",AQ210="Menor")),"Moderado",IF(OR(AND(AO210="Muy Baja",AQ210="Mayor"),AND(AO210="Baja",AQ210="Mayor"),AND(AO210="Media",AQ210="Mayor"),AND(AO210="Alta",AQ210="Moderado"),AND(AO210="Alta",AQ210="Mayor"),AND(AO210="Muy Alta",AQ210="Leve"),AND(AO210="Muy Alta",AQ210="Menor"),AND(AO210="Muy Alta",AQ210="Moderado"),AND(AO210="Muy Alta",AQ210="Mayor")),"Alto",IF(OR(AND(AO210="Muy Baja",AQ210="Catastrófico"),AND(AO210="Baja",AQ210="Catastrófico"),AND(AO210="Media",AQ210="Catastrófico"),AND(AO210="Alta",AQ210="Catastrófico"),AND(AO210="Muy Alta",AQ210="Catastrófico")),"Extremo","")))),"")</f>
        <v>Moderado</v>
      </c>
      <c r="AT210" s="507">
        <f>+AP211</f>
        <v>0.252</v>
      </c>
      <c r="AU210" s="507">
        <f>+AR211</f>
        <v>0.6</v>
      </c>
      <c r="AV210" s="650" t="s">
        <v>274</v>
      </c>
      <c r="AW210" s="277"/>
      <c r="AX210" s="277"/>
      <c r="AY210" s="291">
        <v>0</v>
      </c>
      <c r="AZ210" s="287">
        <v>0</v>
      </c>
      <c r="BA210" s="287">
        <v>0</v>
      </c>
      <c r="BB210" s="287">
        <v>0</v>
      </c>
      <c r="BC210" s="287">
        <v>0</v>
      </c>
      <c r="BJ210" s="299"/>
      <c r="BK210" s="285"/>
      <c r="BL210" s="285"/>
      <c r="BM210" s="285"/>
      <c r="BN210" s="285"/>
      <c r="BO210" s="285"/>
      <c r="BP210" s="285"/>
      <c r="BQ210" s="285"/>
      <c r="BR210" s="285"/>
      <c r="BS210" s="285"/>
      <c r="BT210" s="285"/>
      <c r="BU210" s="285"/>
      <c r="BV210" s="285"/>
      <c r="BW210" s="285"/>
      <c r="BX210" s="285"/>
      <c r="BY210" s="285"/>
      <c r="BZ210" s="285"/>
      <c r="CA210" s="285"/>
      <c r="CB210" s="285"/>
      <c r="CC210" s="285"/>
      <c r="CD210" s="285"/>
      <c r="CE210" s="285"/>
      <c r="CF210" s="285"/>
      <c r="CG210" s="285"/>
      <c r="CH210" s="285"/>
      <c r="CL210" s="285"/>
    </row>
    <row r="211" spans="1:90" s="1" customFormat="1" ht="140" x14ac:dyDescent="0.3">
      <c r="A211" s="581"/>
      <c r="B211" s="548" t="s">
        <v>444</v>
      </c>
      <c r="C211" s="511" t="s">
        <v>127</v>
      </c>
      <c r="D211" s="511" t="s">
        <v>445</v>
      </c>
      <c r="E211" s="511" t="s">
        <v>452</v>
      </c>
      <c r="F211" s="510"/>
      <c r="G211" s="510"/>
      <c r="H211" s="510"/>
      <c r="I211" s="510"/>
      <c r="J211" s="511" t="s">
        <v>269</v>
      </c>
      <c r="K211" s="512" t="s">
        <v>451</v>
      </c>
      <c r="L211" s="512"/>
      <c r="M211" s="512" t="str">
        <f t="shared" si="228"/>
        <v xml:space="preserve">Posibilidad de pérdida Económica y Reputacional por  el incumplimiento de los requisitos mínimos para la vinculación de los funcionarios. </v>
      </c>
      <c r="N211" s="548"/>
      <c r="O211" s="489">
        <v>286</v>
      </c>
      <c r="P211" s="487"/>
      <c r="Q211" s="488"/>
      <c r="R211" s="485"/>
      <c r="S211" s="487"/>
      <c r="T211" s="488"/>
      <c r="U211" s="485"/>
      <c r="V211" s="487"/>
      <c r="W211" s="488"/>
      <c r="X211" s="509"/>
      <c r="Y211" s="488"/>
      <c r="Z211" s="509"/>
      <c r="AA211" s="489"/>
      <c r="AB211" s="385">
        <v>2</v>
      </c>
      <c r="AC211" s="409" t="s">
        <v>994</v>
      </c>
      <c r="AD211" s="359"/>
      <c r="AE211" s="287" t="s">
        <v>120</v>
      </c>
      <c r="AF211" s="409" t="s">
        <v>995</v>
      </c>
      <c r="AG211" s="287" t="str">
        <f t="shared" si="254"/>
        <v>Probabilidad</v>
      </c>
      <c r="AH211" s="288" t="s">
        <v>78</v>
      </c>
      <c r="AI211" s="288" t="s">
        <v>106</v>
      </c>
      <c r="AJ211" s="289" t="str">
        <f t="shared" si="237"/>
        <v>30%</v>
      </c>
      <c r="AK211" s="288" t="s">
        <v>119</v>
      </c>
      <c r="AL211" s="288" t="s">
        <v>135</v>
      </c>
      <c r="AM211" s="288" t="s">
        <v>683</v>
      </c>
      <c r="AN211" s="271">
        <f>IFERROR(IF(AND(AG210="Probabilidad",AG211="Probabilidad"),(AP210-(+AP210*AJ211)),IF(AG211="Probabilidad",(Q210-(+Q210*AJ211)),IF(AG211="Impacto",AP210,""))),"")</f>
        <v>0.252</v>
      </c>
      <c r="AO211" s="131" t="str">
        <f t="shared" si="245"/>
        <v>Baja</v>
      </c>
      <c r="AP211" s="123">
        <f>+AN211</f>
        <v>0.252</v>
      </c>
      <c r="AQ211" s="131" t="str">
        <f t="shared" si="246"/>
        <v>Moderado</v>
      </c>
      <c r="AR211" s="123">
        <f t="shared" si="247"/>
        <v>0.6</v>
      </c>
      <c r="AS211" s="273" t="str">
        <f t="shared" si="248"/>
        <v>Moderado</v>
      </c>
      <c r="AT211" s="508"/>
      <c r="AU211" s="508"/>
      <c r="AV211" s="652"/>
      <c r="AW211" s="277"/>
      <c r="AX211" s="277"/>
      <c r="AY211" s="404">
        <v>4</v>
      </c>
      <c r="AZ211" s="405">
        <v>1</v>
      </c>
      <c r="BA211" s="405">
        <v>1</v>
      </c>
      <c r="BB211" s="405">
        <v>1</v>
      </c>
      <c r="BC211" s="405">
        <v>1</v>
      </c>
      <c r="BJ211" s="299"/>
      <c r="BK211" s="285"/>
      <c r="BL211" s="285"/>
      <c r="BM211" s="285"/>
      <c r="BN211" s="285"/>
      <c r="BO211" s="285"/>
      <c r="BP211" s="285"/>
      <c r="BQ211" s="285"/>
      <c r="BR211" s="285"/>
      <c r="BS211" s="285"/>
      <c r="BT211" s="285"/>
      <c r="BU211" s="285"/>
      <c r="BV211" s="285"/>
      <c r="BW211" s="285"/>
      <c r="BX211" s="285"/>
      <c r="BY211" s="285"/>
      <c r="BZ211" s="285"/>
      <c r="CA211" s="285"/>
      <c r="CB211" s="285"/>
      <c r="CC211" s="285"/>
      <c r="CD211" s="285"/>
      <c r="CE211" s="285"/>
      <c r="CF211" s="285"/>
      <c r="CG211" s="285"/>
      <c r="CH211" s="285"/>
      <c r="CL211" s="285"/>
    </row>
    <row r="212" spans="1:90" s="1" customFormat="1" ht="14" customHeight="1" x14ac:dyDescent="0.3">
      <c r="A212" s="581"/>
      <c r="B212" s="548" t="s">
        <v>444</v>
      </c>
      <c r="C212" s="511" t="s">
        <v>127</v>
      </c>
      <c r="D212" s="511" t="s">
        <v>445</v>
      </c>
      <c r="E212" s="511" t="s">
        <v>452</v>
      </c>
      <c r="F212" s="510"/>
      <c r="G212" s="510"/>
      <c r="H212" s="510"/>
      <c r="I212" s="510"/>
      <c r="J212" s="511" t="s">
        <v>269</v>
      </c>
      <c r="K212" s="512" t="s">
        <v>451</v>
      </c>
      <c r="L212" s="512"/>
      <c r="M212" s="512" t="str">
        <f t="shared" si="228"/>
        <v xml:space="preserve">Posibilidad de pérdida Económica y Reputacional por  el incumplimiento de los requisitos mínimos para la vinculación de los funcionarios. </v>
      </c>
      <c r="N212" s="548"/>
      <c r="O212" s="489">
        <v>286</v>
      </c>
      <c r="P212" s="487"/>
      <c r="Q212" s="488"/>
      <c r="R212" s="485"/>
      <c r="S212" s="487"/>
      <c r="T212" s="488"/>
      <c r="U212" s="485"/>
      <c r="V212" s="487"/>
      <c r="W212" s="488"/>
      <c r="X212" s="509"/>
      <c r="Y212" s="488"/>
      <c r="Z212" s="509"/>
      <c r="AA212" s="489"/>
      <c r="AB212" s="298"/>
      <c r="AC212" s="409"/>
      <c r="AD212" s="359"/>
      <c r="AE212" s="287"/>
      <c r="AF212" s="409"/>
      <c r="AG212" s="287" t="str">
        <f t="shared" si="254"/>
        <v/>
      </c>
      <c r="AH212" s="288"/>
      <c r="AI212" s="288"/>
      <c r="AJ212" s="289" t="str">
        <f t="shared" si="237"/>
        <v/>
      </c>
      <c r="AK212" s="288"/>
      <c r="AL212" s="288"/>
      <c r="AM212" s="288"/>
      <c r="AN212" s="122"/>
      <c r="AO212" s="131" t="str">
        <f t="shared" si="245"/>
        <v/>
      </c>
      <c r="AP212" s="123"/>
      <c r="AQ212" s="131" t="str">
        <f t="shared" si="246"/>
        <v/>
      </c>
      <c r="AR212" s="123" t="str">
        <f t="shared" si="247"/>
        <v/>
      </c>
      <c r="AS212" s="273" t="str">
        <f t="shared" si="248"/>
        <v/>
      </c>
      <c r="AT212" s="273"/>
      <c r="AU212" s="273"/>
      <c r="AV212" s="341"/>
      <c r="AW212" s="277"/>
      <c r="AX212" s="277"/>
      <c r="AY212" s="404"/>
      <c r="AZ212" s="405"/>
      <c r="BA212" s="405"/>
      <c r="BB212" s="405"/>
      <c r="BC212" s="405"/>
      <c r="BJ212" s="299"/>
      <c r="BK212" s="285"/>
      <c r="BL212" s="285"/>
      <c r="BM212" s="285"/>
      <c r="BN212" s="285"/>
      <c r="BO212" s="285"/>
      <c r="BP212" s="285"/>
      <c r="BQ212" s="285"/>
      <c r="BR212" s="285"/>
      <c r="BS212" s="285"/>
      <c r="BT212" s="285"/>
      <c r="BU212" s="285"/>
      <c r="BV212" s="285"/>
      <c r="BW212" s="285"/>
      <c r="BX212" s="285"/>
      <c r="BY212" s="285"/>
      <c r="BZ212" s="285"/>
      <c r="CA212" s="285"/>
      <c r="CB212" s="285"/>
      <c r="CC212" s="285"/>
      <c r="CD212" s="285"/>
      <c r="CE212" s="285"/>
      <c r="CF212" s="285"/>
      <c r="CG212" s="285"/>
      <c r="CH212" s="285"/>
      <c r="CL212" s="285"/>
    </row>
    <row r="213" spans="1:90" s="1" customFormat="1" ht="14" customHeight="1" x14ac:dyDescent="0.3">
      <c r="A213" s="581"/>
      <c r="B213" s="548" t="s">
        <v>444</v>
      </c>
      <c r="C213" s="511" t="s">
        <v>127</v>
      </c>
      <c r="D213" s="511" t="s">
        <v>445</v>
      </c>
      <c r="E213" s="511" t="s">
        <v>452</v>
      </c>
      <c r="F213" s="510"/>
      <c r="G213" s="510"/>
      <c r="H213" s="510"/>
      <c r="I213" s="510"/>
      <c r="J213" s="511" t="s">
        <v>269</v>
      </c>
      <c r="K213" s="512" t="s">
        <v>451</v>
      </c>
      <c r="L213" s="512"/>
      <c r="M213" s="512" t="str">
        <f t="shared" si="228"/>
        <v xml:space="preserve">Posibilidad de pérdida Económica y Reputacional por  el incumplimiento de los requisitos mínimos para la vinculación de los funcionarios. </v>
      </c>
      <c r="N213" s="548"/>
      <c r="O213" s="489">
        <v>286</v>
      </c>
      <c r="P213" s="487"/>
      <c r="Q213" s="488"/>
      <c r="R213" s="485"/>
      <c r="S213" s="487"/>
      <c r="T213" s="488"/>
      <c r="U213" s="485"/>
      <c r="V213" s="487"/>
      <c r="W213" s="488"/>
      <c r="X213" s="509"/>
      <c r="Y213" s="488"/>
      <c r="Z213" s="509"/>
      <c r="AA213" s="489"/>
      <c r="AB213" s="298"/>
      <c r="AC213" s="409"/>
      <c r="AD213" s="359"/>
      <c r="AE213" s="287"/>
      <c r="AF213" s="409"/>
      <c r="AG213" s="287" t="str">
        <f t="shared" si="254"/>
        <v/>
      </c>
      <c r="AH213" s="288"/>
      <c r="AI213" s="288"/>
      <c r="AJ213" s="289" t="str">
        <f t="shared" si="237"/>
        <v/>
      </c>
      <c r="AK213" s="288"/>
      <c r="AL213" s="288"/>
      <c r="AM213" s="288"/>
      <c r="AN213" s="122"/>
      <c r="AO213" s="131" t="str">
        <f t="shared" si="245"/>
        <v/>
      </c>
      <c r="AP213" s="123"/>
      <c r="AQ213" s="131" t="str">
        <f t="shared" si="246"/>
        <v/>
      </c>
      <c r="AR213" s="123" t="str">
        <f t="shared" si="247"/>
        <v/>
      </c>
      <c r="AS213" s="273" t="str">
        <f t="shared" si="248"/>
        <v/>
      </c>
      <c r="AT213" s="273"/>
      <c r="AU213" s="273"/>
      <c r="AV213" s="341"/>
      <c r="AW213" s="277"/>
      <c r="AX213" s="277"/>
      <c r="AY213" s="404"/>
      <c r="AZ213" s="405"/>
      <c r="BA213" s="405"/>
      <c r="BB213" s="405"/>
      <c r="BC213" s="405"/>
      <c r="BJ213" s="299"/>
      <c r="BK213" s="285"/>
      <c r="BL213" s="285"/>
      <c r="BM213" s="285"/>
      <c r="BN213" s="285"/>
      <c r="BO213" s="285"/>
      <c r="BP213" s="285"/>
      <c r="BQ213" s="285"/>
      <c r="BR213" s="285"/>
      <c r="BS213" s="285"/>
      <c r="BT213" s="285"/>
      <c r="BU213" s="285"/>
      <c r="BV213" s="285"/>
      <c r="BW213" s="285"/>
      <c r="BX213" s="285"/>
      <c r="BY213" s="285"/>
      <c r="BZ213" s="285"/>
      <c r="CA213" s="285"/>
      <c r="CB213" s="285"/>
      <c r="CC213" s="285"/>
      <c r="CD213" s="285"/>
      <c r="CE213" s="285"/>
      <c r="CF213" s="285"/>
      <c r="CG213" s="285"/>
      <c r="CH213" s="285"/>
      <c r="CL213" s="285"/>
    </row>
    <row r="214" spans="1:90" s="1" customFormat="1" ht="14" customHeight="1" x14ac:dyDescent="0.3">
      <c r="A214" s="581"/>
      <c r="B214" s="548" t="s">
        <v>444</v>
      </c>
      <c r="C214" s="511" t="s">
        <v>127</v>
      </c>
      <c r="D214" s="511" t="s">
        <v>445</v>
      </c>
      <c r="E214" s="511" t="s">
        <v>452</v>
      </c>
      <c r="F214" s="510"/>
      <c r="G214" s="510"/>
      <c r="H214" s="510"/>
      <c r="I214" s="510"/>
      <c r="J214" s="511" t="s">
        <v>269</v>
      </c>
      <c r="K214" s="512" t="s">
        <v>451</v>
      </c>
      <c r="L214" s="512"/>
      <c r="M214" s="512" t="str">
        <f t="shared" si="228"/>
        <v xml:space="preserve">Posibilidad de pérdida Económica y Reputacional por  el incumplimiento de los requisitos mínimos para la vinculación de los funcionarios. </v>
      </c>
      <c r="N214" s="548"/>
      <c r="O214" s="489">
        <v>286</v>
      </c>
      <c r="P214" s="487"/>
      <c r="Q214" s="488"/>
      <c r="R214" s="485"/>
      <c r="S214" s="487"/>
      <c r="T214" s="488"/>
      <c r="U214" s="485"/>
      <c r="V214" s="487"/>
      <c r="W214" s="488"/>
      <c r="X214" s="509"/>
      <c r="Y214" s="488"/>
      <c r="Z214" s="509"/>
      <c r="AA214" s="489"/>
      <c r="AB214" s="298"/>
      <c r="AC214" s="409"/>
      <c r="AD214" s="359"/>
      <c r="AE214" s="287"/>
      <c r="AF214" s="409"/>
      <c r="AG214" s="287" t="str">
        <f t="shared" si="254"/>
        <v/>
      </c>
      <c r="AH214" s="288"/>
      <c r="AI214" s="288"/>
      <c r="AJ214" s="289" t="str">
        <f t="shared" si="237"/>
        <v/>
      </c>
      <c r="AK214" s="288"/>
      <c r="AL214" s="288"/>
      <c r="AM214" s="288"/>
      <c r="AN214" s="122"/>
      <c r="AO214" s="131" t="str">
        <f t="shared" si="245"/>
        <v/>
      </c>
      <c r="AP214" s="123"/>
      <c r="AQ214" s="131" t="str">
        <f t="shared" si="246"/>
        <v/>
      </c>
      <c r="AR214" s="123" t="str">
        <f t="shared" si="247"/>
        <v/>
      </c>
      <c r="AS214" s="273" t="str">
        <f t="shared" si="248"/>
        <v/>
      </c>
      <c r="AT214" s="273"/>
      <c r="AU214" s="273"/>
      <c r="AV214" s="341"/>
      <c r="AW214" s="277"/>
      <c r="AX214" s="277"/>
      <c r="AY214" s="404"/>
      <c r="AZ214" s="405"/>
      <c r="BA214" s="405"/>
      <c r="BB214" s="405"/>
      <c r="BC214" s="405"/>
      <c r="BJ214" s="299"/>
      <c r="BK214" s="285"/>
      <c r="BL214" s="285"/>
      <c r="BM214" s="285"/>
      <c r="BN214" s="285"/>
      <c r="BO214" s="285"/>
      <c r="BP214" s="285"/>
      <c r="BQ214" s="285"/>
      <c r="BR214" s="285"/>
      <c r="BS214" s="285"/>
      <c r="BT214" s="285"/>
      <c r="BU214" s="285"/>
      <c r="BV214" s="285"/>
      <c r="BW214" s="285"/>
      <c r="BX214" s="285"/>
      <c r="BY214" s="285"/>
      <c r="BZ214" s="285"/>
      <c r="CA214" s="285"/>
      <c r="CB214" s="285"/>
      <c r="CC214" s="285"/>
      <c r="CD214" s="285"/>
      <c r="CE214" s="285"/>
      <c r="CF214" s="285"/>
      <c r="CG214" s="285"/>
      <c r="CH214" s="285"/>
      <c r="CL214" s="285"/>
    </row>
    <row r="215" spans="1:90" s="1" customFormat="1" ht="14" customHeight="1" x14ac:dyDescent="0.3">
      <c r="A215" s="581"/>
      <c r="B215" s="548" t="s">
        <v>444</v>
      </c>
      <c r="C215" s="511" t="s">
        <v>127</v>
      </c>
      <c r="D215" s="511" t="s">
        <v>445</v>
      </c>
      <c r="E215" s="511" t="s">
        <v>452</v>
      </c>
      <c r="F215" s="510"/>
      <c r="G215" s="510"/>
      <c r="H215" s="510"/>
      <c r="I215" s="510"/>
      <c r="J215" s="511" t="s">
        <v>269</v>
      </c>
      <c r="K215" s="512" t="s">
        <v>451</v>
      </c>
      <c r="L215" s="512"/>
      <c r="M215" s="512" t="str">
        <f t="shared" si="228"/>
        <v xml:space="preserve">Posibilidad de pérdida Económica y Reputacional por  el incumplimiento de los requisitos mínimos para la vinculación de los funcionarios. </v>
      </c>
      <c r="N215" s="548"/>
      <c r="O215" s="489">
        <v>286</v>
      </c>
      <c r="P215" s="487"/>
      <c r="Q215" s="488"/>
      <c r="R215" s="485"/>
      <c r="S215" s="487"/>
      <c r="T215" s="488"/>
      <c r="U215" s="485"/>
      <c r="V215" s="487"/>
      <c r="W215" s="488"/>
      <c r="X215" s="509"/>
      <c r="Y215" s="488"/>
      <c r="Z215" s="509"/>
      <c r="AA215" s="489"/>
      <c r="AB215" s="298"/>
      <c r="AC215" s="409"/>
      <c r="AD215" s="359"/>
      <c r="AE215" s="287"/>
      <c r="AF215" s="409"/>
      <c r="AG215" s="287" t="str">
        <f t="shared" si="254"/>
        <v/>
      </c>
      <c r="AH215" s="288"/>
      <c r="AI215" s="288"/>
      <c r="AJ215" s="289" t="str">
        <f t="shared" si="237"/>
        <v/>
      </c>
      <c r="AK215" s="288"/>
      <c r="AL215" s="288"/>
      <c r="AM215" s="288"/>
      <c r="AN215" s="122"/>
      <c r="AO215" s="131" t="str">
        <f t="shared" si="245"/>
        <v/>
      </c>
      <c r="AP215" s="123"/>
      <c r="AQ215" s="131" t="str">
        <f t="shared" si="246"/>
        <v/>
      </c>
      <c r="AR215" s="123" t="str">
        <f t="shared" si="247"/>
        <v/>
      </c>
      <c r="AS215" s="273" t="str">
        <f t="shared" si="248"/>
        <v/>
      </c>
      <c r="AT215" s="273"/>
      <c r="AU215" s="273"/>
      <c r="AV215" s="341"/>
      <c r="AW215" s="277"/>
      <c r="AX215" s="277"/>
      <c r="AY215" s="404"/>
      <c r="AZ215" s="405"/>
      <c r="BA215" s="405"/>
      <c r="BB215" s="405"/>
      <c r="BC215" s="405"/>
      <c r="BJ215" s="299"/>
      <c r="BK215" s="285"/>
      <c r="BL215" s="285"/>
      <c r="BM215" s="285"/>
      <c r="BN215" s="285"/>
      <c r="BO215" s="285"/>
      <c r="BP215" s="285"/>
      <c r="BQ215" s="285"/>
      <c r="BR215" s="285"/>
      <c r="BS215" s="285"/>
      <c r="BT215" s="285"/>
      <c r="BU215" s="285"/>
      <c r="BV215" s="285"/>
      <c r="BW215" s="285"/>
      <c r="BX215" s="285"/>
      <c r="BY215" s="285"/>
      <c r="BZ215" s="285"/>
      <c r="CA215" s="285"/>
      <c r="CB215" s="285"/>
      <c r="CC215" s="285"/>
      <c r="CD215" s="285"/>
      <c r="CE215" s="285"/>
      <c r="CF215" s="285"/>
      <c r="CG215" s="285"/>
      <c r="CH215" s="285"/>
      <c r="CL215" s="285"/>
    </row>
    <row r="216" spans="1:90" s="1" customFormat="1" ht="140" x14ac:dyDescent="0.3">
      <c r="A216" s="581" t="s">
        <v>453</v>
      </c>
      <c r="B216" s="548" t="s">
        <v>454</v>
      </c>
      <c r="C216" s="511" t="s">
        <v>127</v>
      </c>
      <c r="D216" s="511" t="s">
        <v>455</v>
      </c>
      <c r="E216" s="511" t="s">
        <v>110</v>
      </c>
      <c r="F216" s="510" t="s">
        <v>287</v>
      </c>
      <c r="G216" s="510" t="s">
        <v>347</v>
      </c>
      <c r="H216" s="510" t="s">
        <v>331</v>
      </c>
      <c r="I216" s="510" t="s">
        <v>406</v>
      </c>
      <c r="J216" s="511" t="s">
        <v>281</v>
      </c>
      <c r="K216" s="512" t="s">
        <v>997</v>
      </c>
      <c r="L216" s="512" t="s">
        <v>998</v>
      </c>
      <c r="M216" s="512" t="str">
        <f t="shared" si="228"/>
        <v>Posibilidad de pérdida Reputacional por perdida de conocimiento adquirido por los servidores públicos que se retiran de la entidad, debido a:
1. Incumplimiento del  procedimiento de transferencia de conocimiento entre servidores del instituto.
2. Inexistencia de un, registro de transferencia de conocimiento al momento del retiro del servidor público.
3. Situaciones de retiro que se producen sin preparación o aviso, las cuales no son controlables por el servidor publico ni por la Subdirección de Talento Humano (insubsistencia y suspensión por orden judicial, muerte, licencia por causa fortuita, entre otras)
4. Falta de voluntad por parte de los servidores para realizar la transferencia de conocimiento
5. Incumplimiento de los lineamientos y estándares establecidos en la política de gestión del conocimiento e innovación</v>
      </c>
      <c r="N216" s="548" t="s">
        <v>270</v>
      </c>
      <c r="O216" s="489">
        <v>514</v>
      </c>
      <c r="P216" s="487" t="str">
        <f t="shared" si="205"/>
        <v>Alta</v>
      </c>
      <c r="Q216" s="488">
        <f t="shared" ref="Q216" si="263">IF(P216="","",IF(P216="Muy Baja",0.2,IF(P216="Baja",0.4,IF(P216="Media",0.6,IF(P216="Alta",0.8,IF(P216="Muy Alta",1,))))))</f>
        <v>0.8</v>
      </c>
      <c r="R216" s="485"/>
      <c r="S216" s="487" t="str">
        <f>IF(OR(R216='Tabla Impacto'!$C$11,R216='Tabla Impacto'!$D$11),"Leve",IF(OR(R216='Tabla Impacto'!$C$12,R216='Tabla Impacto'!$D$12),"Menor",IF(OR(R216='Tabla Impacto'!$C$13,R216='Tabla Impacto'!$D$13),"Moderado",IF(OR(R216='Tabla Impacto'!$C$14,R216='Tabla Impacto'!$D$14),"Mayor",IF(OR(R216='Tabla Impacto'!$C$15,R216='Tabla Impacto'!$D$15),"Catastrófico","")))))</f>
        <v/>
      </c>
      <c r="T216" s="488" t="str">
        <f t="shared" ref="T216" si="264">IF(S216="","",IF(S216="Leve",0.2,IF(S216="Menor",0.4,IF(S216="Moderado",0.6,IF(S216="Mayor",0.8,IF(S216="Catastrófico",1,))))))</f>
        <v/>
      </c>
      <c r="U216" s="485" t="s">
        <v>272</v>
      </c>
      <c r="V216" s="487" t="str">
        <f>IF(OR(U216='Tabla Impacto'!$C$11,U216='Tabla Impacto'!$D$11),"Leve",IF(OR(U216='Tabla Impacto'!$C$12,U216='Tabla Impacto'!$D$12),"Menor",IF(OR(U216='Tabla Impacto'!$C$13,U216='Tabla Impacto'!$D$13),"Moderado",IF(OR(U216='Tabla Impacto'!$C$14,U216='Tabla Impacto'!$D$14),"Mayor",IF(OR(U216='Tabla Impacto'!$C$15,U216='Tabla Impacto'!$D$15),"Catastrófico","")))))</f>
        <v>Catastrófico</v>
      </c>
      <c r="W216" s="488">
        <f t="shared" ref="W216" si="265">IF(V216="","",IF(V216="Leve",0.2,IF(V216="Menor",0.4,IF(V216="Moderado",0.6,IF(V216="Mayor",0.8,IF(V216="Catastrófico",1,))))))</f>
        <v>1</v>
      </c>
      <c r="X216" s="509" t="str">
        <f>IF(Y216="","",IF(Y216='Tabla Impacto'!$G$4,'Tabla Impacto'!$F$4,IF(Y216='Tabla Impacto'!$G$5,'Tabla Impacto'!$F$5,IF(Y216='Tabla Impacto'!$G$6,'Tabla Impacto'!$F$6,IF(Y216='Tabla Impacto'!$G$7,'Tabla Impacto'!$F$7,IF(Y216='Tabla Impacto'!$G$8,'Tabla Impacto'!$F$8))))))</f>
        <v>Catastrófico</v>
      </c>
      <c r="Y216" s="488">
        <f t="shared" ref="Y216" si="266">+IF(T216="",W216,IF(W216="",T216,IF(T216&gt;W216,T216,W216)))</f>
        <v>1</v>
      </c>
      <c r="Z216" s="509" t="str">
        <f t="shared" ref="Z216" si="267">IF(OR(AND(P216="Muy Baja",X216="Leve"),AND(P216="Muy Baja",X216="Menor"),AND(P216="Baja",X216="Leve")),"Bajo",IF(OR(AND(P216="Muy baja",X216="Moderado"),AND(P216="Baja",X216="Menor"),AND(P216="Baja",X216="Moderado"),AND(P216="Media",X216="Leve"),AND(P216="Media",X216="Menor"),AND(P216="Media",X216="Moderado"),AND(P216="Alta",X216="Leve"),AND(P216="Alta",X216="Menor")),"Moderado",IF(OR(AND(P216="Muy Baja",X216="Mayor"),AND(P216="Baja",X216="Mayor"),AND(P216="Media",X216="Mayor"),AND(P216="Alta",X216="Moderado"),AND(P216="Alta",X216="Mayor"),AND(P216="Muy Alta",X216="Leve"),AND(P216="Muy Alta",X216="Menor"),AND(P216="Muy Alta",X216="Moderado"),AND(P216="Muy Alta",X216="Mayor")),"Alto",IF(OR(AND(P216="Muy Baja",X216="Catastrófico"),AND(P216="Baja",X216="Catastrófico"),AND(P216="Media",X216="Catastrófico"),AND(P216="Alta",X216="Catastrófico"),AND(P216="Muy Alta",X216="Catastrófico")),"Extremo",""))))</f>
        <v>Extremo</v>
      </c>
      <c r="AA216" s="489"/>
      <c r="AB216" s="385">
        <v>1</v>
      </c>
      <c r="AC216" s="409" t="s">
        <v>999</v>
      </c>
      <c r="AD216" s="359"/>
      <c r="AE216" s="287" t="s">
        <v>120</v>
      </c>
      <c r="AF216" s="409" t="s">
        <v>1000</v>
      </c>
      <c r="AG216" s="287" t="str">
        <f t="shared" si="254"/>
        <v>Probabilidad</v>
      </c>
      <c r="AH216" s="288" t="s">
        <v>71</v>
      </c>
      <c r="AI216" s="288" t="s">
        <v>106</v>
      </c>
      <c r="AJ216" s="289" t="str">
        <f t="shared" si="237"/>
        <v>40%</v>
      </c>
      <c r="AK216" s="288" t="s">
        <v>112</v>
      </c>
      <c r="AL216" s="288" t="s">
        <v>130</v>
      </c>
      <c r="AM216" s="288" t="s">
        <v>273</v>
      </c>
      <c r="AN216" s="272">
        <f>IFERROR(IF(AG216="Probabilidad",(Q216-(+Q216*AJ216)),IF(AG216="Impacto",Q216,"")),"")</f>
        <v>0.48</v>
      </c>
      <c r="AO216" s="131" t="str">
        <f t="shared" ref="AO216" si="268">IFERROR(IF(AN216="","",IF(AN216&lt;=0.2,"Muy Baja",IF(AN216&lt;=0.4,"Baja",IF(AN216&lt;=0.6,"Media",IF(AN216&lt;=0.8,"Alta","Muy Alta"))))),"")</f>
        <v>Media</v>
      </c>
      <c r="AP216" s="123">
        <f>+AN216</f>
        <v>0.48</v>
      </c>
      <c r="AQ216" s="131" t="str">
        <f t="shared" ref="AQ216" si="269">IFERROR(IF(AR216="","",IF(AR216&lt;=0.2,"Leve",IF(AR216&lt;=0.4,"Menor",IF(AR216&lt;=0.6,"Moderado",IF(AR216&lt;=0.8,"Mayor","Catastrófico"))))),"")</f>
        <v>Catastrófico</v>
      </c>
      <c r="AR216" s="123">
        <f>IFERROR(IF(AG216="Impacto",(Y216-(+Y216*AJ216)),IF(AG216="Probabilidad",Y216,"")),"")</f>
        <v>1</v>
      </c>
      <c r="AS216" s="273" t="str">
        <f t="shared" ref="AS216" si="270">IFERROR(IF(OR(AND(AO216="Muy Baja",AQ216="Leve"),AND(AO216="Muy Baja",AQ216="Menor"),AND(AO216="Baja",AQ216="Leve")),"Bajo",IF(OR(AND(AO216="Muy baja",AQ216="Moderado"),AND(AO216="Baja",AQ216="Menor"),AND(AO216="Baja",AQ216="Moderado"),AND(AO216="Media",AQ216="Leve"),AND(AO216="Media",AQ216="Menor"),AND(AO216="Media",AQ216="Moderado"),AND(AO216="Alta",AQ216="Leve"),AND(AO216="Alta",AQ216="Menor")),"Moderado",IF(OR(AND(AO216="Muy Baja",AQ216="Mayor"),AND(AO216="Baja",AQ216="Mayor"),AND(AO216="Media",AQ216="Mayor"),AND(AO216="Alta",AQ216="Moderado"),AND(AO216="Alta",AQ216="Mayor"),AND(AO216="Muy Alta",AQ216="Leve"),AND(AO216="Muy Alta",AQ216="Menor"),AND(AO216="Muy Alta",AQ216="Moderado"),AND(AO216="Muy Alta",AQ216="Mayor")),"Alto",IF(OR(AND(AO216="Muy Baja",AQ216="Catastrófico"),AND(AO216="Baja",AQ216="Catastrófico"),AND(AO216="Media",AQ216="Catastrófico"),AND(AO216="Alta",AQ216="Catastrófico"),AND(AO216="Muy Alta",AQ216="Catastrófico")),"Extremo","")))),"")</f>
        <v>Extremo</v>
      </c>
      <c r="AT216" s="507">
        <f>+AP217</f>
        <v>0.33599999999999997</v>
      </c>
      <c r="AU216" s="507">
        <f>+AR217</f>
        <v>1</v>
      </c>
      <c r="AV216" s="650" t="s">
        <v>274</v>
      </c>
      <c r="AW216" s="277"/>
      <c r="AX216" s="277"/>
      <c r="AY216" s="291">
        <v>4</v>
      </c>
      <c r="AZ216" s="287">
        <v>1</v>
      </c>
      <c r="BA216" s="287">
        <v>1</v>
      </c>
      <c r="BB216" s="287">
        <v>1</v>
      </c>
      <c r="BC216" s="287">
        <v>1</v>
      </c>
      <c r="BJ216" s="299"/>
      <c r="BK216" s="285"/>
      <c r="BL216" s="285"/>
      <c r="BM216" s="285"/>
      <c r="BN216" s="285"/>
      <c r="BO216" s="285"/>
      <c r="BP216" s="285"/>
      <c r="BQ216" s="285"/>
      <c r="BR216" s="285"/>
      <c r="BS216" s="285"/>
      <c r="BT216" s="285"/>
      <c r="BU216" s="285"/>
      <c r="BV216" s="285"/>
      <c r="BW216" s="285"/>
      <c r="BX216" s="285"/>
      <c r="BY216" s="285"/>
      <c r="BZ216" s="285"/>
      <c r="CA216" s="285"/>
      <c r="CB216" s="285"/>
      <c r="CC216" s="285"/>
      <c r="CD216" s="285"/>
      <c r="CE216" s="285"/>
      <c r="CF216" s="285"/>
      <c r="CG216" s="285"/>
      <c r="CH216" s="285"/>
      <c r="CL216" s="285"/>
    </row>
    <row r="217" spans="1:90" s="1" customFormat="1" ht="140" x14ac:dyDescent="0.3">
      <c r="A217" s="581"/>
      <c r="B217" s="548" t="s">
        <v>448</v>
      </c>
      <c r="C217" s="511" t="s">
        <v>127</v>
      </c>
      <c r="D217" s="511" t="s">
        <v>456</v>
      </c>
      <c r="E217" s="511" t="s">
        <v>110</v>
      </c>
      <c r="F217" s="510"/>
      <c r="G217" s="510"/>
      <c r="H217" s="510"/>
      <c r="I217" s="510"/>
      <c r="J217" s="511" t="s">
        <v>269</v>
      </c>
      <c r="K217" s="512"/>
      <c r="L217" s="512"/>
      <c r="M217" s="512" t="str">
        <f t="shared" si="228"/>
        <v xml:space="preserve">Posibilidad de pérdida Económica y Reputacional  </v>
      </c>
      <c r="N217" s="548"/>
      <c r="O217" s="489">
        <v>4</v>
      </c>
      <c r="P217" s="487"/>
      <c r="Q217" s="488"/>
      <c r="R217" s="485"/>
      <c r="S217" s="487"/>
      <c r="T217" s="488"/>
      <c r="U217" s="485"/>
      <c r="V217" s="487"/>
      <c r="W217" s="488"/>
      <c r="X217" s="509"/>
      <c r="Y217" s="488"/>
      <c r="Z217" s="509"/>
      <c r="AA217" s="489"/>
      <c r="AB217" s="385">
        <v>2</v>
      </c>
      <c r="AC217" s="409" t="s">
        <v>1001</v>
      </c>
      <c r="AD217" s="359"/>
      <c r="AE217" s="287" t="s">
        <v>120</v>
      </c>
      <c r="AF217" s="409" t="s">
        <v>1002</v>
      </c>
      <c r="AG217" s="287" t="str">
        <f t="shared" si="254"/>
        <v>Probabilidad</v>
      </c>
      <c r="AH217" s="288" t="s">
        <v>78</v>
      </c>
      <c r="AI217" s="288" t="s">
        <v>106</v>
      </c>
      <c r="AJ217" s="289" t="str">
        <f t="shared" si="237"/>
        <v>30%</v>
      </c>
      <c r="AK217" s="288" t="s">
        <v>112</v>
      </c>
      <c r="AL217" s="288" t="s">
        <v>130</v>
      </c>
      <c r="AM217" s="288" t="s">
        <v>273</v>
      </c>
      <c r="AN217" s="271">
        <f>IFERROR(IF(AND(AG216="Probabilidad",AG217="Probabilidad"),(AP216-(+AP216*AJ217)),IF(AG217="Probabilidad",(Q216-(+Q216*AJ217)),IF(AG217="Impacto",AP216,""))),"")</f>
        <v>0.33599999999999997</v>
      </c>
      <c r="AO217" s="131" t="str">
        <f t="shared" si="245"/>
        <v>Baja</v>
      </c>
      <c r="AP217" s="123">
        <f>+AN217</f>
        <v>0.33599999999999997</v>
      </c>
      <c r="AQ217" s="131" t="str">
        <f t="shared" si="246"/>
        <v>Catastrófico</v>
      </c>
      <c r="AR217" s="123">
        <f t="shared" si="247"/>
        <v>1</v>
      </c>
      <c r="AS217" s="273" t="str">
        <f t="shared" si="248"/>
        <v>Extremo</v>
      </c>
      <c r="AT217" s="508"/>
      <c r="AU217" s="508"/>
      <c r="AV217" s="652"/>
      <c r="AW217" s="277"/>
      <c r="AX217" s="277"/>
      <c r="AY217" s="404">
        <v>2</v>
      </c>
      <c r="AZ217" s="405">
        <v>0</v>
      </c>
      <c r="BA217" s="405">
        <v>1</v>
      </c>
      <c r="BB217" s="405">
        <v>0</v>
      </c>
      <c r="BC217" s="405">
        <v>1</v>
      </c>
      <c r="BJ217" s="299"/>
      <c r="BK217" s="285"/>
      <c r="BL217" s="285"/>
      <c r="BM217" s="285"/>
      <c r="BN217" s="285"/>
      <c r="BO217" s="285"/>
      <c r="BP217" s="285"/>
      <c r="BQ217" s="285"/>
      <c r="BR217" s="285"/>
      <c r="BS217" s="285"/>
      <c r="BT217" s="285"/>
      <c r="BU217" s="285"/>
      <c r="BV217" s="285"/>
      <c r="BW217" s="285"/>
      <c r="BX217" s="285"/>
      <c r="BY217" s="285"/>
      <c r="BZ217" s="285"/>
      <c r="CA217" s="285"/>
      <c r="CB217" s="285"/>
      <c r="CC217" s="285"/>
      <c r="CD217" s="285"/>
      <c r="CE217" s="285"/>
      <c r="CF217" s="285"/>
      <c r="CG217" s="285"/>
      <c r="CH217" s="285"/>
      <c r="CL217" s="285"/>
    </row>
    <row r="218" spans="1:90" s="1" customFormat="1" ht="14" customHeight="1" x14ac:dyDescent="0.3">
      <c r="A218" s="581"/>
      <c r="B218" s="548" t="s">
        <v>448</v>
      </c>
      <c r="C218" s="511" t="s">
        <v>127</v>
      </c>
      <c r="D218" s="511" t="s">
        <v>456</v>
      </c>
      <c r="E218" s="511" t="s">
        <v>110</v>
      </c>
      <c r="F218" s="510"/>
      <c r="G218" s="510"/>
      <c r="H218" s="510"/>
      <c r="I218" s="510"/>
      <c r="J218" s="511" t="s">
        <v>269</v>
      </c>
      <c r="K218" s="512"/>
      <c r="L218" s="512"/>
      <c r="M218" s="512" t="str">
        <f t="shared" si="228"/>
        <v xml:space="preserve">Posibilidad de pérdida Económica y Reputacional  </v>
      </c>
      <c r="N218" s="548"/>
      <c r="O218" s="489">
        <v>4</v>
      </c>
      <c r="P218" s="487"/>
      <c r="Q218" s="488"/>
      <c r="R218" s="485"/>
      <c r="S218" s="487"/>
      <c r="T218" s="488"/>
      <c r="U218" s="485"/>
      <c r="V218" s="487"/>
      <c r="W218" s="488"/>
      <c r="X218" s="509"/>
      <c r="Y218" s="488"/>
      <c r="Z218" s="509"/>
      <c r="AA218" s="489"/>
      <c r="AB218" s="298"/>
      <c r="AC218" s="409"/>
      <c r="AD218" s="359"/>
      <c r="AE218" s="287"/>
      <c r="AF218" s="409"/>
      <c r="AG218" s="287" t="str">
        <f t="shared" si="254"/>
        <v/>
      </c>
      <c r="AH218" s="288"/>
      <c r="AI218" s="288"/>
      <c r="AJ218" s="289" t="str">
        <f t="shared" si="237"/>
        <v/>
      </c>
      <c r="AK218" s="288"/>
      <c r="AL218" s="288"/>
      <c r="AM218" s="288"/>
      <c r="AN218" s="122"/>
      <c r="AO218" s="131" t="str">
        <f t="shared" si="245"/>
        <v/>
      </c>
      <c r="AP218" s="123"/>
      <c r="AQ218" s="131" t="str">
        <f t="shared" si="246"/>
        <v/>
      </c>
      <c r="AR218" s="123" t="str">
        <f t="shared" si="247"/>
        <v/>
      </c>
      <c r="AS218" s="273" t="str">
        <f t="shared" si="248"/>
        <v/>
      </c>
      <c r="AT218" s="273"/>
      <c r="AU218" s="273"/>
      <c r="AV218" s="341"/>
      <c r="AW218" s="277"/>
      <c r="AX218" s="277"/>
      <c r="AY218" s="404"/>
      <c r="AZ218" s="405"/>
      <c r="BA218" s="405"/>
      <c r="BB218" s="405"/>
      <c r="BC218" s="405"/>
      <c r="BJ218" s="299"/>
      <c r="BK218" s="285"/>
      <c r="BL218" s="285"/>
      <c r="BM218" s="285"/>
      <c r="BN218" s="285"/>
      <c r="BO218" s="285"/>
      <c r="BP218" s="285"/>
      <c r="BQ218" s="285"/>
      <c r="BR218" s="285"/>
      <c r="BS218" s="285"/>
      <c r="BT218" s="285"/>
      <c r="BU218" s="285"/>
      <c r="BV218" s="285"/>
      <c r="BW218" s="285"/>
      <c r="BX218" s="285"/>
      <c r="BY218" s="285"/>
      <c r="BZ218" s="285"/>
      <c r="CA218" s="285"/>
      <c r="CB218" s="285"/>
      <c r="CC218" s="285"/>
      <c r="CD218" s="285"/>
      <c r="CE218" s="285"/>
      <c r="CF218" s="285"/>
      <c r="CG218" s="285"/>
      <c r="CH218" s="285"/>
      <c r="CL218" s="285"/>
    </row>
    <row r="219" spans="1:90" s="1" customFormat="1" ht="14" customHeight="1" x14ac:dyDescent="0.3">
      <c r="A219" s="581"/>
      <c r="B219" s="548" t="s">
        <v>448</v>
      </c>
      <c r="C219" s="511" t="s">
        <v>127</v>
      </c>
      <c r="D219" s="511" t="s">
        <v>456</v>
      </c>
      <c r="E219" s="511" t="s">
        <v>110</v>
      </c>
      <c r="F219" s="510"/>
      <c r="G219" s="510"/>
      <c r="H219" s="510"/>
      <c r="I219" s="510"/>
      <c r="J219" s="511" t="s">
        <v>269</v>
      </c>
      <c r="K219" s="512"/>
      <c r="L219" s="512"/>
      <c r="M219" s="512" t="str">
        <f t="shared" si="228"/>
        <v xml:space="preserve">Posibilidad de pérdida Económica y Reputacional  </v>
      </c>
      <c r="N219" s="548"/>
      <c r="O219" s="489">
        <v>4</v>
      </c>
      <c r="P219" s="487"/>
      <c r="Q219" s="488"/>
      <c r="R219" s="485"/>
      <c r="S219" s="487"/>
      <c r="T219" s="488"/>
      <c r="U219" s="485"/>
      <c r="V219" s="487"/>
      <c r="W219" s="488"/>
      <c r="X219" s="509"/>
      <c r="Y219" s="488"/>
      <c r="Z219" s="509"/>
      <c r="AA219" s="489"/>
      <c r="AB219" s="298"/>
      <c r="AC219" s="409"/>
      <c r="AD219" s="359"/>
      <c r="AE219" s="287"/>
      <c r="AF219" s="409"/>
      <c r="AG219" s="287" t="str">
        <f t="shared" si="254"/>
        <v/>
      </c>
      <c r="AH219" s="288"/>
      <c r="AI219" s="288"/>
      <c r="AJ219" s="289" t="str">
        <f t="shared" si="237"/>
        <v/>
      </c>
      <c r="AK219" s="288"/>
      <c r="AL219" s="288"/>
      <c r="AM219" s="288"/>
      <c r="AN219" s="122"/>
      <c r="AO219" s="131" t="str">
        <f t="shared" si="245"/>
        <v/>
      </c>
      <c r="AP219" s="123"/>
      <c r="AQ219" s="131" t="str">
        <f t="shared" si="246"/>
        <v/>
      </c>
      <c r="AR219" s="123" t="str">
        <f t="shared" si="247"/>
        <v/>
      </c>
      <c r="AS219" s="273" t="str">
        <f t="shared" si="248"/>
        <v/>
      </c>
      <c r="AT219" s="273"/>
      <c r="AU219" s="273"/>
      <c r="AV219" s="341"/>
      <c r="AW219" s="277"/>
      <c r="AX219" s="277"/>
      <c r="AY219" s="404"/>
      <c r="AZ219" s="405"/>
      <c r="BA219" s="405"/>
      <c r="BB219" s="405"/>
      <c r="BC219" s="405"/>
      <c r="BJ219" s="299"/>
      <c r="BK219" s="285"/>
      <c r="BL219" s="285"/>
      <c r="BM219" s="285"/>
      <c r="BN219" s="285"/>
      <c r="BO219" s="285"/>
      <c r="BP219" s="285"/>
      <c r="BQ219" s="285"/>
      <c r="BR219" s="285"/>
      <c r="BS219" s="285"/>
      <c r="BT219" s="285"/>
      <c r="BU219" s="285"/>
      <c r="BV219" s="285"/>
      <c r="BW219" s="285"/>
      <c r="BX219" s="285"/>
      <c r="BY219" s="285"/>
      <c r="BZ219" s="285"/>
      <c r="CA219" s="285"/>
      <c r="CB219" s="285"/>
      <c r="CC219" s="285"/>
      <c r="CD219" s="285"/>
      <c r="CE219" s="285"/>
      <c r="CF219" s="285"/>
      <c r="CG219" s="285"/>
      <c r="CH219" s="285"/>
      <c r="CL219" s="285"/>
    </row>
    <row r="220" spans="1:90" s="1" customFormat="1" ht="14" customHeight="1" x14ac:dyDescent="0.3">
      <c r="A220" s="581"/>
      <c r="B220" s="548" t="s">
        <v>448</v>
      </c>
      <c r="C220" s="511" t="s">
        <v>127</v>
      </c>
      <c r="D220" s="511" t="s">
        <v>456</v>
      </c>
      <c r="E220" s="511" t="s">
        <v>110</v>
      </c>
      <c r="F220" s="510"/>
      <c r="G220" s="510"/>
      <c r="H220" s="510"/>
      <c r="I220" s="510"/>
      <c r="J220" s="511" t="s">
        <v>269</v>
      </c>
      <c r="K220" s="512"/>
      <c r="L220" s="512"/>
      <c r="M220" s="512" t="str">
        <f t="shared" si="228"/>
        <v xml:space="preserve">Posibilidad de pérdida Económica y Reputacional  </v>
      </c>
      <c r="N220" s="548"/>
      <c r="O220" s="489">
        <v>4</v>
      </c>
      <c r="P220" s="487"/>
      <c r="Q220" s="488"/>
      <c r="R220" s="485"/>
      <c r="S220" s="487"/>
      <c r="T220" s="488"/>
      <c r="U220" s="485"/>
      <c r="V220" s="487"/>
      <c r="W220" s="488"/>
      <c r="X220" s="509"/>
      <c r="Y220" s="488"/>
      <c r="Z220" s="509"/>
      <c r="AA220" s="489"/>
      <c r="AB220" s="298"/>
      <c r="AC220" s="409"/>
      <c r="AD220" s="359"/>
      <c r="AE220" s="287"/>
      <c r="AF220" s="409"/>
      <c r="AG220" s="287" t="str">
        <f t="shared" si="254"/>
        <v/>
      </c>
      <c r="AH220" s="288"/>
      <c r="AI220" s="288"/>
      <c r="AJ220" s="289" t="str">
        <f t="shared" si="237"/>
        <v/>
      </c>
      <c r="AK220" s="288"/>
      <c r="AL220" s="288"/>
      <c r="AM220" s="288"/>
      <c r="AN220" s="122"/>
      <c r="AO220" s="131" t="str">
        <f t="shared" si="245"/>
        <v/>
      </c>
      <c r="AP220" s="123"/>
      <c r="AQ220" s="131" t="str">
        <f t="shared" si="246"/>
        <v/>
      </c>
      <c r="AR220" s="123" t="str">
        <f t="shared" si="247"/>
        <v/>
      </c>
      <c r="AS220" s="273" t="str">
        <f t="shared" si="248"/>
        <v/>
      </c>
      <c r="AT220" s="273"/>
      <c r="AU220" s="273"/>
      <c r="AV220" s="341"/>
      <c r="AW220" s="277"/>
      <c r="AX220" s="277"/>
      <c r="AY220" s="404"/>
      <c r="AZ220" s="405"/>
      <c r="BA220" s="405"/>
      <c r="BB220" s="405"/>
      <c r="BC220" s="405"/>
      <c r="BJ220" s="299"/>
      <c r="BK220" s="285"/>
      <c r="BL220" s="285"/>
      <c r="BM220" s="285"/>
      <c r="BN220" s="285"/>
      <c r="BO220" s="285"/>
      <c r="BP220" s="285"/>
      <c r="BQ220" s="285"/>
      <c r="BR220" s="285"/>
      <c r="BS220" s="285"/>
      <c r="BT220" s="285"/>
      <c r="BU220" s="285"/>
      <c r="BV220" s="285"/>
      <c r="BW220" s="285"/>
      <c r="BX220" s="285"/>
      <c r="BY220" s="285"/>
      <c r="BZ220" s="285"/>
      <c r="CA220" s="285"/>
      <c r="CB220" s="285"/>
      <c r="CC220" s="285"/>
      <c r="CD220" s="285"/>
      <c r="CE220" s="285"/>
      <c r="CF220" s="285"/>
      <c r="CG220" s="285"/>
      <c r="CH220" s="285"/>
      <c r="CL220" s="285"/>
    </row>
    <row r="221" spans="1:90" s="1" customFormat="1" ht="14" customHeight="1" x14ac:dyDescent="0.3">
      <c r="A221" s="581"/>
      <c r="B221" s="548" t="s">
        <v>448</v>
      </c>
      <c r="C221" s="511" t="s">
        <v>127</v>
      </c>
      <c r="D221" s="511" t="s">
        <v>456</v>
      </c>
      <c r="E221" s="511" t="s">
        <v>110</v>
      </c>
      <c r="F221" s="510"/>
      <c r="G221" s="510"/>
      <c r="H221" s="510"/>
      <c r="I221" s="510"/>
      <c r="J221" s="511" t="s">
        <v>269</v>
      </c>
      <c r="K221" s="512"/>
      <c r="L221" s="512"/>
      <c r="M221" s="512" t="str">
        <f t="shared" si="228"/>
        <v xml:space="preserve">Posibilidad de pérdida Económica y Reputacional  </v>
      </c>
      <c r="N221" s="548"/>
      <c r="O221" s="489">
        <v>4</v>
      </c>
      <c r="P221" s="487"/>
      <c r="Q221" s="488"/>
      <c r="R221" s="485"/>
      <c r="S221" s="487"/>
      <c r="T221" s="488"/>
      <c r="U221" s="485"/>
      <c r="V221" s="487"/>
      <c r="W221" s="488"/>
      <c r="X221" s="509"/>
      <c r="Y221" s="488"/>
      <c r="Z221" s="509"/>
      <c r="AA221" s="489"/>
      <c r="AB221" s="298"/>
      <c r="AC221" s="409"/>
      <c r="AD221" s="359"/>
      <c r="AE221" s="287"/>
      <c r="AF221" s="409"/>
      <c r="AG221" s="287" t="str">
        <f t="shared" si="254"/>
        <v/>
      </c>
      <c r="AH221" s="288"/>
      <c r="AI221" s="288"/>
      <c r="AJ221" s="289" t="str">
        <f t="shared" si="237"/>
        <v/>
      </c>
      <c r="AK221" s="288"/>
      <c r="AL221" s="288"/>
      <c r="AM221" s="288"/>
      <c r="AN221" s="122"/>
      <c r="AO221" s="131" t="str">
        <f t="shared" si="245"/>
        <v/>
      </c>
      <c r="AP221" s="123"/>
      <c r="AQ221" s="131" t="str">
        <f t="shared" si="246"/>
        <v/>
      </c>
      <c r="AR221" s="123" t="str">
        <f t="shared" si="247"/>
        <v/>
      </c>
      <c r="AS221" s="273" t="str">
        <f t="shared" si="248"/>
        <v/>
      </c>
      <c r="AT221" s="273"/>
      <c r="AU221" s="273"/>
      <c r="AV221" s="341"/>
      <c r="AW221" s="277"/>
      <c r="AX221" s="277"/>
      <c r="AY221" s="404"/>
      <c r="AZ221" s="405"/>
      <c r="BA221" s="405"/>
      <c r="BB221" s="405"/>
      <c r="BC221" s="405"/>
      <c r="BJ221" s="299"/>
      <c r="BK221" s="285"/>
      <c r="BL221" s="285"/>
      <c r="BM221" s="285"/>
      <c r="BN221" s="285"/>
      <c r="BO221" s="285"/>
      <c r="BP221" s="285"/>
      <c r="BQ221" s="285"/>
      <c r="BR221" s="285"/>
      <c r="BS221" s="285"/>
      <c r="BT221" s="285"/>
      <c r="BU221" s="285"/>
      <c r="BV221" s="285"/>
      <c r="BW221" s="285"/>
      <c r="BX221" s="285"/>
      <c r="BY221" s="285"/>
      <c r="BZ221" s="285"/>
      <c r="CA221" s="285"/>
      <c r="CB221" s="285"/>
      <c r="CC221" s="285"/>
      <c r="CD221" s="285"/>
      <c r="CE221" s="285"/>
      <c r="CF221" s="285"/>
      <c r="CG221" s="285"/>
      <c r="CH221" s="285"/>
      <c r="CL221" s="285"/>
    </row>
    <row r="222" spans="1:90" s="1" customFormat="1" ht="192" customHeight="1" x14ac:dyDescent="0.3">
      <c r="A222" s="581" t="s">
        <v>457</v>
      </c>
      <c r="B222" s="548" t="s">
        <v>458</v>
      </c>
      <c r="C222" s="511" t="s">
        <v>148</v>
      </c>
      <c r="D222" s="511" t="s">
        <v>449</v>
      </c>
      <c r="E222" s="511" t="s">
        <v>187</v>
      </c>
      <c r="F222" s="510" t="s">
        <v>324</v>
      </c>
      <c r="G222" s="510" t="s">
        <v>278</v>
      </c>
      <c r="H222" s="510" t="s">
        <v>279</v>
      </c>
      <c r="I222" s="510" t="s">
        <v>296</v>
      </c>
      <c r="J222" s="511" t="s">
        <v>996</v>
      </c>
      <c r="K222" s="512" t="s">
        <v>927</v>
      </c>
      <c r="L222" s="512" t="s">
        <v>1068</v>
      </c>
      <c r="M222" s="512" t="str">
        <f t="shared" si="228"/>
        <v>Posibilidad de afectación Económica y pérdida Reputacional por registros presupuestales y  contables generados inoportunamente, debido a:
1. Desconocimiento de las dependencias ordenadoras de los procedimientos del proceso de gestión financiera.
2. Omisión involuntaria por parte del servidor publico y/o contratista de los procesos de gestión financiera.
3. No contar con una solución tecnológica que gestione de manera integral todos los procesos de gestión financiera.</v>
      </c>
      <c r="N222" s="548" t="s">
        <v>270</v>
      </c>
      <c r="O222" s="489">
        <f>170*12</f>
        <v>2040</v>
      </c>
      <c r="P222" s="487" t="str">
        <f t="shared" si="212"/>
        <v>Alta</v>
      </c>
      <c r="Q222" s="488">
        <f t="shared" ref="Q222" si="271">IF(P222="","",IF(P222="Muy Baja",0.2,IF(P222="Baja",0.4,IF(P222="Media",0.6,IF(P222="Alta",0.8,IF(P222="Muy Alta",1,))))))</f>
        <v>0.8</v>
      </c>
      <c r="R222" s="485" t="s">
        <v>314</v>
      </c>
      <c r="S222" s="487" t="str">
        <f>IF(OR(R222='Tabla Impacto'!$C$11,R222='Tabla Impacto'!$D$11),"Leve",IF(OR(R222='Tabla Impacto'!$C$12,R222='Tabla Impacto'!$D$12),"Menor",IF(OR(R222='Tabla Impacto'!$C$13,R222='Tabla Impacto'!$D$13),"Moderado",IF(OR(R222='Tabla Impacto'!$C$14,R222='Tabla Impacto'!$D$14),"Mayor",IF(OR(R222='Tabla Impacto'!$C$15,R222='Tabla Impacto'!$D$15),"Catastrófico","")))))</f>
        <v>Leve</v>
      </c>
      <c r="T222" s="488">
        <f t="shared" ref="T222" si="272">IF(S222="","",IF(S222="Leve",0.2,IF(S222="Menor",0.4,IF(S222="Moderado",0.6,IF(S222="Mayor",0.8,IF(S222="Catastrófico",1,))))))</f>
        <v>0.2</v>
      </c>
      <c r="U222" s="485" t="s">
        <v>460</v>
      </c>
      <c r="V222" s="487" t="str">
        <f>IF(OR(U222='Tabla Impacto'!$C$11,U222='Tabla Impacto'!$D$11),"Leve",IF(OR(U222='Tabla Impacto'!$C$12,U222='Tabla Impacto'!$D$12),"Menor",IF(OR(U222='Tabla Impacto'!$C$13,U222='Tabla Impacto'!$D$13),"Moderado",IF(OR(U222='Tabla Impacto'!$C$14,U222='Tabla Impacto'!$D$14),"Mayor",IF(OR(U222='Tabla Impacto'!$C$15,U222='Tabla Impacto'!$D$15),"Catastrófico","")))))</f>
        <v>Leve</v>
      </c>
      <c r="W222" s="488">
        <f t="shared" ref="W222" si="273">IF(V222="","",IF(V222="Leve",0.2,IF(V222="Menor",0.4,IF(V222="Moderado",0.6,IF(V222="Mayor",0.8,IF(V222="Catastrófico",1,))))))</f>
        <v>0.2</v>
      </c>
      <c r="X222" s="509" t="str">
        <f>IF(Y222="","",IF(Y222='Tabla Impacto'!$G$4,'Tabla Impacto'!$F$4,IF(Y222='Tabla Impacto'!$G$5,'Tabla Impacto'!$F$5,IF(Y222='Tabla Impacto'!$G$6,'Tabla Impacto'!$F$6,IF(Y222='Tabla Impacto'!$G$7,'Tabla Impacto'!$F$7,IF(Y222='Tabla Impacto'!$G$8,'Tabla Impacto'!$F$8))))))</f>
        <v>Leve</v>
      </c>
      <c r="Y222" s="488">
        <f t="shared" ref="Y222" si="274">+IF(T222="",W222,IF(W222="",T222,IF(T222&gt;W222,T222,W222)))</f>
        <v>0.2</v>
      </c>
      <c r="Z222" s="509" t="str">
        <f t="shared" ref="Z222" si="275">IF(OR(AND(P222="Muy Baja",X222="Leve"),AND(P222="Muy Baja",X222="Menor"),AND(P222="Baja",X222="Leve")),"Bajo",IF(OR(AND(P222="Muy baja",X222="Moderado"),AND(P222="Baja",X222="Menor"),AND(P222="Baja",X222="Moderado"),AND(P222="Media",X222="Leve"),AND(P222="Media",X222="Menor"),AND(P222="Media",X222="Moderado"),AND(P222="Alta",X222="Leve"),AND(P222="Alta",X222="Menor")),"Moderado",IF(OR(AND(P222="Muy Baja",X222="Mayor"),AND(P222="Baja",X222="Mayor"),AND(P222="Media",X222="Mayor"),AND(P222="Alta",X222="Moderado"),AND(P222="Alta",X222="Mayor"),AND(P222="Muy Alta",X222="Leve"),AND(P222="Muy Alta",X222="Menor"),AND(P222="Muy Alta",X222="Moderado"),AND(P222="Muy Alta",X222="Mayor")),"Alto",IF(OR(AND(P222="Muy Baja",X222="Catastrófico"),AND(P222="Baja",X222="Catastrófico"),AND(P222="Media",X222="Catastrófico"),AND(P222="Alta",X222="Catastrófico"),AND(P222="Muy Alta",X222="Catastrófico")),"Extremo",""))))</f>
        <v>Moderado</v>
      </c>
      <c r="AA222" s="489"/>
      <c r="AB222" s="298">
        <v>1</v>
      </c>
      <c r="AC222" s="427" t="s">
        <v>1096</v>
      </c>
      <c r="AD222" s="359"/>
      <c r="AE222" s="388" t="s">
        <v>113</v>
      </c>
      <c r="AF222" s="409" t="s">
        <v>704</v>
      </c>
      <c r="AG222" s="287" t="str">
        <f t="shared" si="254"/>
        <v>Probabilidad</v>
      </c>
      <c r="AH222" s="288" t="s">
        <v>71</v>
      </c>
      <c r="AI222" s="288" t="s">
        <v>106</v>
      </c>
      <c r="AJ222" s="289" t="str">
        <f t="shared" si="237"/>
        <v>40%</v>
      </c>
      <c r="AK222" s="288" t="s">
        <v>112</v>
      </c>
      <c r="AL222" s="288" t="s">
        <v>130</v>
      </c>
      <c r="AM222" s="288" t="s">
        <v>273</v>
      </c>
      <c r="AN222" s="272">
        <f>IFERROR(IF(AG222="Probabilidad",(Q222-(+Q222*AJ222)),IF(AG222="Impacto",Q222,"")),"")</f>
        <v>0.48</v>
      </c>
      <c r="AO222" s="131" t="str">
        <f t="shared" si="245"/>
        <v>Media</v>
      </c>
      <c r="AP222" s="123">
        <f>+AN222</f>
        <v>0.48</v>
      </c>
      <c r="AQ222" s="131" t="str">
        <f t="shared" si="246"/>
        <v>Leve</v>
      </c>
      <c r="AR222" s="123">
        <f>IFERROR(IF(AG222="Impacto",(Y222-(+Y222*AJ222)),IF(AG222="Probabilidad",Y222,"")),"")</f>
        <v>0.2</v>
      </c>
      <c r="AS222" s="273" t="str">
        <f t="shared" si="248"/>
        <v>Moderado</v>
      </c>
      <c r="AT222" s="647">
        <f>+AP223</f>
        <v>0.28799999999999998</v>
      </c>
      <c r="AU222" s="647">
        <f>+AR223</f>
        <v>0.2</v>
      </c>
      <c r="AV222" s="649" t="s">
        <v>274</v>
      </c>
      <c r="AW222" s="277"/>
      <c r="AX222" s="277"/>
      <c r="AY222" s="291">
        <v>0</v>
      </c>
      <c r="AZ222" s="287">
        <v>0</v>
      </c>
      <c r="BA222" s="287">
        <v>0</v>
      </c>
      <c r="BB222" s="287">
        <v>0</v>
      </c>
      <c r="BC222" s="287">
        <v>0</v>
      </c>
      <c r="BJ222" s="299"/>
      <c r="BK222" s="285"/>
      <c r="BL222" s="285"/>
      <c r="BM222" s="285"/>
      <c r="BN222" s="285"/>
      <c r="BO222" s="285"/>
      <c r="BP222" s="285"/>
      <c r="BQ222" s="285"/>
      <c r="BR222" s="285"/>
      <c r="BS222" s="285"/>
      <c r="BT222" s="285"/>
      <c r="BU222" s="285"/>
      <c r="BV222" s="285"/>
      <c r="BW222" s="285"/>
      <c r="BX222" s="285"/>
      <c r="BY222" s="285"/>
      <c r="BZ222" s="285"/>
      <c r="CA222" s="285"/>
      <c r="CB222" s="285"/>
      <c r="CC222" s="285"/>
      <c r="CD222" s="285"/>
      <c r="CE222" s="285"/>
      <c r="CF222" s="285"/>
      <c r="CG222" s="285"/>
      <c r="CH222" s="285"/>
      <c r="CL222" s="285"/>
    </row>
    <row r="223" spans="1:90" s="1" customFormat="1" ht="186.65" customHeight="1" x14ac:dyDescent="0.3">
      <c r="A223" s="581"/>
      <c r="B223" s="548"/>
      <c r="C223" s="511"/>
      <c r="D223" s="511"/>
      <c r="E223" s="620"/>
      <c r="F223" s="510"/>
      <c r="G223" s="510"/>
      <c r="H223" s="510"/>
      <c r="I223" s="510"/>
      <c r="J223" s="511"/>
      <c r="K223" s="512"/>
      <c r="L223" s="512"/>
      <c r="M223" s="512"/>
      <c r="N223" s="548"/>
      <c r="O223" s="489"/>
      <c r="P223" s="487"/>
      <c r="Q223" s="488"/>
      <c r="R223" s="485"/>
      <c r="S223" s="487"/>
      <c r="T223" s="488"/>
      <c r="U223" s="485"/>
      <c r="V223" s="487"/>
      <c r="W223" s="488"/>
      <c r="X223" s="509"/>
      <c r="Y223" s="488"/>
      <c r="Z223" s="509"/>
      <c r="AA223" s="489"/>
      <c r="AB223" s="298">
        <v>2</v>
      </c>
      <c r="AC223" s="427" t="s">
        <v>1069</v>
      </c>
      <c r="AD223" s="359"/>
      <c r="AE223" s="388" t="s">
        <v>113</v>
      </c>
      <c r="AF223" s="409" t="s">
        <v>928</v>
      </c>
      <c r="AG223" s="287" t="str">
        <f t="shared" si="254"/>
        <v>Probabilidad</v>
      </c>
      <c r="AH223" s="288" t="s">
        <v>71</v>
      </c>
      <c r="AI223" s="288" t="s">
        <v>106</v>
      </c>
      <c r="AJ223" s="289" t="str">
        <f t="shared" si="237"/>
        <v>40%</v>
      </c>
      <c r="AK223" s="288" t="s">
        <v>112</v>
      </c>
      <c r="AL223" s="288" t="s">
        <v>130</v>
      </c>
      <c r="AM223" s="288" t="s">
        <v>273</v>
      </c>
      <c r="AN223" s="271">
        <f>IFERROR(IF(AND(AG222="Probabilidad",AG223="Probabilidad"),(AP222-(+AP222*AJ223)),IF(AG223="Probabilidad",(Q222-(+Q222*AJ223)),IF(AG223="Impacto",AP222,""))),"")</f>
        <v>0.28799999999999998</v>
      </c>
      <c r="AO223" s="131" t="str">
        <f t="shared" si="245"/>
        <v>Baja</v>
      </c>
      <c r="AP223" s="123">
        <f>+AN223</f>
        <v>0.28799999999999998</v>
      </c>
      <c r="AQ223" s="131" t="str">
        <f t="shared" si="246"/>
        <v>Leve</v>
      </c>
      <c r="AR223" s="123">
        <f>IFERROR(IF(AND(AG222="Impacto",AG223="Impacto"),(AR222-(+AR222*AJ223)),IF(AG223="Impacto",(Y222-(+Y222*AJ223)),IF(AG223="Probabilidad",AR222,""))),"")</f>
        <v>0.2</v>
      </c>
      <c r="AS223" s="273" t="str">
        <f t="shared" si="248"/>
        <v>Bajo</v>
      </c>
      <c r="AT223" s="647"/>
      <c r="AU223" s="647"/>
      <c r="AV223" s="649"/>
      <c r="AW223" s="277"/>
      <c r="AX223" s="277"/>
      <c r="AY223" s="291">
        <v>4</v>
      </c>
      <c r="AZ223" s="287">
        <v>1</v>
      </c>
      <c r="BA223" s="287">
        <v>1</v>
      </c>
      <c r="BB223" s="287">
        <v>1</v>
      </c>
      <c r="BC223" s="287">
        <v>1</v>
      </c>
      <c r="BJ223" s="299"/>
      <c r="BK223" s="285"/>
      <c r="BL223" s="285"/>
      <c r="BM223" s="285"/>
      <c r="BN223" s="285"/>
      <c r="BO223" s="285"/>
      <c r="BP223" s="285"/>
      <c r="BQ223" s="285"/>
      <c r="BR223" s="285"/>
      <c r="BS223" s="285"/>
      <c r="BT223" s="285"/>
      <c r="BU223" s="285"/>
      <c r="BV223" s="285"/>
      <c r="BW223" s="285"/>
      <c r="BX223" s="285"/>
      <c r="BY223" s="285"/>
      <c r="BZ223" s="285"/>
      <c r="CA223" s="285"/>
      <c r="CB223" s="285"/>
      <c r="CC223" s="285"/>
      <c r="CD223" s="285"/>
      <c r="CE223" s="285"/>
      <c r="CF223" s="285"/>
      <c r="CG223" s="285"/>
      <c r="CH223" s="285"/>
      <c r="CL223" s="285"/>
    </row>
    <row r="224" spans="1:90" s="1" customFormat="1" ht="14" customHeight="1" x14ac:dyDescent="0.3">
      <c r="A224" s="581"/>
      <c r="B224" s="548" t="s">
        <v>454</v>
      </c>
      <c r="C224" s="511" t="s">
        <v>148</v>
      </c>
      <c r="D224" s="511" t="s">
        <v>461</v>
      </c>
      <c r="E224" s="511" t="s">
        <v>187</v>
      </c>
      <c r="F224" s="510"/>
      <c r="G224" s="510"/>
      <c r="H224" s="510"/>
      <c r="I224" s="510"/>
      <c r="J224" s="511" t="s">
        <v>269</v>
      </c>
      <c r="K224" s="512" t="s">
        <v>459</v>
      </c>
      <c r="L224" s="512"/>
      <c r="M224" s="512" t="str">
        <f>+CONCATENATE(J224," ",K224," ",L224)</f>
        <v xml:space="preserve">Posibilidad de pérdida Económica y Reputacional por registros presupuestales, contables y de tesorería generados inoportunamente </v>
      </c>
      <c r="N224" s="548"/>
      <c r="O224" s="489">
        <f>170*12</f>
        <v>2040</v>
      </c>
      <c r="P224" s="487"/>
      <c r="Q224" s="488"/>
      <c r="R224" s="485"/>
      <c r="S224" s="487"/>
      <c r="T224" s="488"/>
      <c r="U224" s="485"/>
      <c r="V224" s="487"/>
      <c r="W224" s="488"/>
      <c r="X224" s="509"/>
      <c r="Y224" s="488"/>
      <c r="Z224" s="509"/>
      <c r="AA224" s="489"/>
      <c r="AB224" s="298"/>
      <c r="AC224" s="409"/>
      <c r="AD224" s="359"/>
      <c r="AE224" s="287"/>
      <c r="AF224" s="409"/>
      <c r="AG224" s="287" t="str">
        <f t="shared" si="254"/>
        <v/>
      </c>
      <c r="AH224" s="288"/>
      <c r="AI224" s="288"/>
      <c r="AJ224" s="289" t="str">
        <f t="shared" si="237"/>
        <v/>
      </c>
      <c r="AK224" s="288"/>
      <c r="AL224" s="288"/>
      <c r="AM224" s="288"/>
      <c r="AN224" s="122"/>
      <c r="AO224" s="131" t="str">
        <f t="shared" si="245"/>
        <v/>
      </c>
      <c r="AP224" s="123"/>
      <c r="AQ224" s="131" t="str">
        <f t="shared" si="246"/>
        <v/>
      </c>
      <c r="AR224" s="123" t="str">
        <f t="shared" si="247"/>
        <v/>
      </c>
      <c r="AS224" s="273" t="str">
        <f t="shared" si="248"/>
        <v/>
      </c>
      <c r="AT224" s="273"/>
      <c r="AU224" s="273"/>
      <c r="AV224" s="341"/>
      <c r="AW224" s="277"/>
      <c r="AX224" s="277"/>
      <c r="AY224" s="404"/>
      <c r="AZ224" s="405"/>
      <c r="BA224" s="405"/>
      <c r="BB224" s="405"/>
      <c r="BC224" s="405"/>
      <c r="BJ224" s="299"/>
      <c r="BK224" s="285"/>
      <c r="BL224" s="285"/>
      <c r="BM224" s="285"/>
      <c r="BN224" s="285"/>
      <c r="BO224" s="285"/>
      <c r="BP224" s="285"/>
      <c r="BQ224" s="285"/>
      <c r="BR224" s="285"/>
      <c r="BS224" s="285"/>
      <c r="BT224" s="285"/>
      <c r="BU224" s="285"/>
      <c r="BV224" s="285"/>
      <c r="BW224" s="285"/>
      <c r="BX224" s="285"/>
      <c r="BY224" s="285"/>
      <c r="BZ224" s="285"/>
      <c r="CA224" s="285"/>
      <c r="CB224" s="285"/>
      <c r="CC224" s="285"/>
      <c r="CD224" s="285"/>
      <c r="CE224" s="285"/>
      <c r="CF224" s="285"/>
      <c r="CG224" s="285"/>
      <c r="CH224" s="285"/>
      <c r="CL224" s="285"/>
    </row>
    <row r="225" spans="1:90" s="1" customFormat="1" ht="14" customHeight="1" x14ac:dyDescent="0.3">
      <c r="A225" s="581"/>
      <c r="B225" s="548"/>
      <c r="C225" s="511"/>
      <c r="D225" s="511"/>
      <c r="E225" s="620"/>
      <c r="F225" s="510"/>
      <c r="G225" s="510"/>
      <c r="H225" s="510"/>
      <c r="I225" s="510"/>
      <c r="J225" s="511"/>
      <c r="K225" s="512"/>
      <c r="L225" s="512"/>
      <c r="M225" s="512"/>
      <c r="N225" s="548"/>
      <c r="O225" s="489"/>
      <c r="P225" s="487"/>
      <c r="Q225" s="488"/>
      <c r="R225" s="485"/>
      <c r="S225" s="487"/>
      <c r="T225" s="488"/>
      <c r="U225" s="485"/>
      <c r="V225" s="487"/>
      <c r="W225" s="488"/>
      <c r="X225" s="509"/>
      <c r="Y225" s="488"/>
      <c r="Z225" s="509"/>
      <c r="AA225" s="489"/>
      <c r="AB225" s="298"/>
      <c r="AC225" s="409"/>
      <c r="AD225" s="359"/>
      <c r="AE225" s="287"/>
      <c r="AF225" s="409"/>
      <c r="AG225" s="287" t="str">
        <f t="shared" si="254"/>
        <v/>
      </c>
      <c r="AH225" s="288"/>
      <c r="AI225" s="288"/>
      <c r="AJ225" s="289" t="str">
        <f t="shared" si="237"/>
        <v/>
      </c>
      <c r="AK225" s="288"/>
      <c r="AL225" s="288"/>
      <c r="AM225" s="288"/>
      <c r="AN225" s="122"/>
      <c r="AO225" s="131" t="str">
        <f t="shared" si="245"/>
        <v/>
      </c>
      <c r="AP225" s="123"/>
      <c r="AQ225" s="131" t="str">
        <f t="shared" si="246"/>
        <v/>
      </c>
      <c r="AR225" s="123" t="str">
        <f t="shared" si="247"/>
        <v/>
      </c>
      <c r="AS225" s="273" t="str">
        <f t="shared" si="248"/>
        <v/>
      </c>
      <c r="AT225" s="273"/>
      <c r="AU225" s="273"/>
      <c r="AV225" s="341"/>
      <c r="AW225" s="277"/>
      <c r="AX225" s="277"/>
      <c r="AY225" s="404"/>
      <c r="AZ225" s="405"/>
      <c r="BA225" s="405"/>
      <c r="BB225" s="405"/>
      <c r="BC225" s="405"/>
      <c r="BJ225" s="299"/>
      <c r="BK225" s="285"/>
      <c r="BL225" s="285"/>
      <c r="BM225" s="285"/>
      <c r="BN225" s="285"/>
      <c r="BO225" s="285"/>
      <c r="BP225" s="285"/>
      <c r="BQ225" s="285"/>
      <c r="BR225" s="285"/>
      <c r="BS225" s="285"/>
      <c r="BT225" s="285"/>
      <c r="BU225" s="285"/>
      <c r="BV225" s="285"/>
      <c r="BW225" s="285"/>
      <c r="BX225" s="285"/>
      <c r="BY225" s="285"/>
      <c r="BZ225" s="285"/>
      <c r="CA225" s="285"/>
      <c r="CB225" s="285"/>
      <c r="CC225" s="285"/>
      <c r="CD225" s="285"/>
      <c r="CE225" s="285"/>
      <c r="CF225" s="285"/>
      <c r="CG225" s="285"/>
      <c r="CH225" s="285"/>
      <c r="CL225" s="285"/>
    </row>
    <row r="226" spans="1:90" s="1" customFormat="1" ht="14" customHeight="1" x14ac:dyDescent="0.3">
      <c r="A226" s="581"/>
      <c r="B226" s="548" t="s">
        <v>454</v>
      </c>
      <c r="C226" s="511" t="s">
        <v>148</v>
      </c>
      <c r="D226" s="511" t="s">
        <v>461</v>
      </c>
      <c r="E226" s="511" t="s">
        <v>187</v>
      </c>
      <c r="F226" s="510"/>
      <c r="G226" s="510"/>
      <c r="H226" s="510"/>
      <c r="I226" s="510"/>
      <c r="J226" s="511" t="s">
        <v>269</v>
      </c>
      <c r="K226" s="512" t="s">
        <v>459</v>
      </c>
      <c r="L226" s="512"/>
      <c r="M226" s="512" t="str">
        <f>+CONCATENATE(J226," ",K226," ",L226)</f>
        <v xml:space="preserve">Posibilidad de pérdida Económica y Reputacional por registros presupuestales, contables y de tesorería generados inoportunamente </v>
      </c>
      <c r="N226" s="548"/>
      <c r="O226" s="489">
        <f>170*12</f>
        <v>2040</v>
      </c>
      <c r="P226" s="487"/>
      <c r="Q226" s="488"/>
      <c r="R226" s="485"/>
      <c r="S226" s="487"/>
      <c r="T226" s="488"/>
      <c r="U226" s="485"/>
      <c r="V226" s="487"/>
      <c r="W226" s="488"/>
      <c r="X226" s="509"/>
      <c r="Y226" s="488"/>
      <c r="Z226" s="509"/>
      <c r="AA226" s="489"/>
      <c r="AB226" s="298"/>
      <c r="AC226" s="409"/>
      <c r="AD226" s="359"/>
      <c r="AE226" s="287"/>
      <c r="AF226" s="409"/>
      <c r="AG226" s="287" t="str">
        <f t="shared" si="254"/>
        <v/>
      </c>
      <c r="AH226" s="288"/>
      <c r="AI226" s="288"/>
      <c r="AJ226" s="289" t="str">
        <f t="shared" si="237"/>
        <v/>
      </c>
      <c r="AK226" s="288"/>
      <c r="AL226" s="288"/>
      <c r="AM226" s="288"/>
      <c r="AN226" s="122"/>
      <c r="AO226" s="131" t="str">
        <f t="shared" si="245"/>
        <v/>
      </c>
      <c r="AP226" s="123"/>
      <c r="AQ226" s="131" t="str">
        <f t="shared" si="246"/>
        <v/>
      </c>
      <c r="AR226" s="123" t="str">
        <f t="shared" si="247"/>
        <v/>
      </c>
      <c r="AS226" s="273" t="str">
        <f t="shared" si="248"/>
        <v/>
      </c>
      <c r="AT226" s="273"/>
      <c r="AU226" s="273"/>
      <c r="AV226" s="341"/>
      <c r="AW226" s="277"/>
      <c r="AX226" s="277"/>
      <c r="AY226" s="404"/>
      <c r="AZ226" s="405"/>
      <c r="BA226" s="405"/>
      <c r="BB226" s="405"/>
      <c r="BC226" s="405"/>
      <c r="BJ226" s="299"/>
      <c r="BK226" s="285"/>
      <c r="BL226" s="285"/>
      <c r="BM226" s="285"/>
      <c r="BN226" s="285"/>
      <c r="BO226" s="285"/>
      <c r="BP226" s="285"/>
      <c r="BQ226" s="285"/>
      <c r="BR226" s="285"/>
      <c r="BS226" s="285"/>
      <c r="BT226" s="285"/>
      <c r="BU226" s="285"/>
      <c r="BV226" s="285"/>
      <c r="BW226" s="285"/>
      <c r="BX226" s="285"/>
      <c r="BY226" s="285"/>
      <c r="BZ226" s="285"/>
      <c r="CA226" s="285"/>
      <c r="CB226" s="285"/>
      <c r="CC226" s="285"/>
      <c r="CD226" s="285"/>
      <c r="CE226" s="285"/>
      <c r="CF226" s="285"/>
      <c r="CG226" s="285"/>
      <c r="CH226" s="285"/>
      <c r="CL226" s="285"/>
    </row>
    <row r="227" spans="1:90" s="1" customFormat="1" ht="14" customHeight="1" x14ac:dyDescent="0.3">
      <c r="A227" s="581"/>
      <c r="B227" s="548"/>
      <c r="C227" s="511"/>
      <c r="D227" s="511"/>
      <c r="E227" s="620"/>
      <c r="F227" s="510"/>
      <c r="G227" s="510"/>
      <c r="H227" s="510"/>
      <c r="I227" s="510"/>
      <c r="J227" s="511"/>
      <c r="K227" s="512"/>
      <c r="L227" s="512"/>
      <c r="M227" s="512"/>
      <c r="N227" s="548"/>
      <c r="O227" s="489"/>
      <c r="P227" s="487"/>
      <c r="Q227" s="488"/>
      <c r="R227" s="485"/>
      <c r="S227" s="487"/>
      <c r="T227" s="488"/>
      <c r="U227" s="485"/>
      <c r="V227" s="487"/>
      <c r="W227" s="488"/>
      <c r="X227" s="509"/>
      <c r="Y227" s="488"/>
      <c r="Z227" s="509"/>
      <c r="AA227" s="489"/>
      <c r="AB227" s="298"/>
      <c r="AC227" s="409"/>
      <c r="AD227" s="359"/>
      <c r="AE227" s="287"/>
      <c r="AF227" s="409"/>
      <c r="AG227" s="287" t="str">
        <f t="shared" si="254"/>
        <v/>
      </c>
      <c r="AH227" s="288"/>
      <c r="AI227" s="288"/>
      <c r="AJ227" s="289" t="str">
        <f t="shared" si="237"/>
        <v/>
      </c>
      <c r="AK227" s="288"/>
      <c r="AL227" s="288"/>
      <c r="AM227" s="288"/>
      <c r="AN227" s="122"/>
      <c r="AO227" s="131" t="str">
        <f t="shared" si="245"/>
        <v/>
      </c>
      <c r="AP227" s="123"/>
      <c r="AQ227" s="131" t="str">
        <f t="shared" si="246"/>
        <v/>
      </c>
      <c r="AR227" s="123" t="str">
        <f t="shared" si="247"/>
        <v/>
      </c>
      <c r="AS227" s="273" t="str">
        <f t="shared" si="248"/>
        <v/>
      </c>
      <c r="AT227" s="273"/>
      <c r="AU227" s="273"/>
      <c r="AV227" s="341"/>
      <c r="AW227" s="277"/>
      <c r="AX227" s="277"/>
      <c r="AY227" s="404"/>
      <c r="AZ227" s="405"/>
      <c r="BA227" s="405"/>
      <c r="BB227" s="405"/>
      <c r="BC227" s="405"/>
      <c r="BJ227" s="299"/>
      <c r="BK227" s="285"/>
      <c r="BL227" s="285"/>
      <c r="BM227" s="285"/>
      <c r="BN227" s="285"/>
      <c r="BO227" s="285"/>
      <c r="BP227" s="285"/>
      <c r="BQ227" s="285"/>
      <c r="BR227" s="285"/>
      <c r="BS227" s="285"/>
      <c r="BT227" s="285"/>
      <c r="BU227" s="285"/>
      <c r="BV227" s="285"/>
      <c r="BW227" s="285"/>
      <c r="BX227" s="285"/>
      <c r="BY227" s="285"/>
      <c r="BZ227" s="285"/>
      <c r="CA227" s="285"/>
      <c r="CB227" s="285"/>
      <c r="CC227" s="285"/>
      <c r="CD227" s="285"/>
      <c r="CE227" s="285"/>
      <c r="CF227" s="285"/>
      <c r="CG227" s="285"/>
      <c r="CH227" s="285"/>
      <c r="CL227" s="285"/>
    </row>
    <row r="228" spans="1:90" s="1" customFormat="1" ht="157.25" customHeight="1" x14ac:dyDescent="0.3">
      <c r="A228" s="581" t="s">
        <v>462</v>
      </c>
      <c r="B228" s="548" t="s">
        <v>463</v>
      </c>
      <c r="C228" s="511" t="s">
        <v>148</v>
      </c>
      <c r="D228" s="511" t="s">
        <v>464</v>
      </c>
      <c r="E228" s="511" t="s">
        <v>133</v>
      </c>
      <c r="F228" s="510" t="s">
        <v>324</v>
      </c>
      <c r="G228" s="510" t="s">
        <v>278</v>
      </c>
      <c r="H228" s="510" t="s">
        <v>331</v>
      </c>
      <c r="I228" s="510" t="s">
        <v>305</v>
      </c>
      <c r="J228" s="511" t="s">
        <v>996</v>
      </c>
      <c r="K228" s="512" t="s">
        <v>465</v>
      </c>
      <c r="L228" s="512" t="s">
        <v>929</v>
      </c>
      <c r="M228" s="512" t="str">
        <f t="shared" ref="M228:M270" si="276">+CONCATENATE(J228," ",K228," ",L228)</f>
        <v>Posibilidad de afectación Económica y pérdida Reputacional por registros presupuestales, contables y de tesorería que no coincidan con la realidad debido a: 
1. Utilización inadecuada de conceptos parametrizados por la entidad para el registro de hechos económicos en el SIIF Nación
2. No contar con una solución tecnológica que gestione de manera integral todos los procesos de gestión financiera.</v>
      </c>
      <c r="N228" s="548" t="s">
        <v>270</v>
      </c>
      <c r="O228" s="489">
        <v>4800</v>
      </c>
      <c r="P228" s="487" t="str">
        <f t="shared" si="205"/>
        <v>Alta</v>
      </c>
      <c r="Q228" s="488">
        <f t="shared" ref="Q228" si="277">IF(P228="","",IF(P228="Muy Baja",0.2,IF(P228="Baja",0.4,IF(P228="Media",0.6,IF(P228="Alta",0.8,IF(P228="Muy Alta",1,))))))</f>
        <v>0.8</v>
      </c>
      <c r="R228" s="485" t="s">
        <v>431</v>
      </c>
      <c r="S228" s="487" t="str">
        <f>IF(OR(R228='Tabla Impacto'!$C$11,R228='Tabla Impacto'!$D$11),"Leve",IF(OR(R228='Tabla Impacto'!$C$12,R228='Tabla Impacto'!$D$12),"Menor",IF(OR(R228='Tabla Impacto'!$C$13,R228='Tabla Impacto'!$D$13),"Moderado",IF(OR(R228='Tabla Impacto'!$C$14,R228='Tabla Impacto'!$D$14),"Mayor",IF(OR(R228='Tabla Impacto'!$C$15,R228='Tabla Impacto'!$D$15),"Catastrófico","")))))</f>
        <v>Menor</v>
      </c>
      <c r="T228" s="488">
        <f t="shared" ref="T228" si="278">IF(S228="","",IF(S228="Leve",0.2,IF(S228="Menor",0.4,IF(S228="Moderado",0.6,IF(S228="Mayor",0.8,IF(S228="Catastrófico",1,))))))</f>
        <v>0.4</v>
      </c>
      <c r="U228" s="485" t="s">
        <v>282</v>
      </c>
      <c r="V228" s="487" t="str">
        <f>IF(OR(U228='Tabla Impacto'!$C$11,U228='Tabla Impacto'!$D$11),"Leve",IF(OR(U228='Tabla Impacto'!$C$12,U228='Tabla Impacto'!$D$12),"Menor",IF(OR(U228='Tabla Impacto'!$C$13,U228='Tabla Impacto'!$D$13),"Moderado",IF(OR(U228='Tabla Impacto'!$C$14,U228='Tabla Impacto'!$D$14),"Mayor",IF(OR(U228='Tabla Impacto'!$C$15,U228='Tabla Impacto'!$D$15),"Catastrófico","")))))</f>
        <v>Moderado</v>
      </c>
      <c r="W228" s="488">
        <f t="shared" ref="W228" si="279">IF(V228="","",IF(V228="Leve",0.2,IF(V228="Menor",0.4,IF(V228="Moderado",0.6,IF(V228="Mayor",0.8,IF(V228="Catastrófico",1,))))))</f>
        <v>0.6</v>
      </c>
      <c r="X228" s="509" t="str">
        <f>IF(Y228="","",IF(Y228='Tabla Impacto'!$G$4,'Tabla Impacto'!$F$4,IF(Y228='Tabla Impacto'!$G$5,'Tabla Impacto'!$F$5,IF(Y228='Tabla Impacto'!$G$6,'Tabla Impacto'!$F$6,IF(Y228='Tabla Impacto'!$G$7,'Tabla Impacto'!$F$7,IF(Y228='Tabla Impacto'!$G$8,'Tabla Impacto'!$F$8))))))</f>
        <v>Moderado</v>
      </c>
      <c r="Y228" s="488">
        <f t="shared" ref="Y228" si="280">+IF(T228="",W228,IF(W228="",T228,IF(T228&gt;W228,T228,W228)))</f>
        <v>0.6</v>
      </c>
      <c r="Z228" s="509" t="str">
        <f t="shared" ref="Z228" si="281">IF(OR(AND(P228="Muy Baja",X228="Leve"),AND(P228="Muy Baja",X228="Menor"),AND(P228="Baja",X228="Leve")),"Bajo",IF(OR(AND(P228="Muy baja",X228="Moderado"),AND(P228="Baja",X228="Menor"),AND(P228="Baja",X228="Moderado"),AND(P228="Media",X228="Leve"),AND(P228="Media",X228="Menor"),AND(P228="Media",X228="Moderado"),AND(P228="Alta",X228="Leve"),AND(P228="Alta",X228="Menor")),"Moderado",IF(OR(AND(P228="Muy Baja",X228="Mayor"),AND(P228="Baja",X228="Mayor"),AND(P228="Media",X228="Mayor"),AND(P228="Alta",X228="Moderado"),AND(P228="Alta",X228="Mayor"),AND(P228="Muy Alta",X228="Leve"),AND(P228="Muy Alta",X228="Menor"),AND(P228="Muy Alta",X228="Moderado"),AND(P228="Muy Alta",X228="Mayor")),"Alto",IF(OR(AND(P228="Muy Baja",X228="Catastrófico"),AND(P228="Baja",X228="Catastrófico"),AND(P228="Media",X228="Catastrófico"),AND(P228="Alta",X228="Catastrófico"),AND(P228="Muy Alta",X228="Catastrófico")),"Extremo",""))))</f>
        <v>Alto</v>
      </c>
      <c r="AA228" s="489"/>
      <c r="AB228" s="298">
        <v>1</v>
      </c>
      <c r="AC228" s="427" t="s">
        <v>1070</v>
      </c>
      <c r="AD228" s="359"/>
      <c r="AE228" s="287" t="s">
        <v>120</v>
      </c>
      <c r="AF228" s="409" t="s">
        <v>1071</v>
      </c>
      <c r="AG228" s="287" t="str">
        <f t="shared" si="254"/>
        <v>Probabilidad</v>
      </c>
      <c r="AH228" s="288" t="s">
        <v>71</v>
      </c>
      <c r="AI228" s="288" t="s">
        <v>106</v>
      </c>
      <c r="AJ228" s="289" t="str">
        <f t="shared" si="237"/>
        <v>40%</v>
      </c>
      <c r="AK228" s="288" t="s">
        <v>112</v>
      </c>
      <c r="AL228" s="288" t="s">
        <v>130</v>
      </c>
      <c r="AM228" s="288" t="s">
        <v>273</v>
      </c>
      <c r="AN228" s="272">
        <f>IFERROR(IF(AG228="Probabilidad",(Q228-(+Q228*AJ228)),IF(AG228="Impacto",Q228,"")),"")</f>
        <v>0.48</v>
      </c>
      <c r="AO228" s="131" t="str">
        <f t="shared" ref="AO228" si="282">IFERROR(IF(AN228="","",IF(AN228&lt;=0.2,"Muy Baja",IF(AN228&lt;=0.4,"Baja",IF(AN228&lt;=0.6,"Media",IF(AN228&lt;=0.8,"Alta","Muy Alta"))))),"")</f>
        <v>Media</v>
      </c>
      <c r="AP228" s="123">
        <f>+AN228</f>
        <v>0.48</v>
      </c>
      <c r="AQ228" s="131" t="str">
        <f t="shared" ref="AQ228" si="283">IFERROR(IF(AR228="","",IF(AR228&lt;=0.2,"Leve",IF(AR228&lt;=0.4,"Menor",IF(AR228&lt;=0.6,"Moderado",IF(AR228&lt;=0.8,"Mayor","Catastrófico"))))),"")</f>
        <v>Moderado</v>
      </c>
      <c r="AR228" s="123">
        <f>IFERROR(IF(AG228="Impacto",(Y228-(+Y228*AJ228)),IF(AG228="Probabilidad",Y228,"")),"")</f>
        <v>0.6</v>
      </c>
      <c r="AS228" s="273" t="str">
        <f t="shared" ref="AS228" si="284">IFERROR(IF(OR(AND(AO228="Muy Baja",AQ228="Leve"),AND(AO228="Muy Baja",AQ228="Menor"),AND(AO228="Baja",AQ228="Leve")),"Bajo",IF(OR(AND(AO228="Muy baja",AQ228="Moderado"),AND(AO228="Baja",AQ228="Menor"),AND(AO228="Baja",AQ228="Moderado"),AND(AO228="Media",AQ228="Leve"),AND(AO228="Media",AQ228="Menor"),AND(AO228="Media",AQ228="Moderado"),AND(AO228="Alta",AQ228="Leve"),AND(AO228="Alta",AQ228="Menor")),"Moderado",IF(OR(AND(AO228="Muy Baja",AQ228="Mayor"),AND(AO228="Baja",AQ228="Mayor"),AND(AO228="Media",AQ228="Mayor"),AND(AO228="Alta",AQ228="Moderado"),AND(AO228="Alta",AQ228="Mayor"),AND(AO228="Muy Alta",AQ228="Leve"),AND(AO228="Muy Alta",AQ228="Menor"),AND(AO228="Muy Alta",AQ228="Moderado"),AND(AO228="Muy Alta",AQ228="Mayor")),"Alto",IF(OR(AND(AO228="Muy Baja",AQ228="Catastrófico"),AND(AO228="Baja",AQ228="Catastrófico"),AND(AO228="Media",AQ228="Catastrófico"),AND(AO228="Alta",AQ228="Catastrófico"),AND(AO228="Muy Alta",AQ228="Catastrófico")),"Extremo","")))),"")</f>
        <v>Moderado</v>
      </c>
      <c r="AT228" s="339">
        <f>+AP228</f>
        <v>0.48</v>
      </c>
      <c r="AU228" s="339">
        <f>+AR228</f>
        <v>0.6</v>
      </c>
      <c r="AV228" s="341" t="s">
        <v>274</v>
      </c>
      <c r="AW228" s="277"/>
      <c r="AX228" s="277"/>
      <c r="AY228" s="291">
        <v>4</v>
      </c>
      <c r="AZ228" s="287">
        <v>1</v>
      </c>
      <c r="BA228" s="287">
        <v>1</v>
      </c>
      <c r="BB228" s="287">
        <v>1</v>
      </c>
      <c r="BC228" s="287">
        <v>1</v>
      </c>
      <c r="BJ228" s="299"/>
      <c r="BK228" s="285"/>
      <c r="BL228" s="285"/>
      <c r="BM228" s="285"/>
      <c r="BN228" s="285"/>
      <c r="BO228" s="285"/>
      <c r="BP228" s="285"/>
      <c r="BQ228" s="285"/>
      <c r="BR228" s="285"/>
      <c r="BS228" s="285"/>
      <c r="BT228" s="285"/>
      <c r="BU228" s="285"/>
      <c r="BV228" s="285"/>
      <c r="BW228" s="285"/>
      <c r="BX228" s="285"/>
      <c r="BY228" s="285"/>
      <c r="BZ228" s="285"/>
      <c r="CA228" s="285"/>
      <c r="CB228" s="285"/>
      <c r="CC228" s="285"/>
      <c r="CD228" s="285"/>
      <c r="CE228" s="285"/>
      <c r="CF228" s="285"/>
      <c r="CG228" s="285"/>
      <c r="CH228" s="285"/>
      <c r="CL228" s="285"/>
    </row>
    <row r="229" spans="1:90" s="1" customFormat="1" ht="13.75" customHeight="1" x14ac:dyDescent="0.3">
      <c r="A229" s="581"/>
      <c r="B229" s="548" t="s">
        <v>458</v>
      </c>
      <c r="C229" s="511" t="s">
        <v>148</v>
      </c>
      <c r="D229" s="511"/>
      <c r="E229" s="511" t="s">
        <v>133</v>
      </c>
      <c r="F229" s="510"/>
      <c r="G229" s="510"/>
      <c r="H229" s="510"/>
      <c r="I229" s="510"/>
      <c r="J229" s="511" t="s">
        <v>269</v>
      </c>
      <c r="K229" s="512" t="s">
        <v>465</v>
      </c>
      <c r="L229" s="512"/>
      <c r="M229" s="512" t="str">
        <f t="shared" si="276"/>
        <v xml:space="preserve">Posibilidad de pérdida Económica y Reputacional por registros presupuestales, contables y de tesorería que no coincidan con la realidad </v>
      </c>
      <c r="N229" s="548"/>
      <c r="O229" s="489"/>
      <c r="P229" s="487"/>
      <c r="Q229" s="488"/>
      <c r="R229" s="485"/>
      <c r="S229" s="487"/>
      <c r="T229" s="488"/>
      <c r="U229" s="485"/>
      <c r="V229" s="487"/>
      <c r="W229" s="488"/>
      <c r="X229" s="509"/>
      <c r="Y229" s="488"/>
      <c r="Z229" s="509"/>
      <c r="AA229" s="489"/>
      <c r="AB229" s="298"/>
      <c r="AC229" s="409"/>
      <c r="AD229" s="359"/>
      <c r="AE229" s="287"/>
      <c r="AF229" s="409"/>
      <c r="AG229" s="287" t="str">
        <f t="shared" si="254"/>
        <v/>
      </c>
      <c r="AH229" s="288"/>
      <c r="AI229" s="288"/>
      <c r="AJ229" s="289" t="str">
        <f t="shared" si="237"/>
        <v/>
      </c>
      <c r="AK229" s="288"/>
      <c r="AL229" s="288"/>
      <c r="AM229" s="288"/>
      <c r="AN229" s="122"/>
      <c r="AO229" s="131" t="str">
        <f t="shared" si="245"/>
        <v/>
      </c>
      <c r="AP229" s="123"/>
      <c r="AQ229" s="131" t="str">
        <f t="shared" si="246"/>
        <v/>
      </c>
      <c r="AR229" s="123" t="str">
        <f t="shared" si="247"/>
        <v/>
      </c>
      <c r="AS229" s="273" t="str">
        <f t="shared" si="248"/>
        <v/>
      </c>
      <c r="AT229" s="273"/>
      <c r="AU229" s="273"/>
      <c r="AV229" s="341"/>
      <c r="AW229" s="277"/>
      <c r="AX229" s="277"/>
      <c r="AY229" s="404"/>
      <c r="AZ229" s="405"/>
      <c r="BA229" s="405"/>
      <c r="BB229" s="405"/>
      <c r="BC229" s="405"/>
      <c r="BJ229" s="299"/>
      <c r="BK229" s="285"/>
      <c r="BL229" s="285"/>
      <c r="BM229" s="285"/>
      <c r="BN229" s="285"/>
      <c r="BO229" s="285"/>
      <c r="BP229" s="285"/>
      <c r="BQ229" s="285"/>
      <c r="BR229" s="285"/>
      <c r="BS229" s="285"/>
      <c r="BT229" s="285"/>
      <c r="BU229" s="285"/>
      <c r="BV229" s="285"/>
      <c r="BW229" s="285"/>
      <c r="BX229" s="285"/>
      <c r="BY229" s="285"/>
      <c r="BZ229" s="285"/>
      <c r="CA229" s="285"/>
      <c r="CB229" s="285"/>
      <c r="CC229" s="285"/>
      <c r="CD229" s="285"/>
      <c r="CE229" s="285"/>
      <c r="CF229" s="285"/>
      <c r="CG229" s="285"/>
      <c r="CH229" s="285"/>
      <c r="CL229" s="285"/>
    </row>
    <row r="230" spans="1:90" s="1" customFormat="1" ht="13.75" customHeight="1" x14ac:dyDescent="0.3">
      <c r="A230" s="581"/>
      <c r="B230" s="548" t="s">
        <v>458</v>
      </c>
      <c r="C230" s="511" t="s">
        <v>148</v>
      </c>
      <c r="D230" s="511"/>
      <c r="E230" s="511" t="s">
        <v>133</v>
      </c>
      <c r="F230" s="510"/>
      <c r="G230" s="510"/>
      <c r="H230" s="510"/>
      <c r="I230" s="510"/>
      <c r="J230" s="511" t="s">
        <v>269</v>
      </c>
      <c r="K230" s="512" t="s">
        <v>465</v>
      </c>
      <c r="L230" s="512"/>
      <c r="M230" s="512" t="str">
        <f t="shared" si="276"/>
        <v xml:space="preserve">Posibilidad de pérdida Económica y Reputacional por registros presupuestales, contables y de tesorería que no coincidan con la realidad </v>
      </c>
      <c r="N230" s="548"/>
      <c r="O230" s="489"/>
      <c r="P230" s="487"/>
      <c r="Q230" s="488"/>
      <c r="R230" s="485"/>
      <c r="S230" s="487"/>
      <c r="T230" s="488"/>
      <c r="U230" s="485"/>
      <c r="V230" s="487"/>
      <c r="W230" s="488"/>
      <c r="X230" s="509"/>
      <c r="Y230" s="488"/>
      <c r="Z230" s="509"/>
      <c r="AA230" s="489"/>
      <c r="AB230" s="298"/>
      <c r="AC230" s="409"/>
      <c r="AD230" s="359"/>
      <c r="AE230" s="287"/>
      <c r="AF230" s="409"/>
      <c r="AG230" s="287" t="str">
        <f t="shared" si="254"/>
        <v/>
      </c>
      <c r="AH230" s="288"/>
      <c r="AI230" s="288"/>
      <c r="AJ230" s="289" t="str">
        <f t="shared" si="237"/>
        <v/>
      </c>
      <c r="AK230" s="288"/>
      <c r="AL230" s="288"/>
      <c r="AM230" s="288"/>
      <c r="AN230" s="122"/>
      <c r="AO230" s="131" t="str">
        <f t="shared" si="245"/>
        <v/>
      </c>
      <c r="AP230" s="123"/>
      <c r="AQ230" s="131" t="str">
        <f t="shared" si="246"/>
        <v/>
      </c>
      <c r="AR230" s="123" t="str">
        <f t="shared" si="247"/>
        <v/>
      </c>
      <c r="AS230" s="273" t="str">
        <f t="shared" si="248"/>
        <v/>
      </c>
      <c r="AT230" s="273"/>
      <c r="AU230" s="273"/>
      <c r="AV230" s="341"/>
      <c r="AW230" s="277"/>
      <c r="AX230" s="277"/>
      <c r="AY230" s="404"/>
      <c r="AZ230" s="405"/>
      <c r="BA230" s="405"/>
      <c r="BB230" s="405"/>
      <c r="BC230" s="405"/>
      <c r="BJ230" s="299"/>
      <c r="BK230" s="285"/>
      <c r="BL230" s="285"/>
      <c r="BM230" s="285"/>
      <c r="BN230" s="285"/>
      <c r="BO230" s="285"/>
      <c r="BP230" s="285"/>
      <c r="BQ230" s="285"/>
      <c r="BR230" s="285"/>
      <c r="BS230" s="285"/>
      <c r="BT230" s="285"/>
      <c r="BU230" s="285"/>
      <c r="BV230" s="285"/>
      <c r="BW230" s="285"/>
      <c r="BX230" s="285"/>
      <c r="BY230" s="285"/>
      <c r="BZ230" s="285"/>
      <c r="CA230" s="285"/>
      <c r="CB230" s="285"/>
      <c r="CC230" s="285"/>
      <c r="CD230" s="285"/>
      <c r="CE230" s="285"/>
      <c r="CF230" s="285"/>
      <c r="CG230" s="285"/>
      <c r="CH230" s="285"/>
      <c r="CL230" s="285"/>
    </row>
    <row r="231" spans="1:90" s="1" customFormat="1" ht="13.75" customHeight="1" x14ac:dyDescent="0.3">
      <c r="A231" s="581"/>
      <c r="B231" s="548" t="s">
        <v>458</v>
      </c>
      <c r="C231" s="511" t="s">
        <v>148</v>
      </c>
      <c r="D231" s="511"/>
      <c r="E231" s="511" t="s">
        <v>133</v>
      </c>
      <c r="F231" s="510"/>
      <c r="G231" s="510"/>
      <c r="H231" s="510"/>
      <c r="I231" s="510"/>
      <c r="J231" s="511" t="s">
        <v>269</v>
      </c>
      <c r="K231" s="512" t="s">
        <v>465</v>
      </c>
      <c r="L231" s="512"/>
      <c r="M231" s="512" t="str">
        <f t="shared" si="276"/>
        <v xml:space="preserve">Posibilidad de pérdida Económica y Reputacional por registros presupuestales, contables y de tesorería que no coincidan con la realidad </v>
      </c>
      <c r="N231" s="548"/>
      <c r="O231" s="489"/>
      <c r="P231" s="487"/>
      <c r="Q231" s="488"/>
      <c r="R231" s="485"/>
      <c r="S231" s="487"/>
      <c r="T231" s="488"/>
      <c r="U231" s="485"/>
      <c r="V231" s="487"/>
      <c r="W231" s="488"/>
      <c r="X231" s="509"/>
      <c r="Y231" s="488"/>
      <c r="Z231" s="509"/>
      <c r="AA231" s="489"/>
      <c r="AB231" s="298"/>
      <c r="AC231" s="409"/>
      <c r="AD231" s="359"/>
      <c r="AE231" s="287"/>
      <c r="AF231" s="409"/>
      <c r="AG231" s="287" t="str">
        <f t="shared" si="254"/>
        <v/>
      </c>
      <c r="AH231" s="288"/>
      <c r="AI231" s="288"/>
      <c r="AJ231" s="289" t="str">
        <f t="shared" si="237"/>
        <v/>
      </c>
      <c r="AK231" s="288"/>
      <c r="AL231" s="288"/>
      <c r="AM231" s="288"/>
      <c r="AN231" s="122"/>
      <c r="AO231" s="131" t="str">
        <f t="shared" si="245"/>
        <v/>
      </c>
      <c r="AP231" s="123"/>
      <c r="AQ231" s="131" t="str">
        <f t="shared" si="246"/>
        <v/>
      </c>
      <c r="AR231" s="123" t="str">
        <f t="shared" si="247"/>
        <v/>
      </c>
      <c r="AS231" s="273" t="str">
        <f t="shared" si="248"/>
        <v/>
      </c>
      <c r="AT231" s="273"/>
      <c r="AU231" s="273"/>
      <c r="AV231" s="341"/>
      <c r="AW231" s="277"/>
      <c r="AX231" s="277"/>
      <c r="AY231" s="404"/>
      <c r="AZ231" s="405"/>
      <c r="BA231" s="405"/>
      <c r="BB231" s="405"/>
      <c r="BC231" s="405"/>
      <c r="BJ231" s="299"/>
      <c r="BK231" s="285"/>
      <c r="BL231" s="285"/>
      <c r="BM231" s="285"/>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L231" s="285"/>
    </row>
    <row r="232" spans="1:90" s="1" customFormat="1" ht="13.75" customHeight="1" x14ac:dyDescent="0.3">
      <c r="A232" s="581"/>
      <c r="B232" s="548" t="s">
        <v>458</v>
      </c>
      <c r="C232" s="511" t="s">
        <v>148</v>
      </c>
      <c r="D232" s="511"/>
      <c r="E232" s="511" t="s">
        <v>133</v>
      </c>
      <c r="F232" s="510"/>
      <c r="G232" s="510"/>
      <c r="H232" s="510"/>
      <c r="I232" s="510"/>
      <c r="J232" s="511" t="s">
        <v>269</v>
      </c>
      <c r="K232" s="512" t="s">
        <v>465</v>
      </c>
      <c r="L232" s="512"/>
      <c r="M232" s="512" t="str">
        <f t="shared" si="276"/>
        <v xml:space="preserve">Posibilidad de pérdida Económica y Reputacional por registros presupuestales, contables y de tesorería que no coincidan con la realidad </v>
      </c>
      <c r="N232" s="548"/>
      <c r="O232" s="489"/>
      <c r="P232" s="487"/>
      <c r="Q232" s="488"/>
      <c r="R232" s="485"/>
      <c r="S232" s="487"/>
      <c r="T232" s="488"/>
      <c r="U232" s="485"/>
      <c r="V232" s="487"/>
      <c r="W232" s="488"/>
      <c r="X232" s="509"/>
      <c r="Y232" s="488"/>
      <c r="Z232" s="509"/>
      <c r="AA232" s="489"/>
      <c r="AB232" s="298"/>
      <c r="AC232" s="409"/>
      <c r="AD232" s="359"/>
      <c r="AE232" s="287"/>
      <c r="AF232" s="409"/>
      <c r="AG232" s="287" t="str">
        <f t="shared" si="254"/>
        <v/>
      </c>
      <c r="AH232" s="288"/>
      <c r="AI232" s="288"/>
      <c r="AJ232" s="289" t="str">
        <f t="shared" si="237"/>
        <v/>
      </c>
      <c r="AK232" s="288"/>
      <c r="AL232" s="288"/>
      <c r="AM232" s="288"/>
      <c r="AN232" s="122"/>
      <c r="AO232" s="131" t="str">
        <f t="shared" si="245"/>
        <v/>
      </c>
      <c r="AP232" s="123"/>
      <c r="AQ232" s="131" t="str">
        <f t="shared" si="246"/>
        <v/>
      </c>
      <c r="AR232" s="123" t="str">
        <f t="shared" si="247"/>
        <v/>
      </c>
      <c r="AS232" s="273" t="str">
        <f t="shared" si="248"/>
        <v/>
      </c>
      <c r="AT232" s="273"/>
      <c r="AU232" s="273"/>
      <c r="AV232" s="341"/>
      <c r="AW232" s="277"/>
      <c r="AX232" s="277"/>
      <c r="AY232" s="404"/>
      <c r="AZ232" s="405"/>
      <c r="BA232" s="405"/>
      <c r="BB232" s="405"/>
      <c r="BC232" s="405"/>
      <c r="BJ232" s="299"/>
      <c r="BK232" s="285"/>
      <c r="BL232" s="285"/>
      <c r="BM232" s="285"/>
      <c r="BN232" s="285"/>
      <c r="BO232" s="285"/>
      <c r="BP232" s="285"/>
      <c r="BQ232" s="285"/>
      <c r="BR232" s="285"/>
      <c r="BS232" s="285"/>
      <c r="BT232" s="285"/>
      <c r="BU232" s="285"/>
      <c r="BV232" s="285"/>
      <c r="BW232" s="285"/>
      <c r="BX232" s="285"/>
      <c r="BY232" s="285"/>
      <c r="BZ232" s="285"/>
      <c r="CA232" s="285"/>
      <c r="CB232" s="285"/>
      <c r="CC232" s="285"/>
      <c r="CD232" s="285"/>
      <c r="CE232" s="285"/>
      <c r="CF232" s="285"/>
      <c r="CG232" s="285"/>
      <c r="CH232" s="285"/>
      <c r="CL232" s="285"/>
    </row>
    <row r="233" spans="1:90" s="1" customFormat="1" ht="13.75" customHeight="1" x14ac:dyDescent="0.3">
      <c r="A233" s="581"/>
      <c r="B233" s="548" t="s">
        <v>458</v>
      </c>
      <c r="C233" s="511" t="s">
        <v>148</v>
      </c>
      <c r="D233" s="511"/>
      <c r="E233" s="511" t="s">
        <v>133</v>
      </c>
      <c r="F233" s="510"/>
      <c r="G233" s="510"/>
      <c r="H233" s="510"/>
      <c r="I233" s="510"/>
      <c r="J233" s="511" t="s">
        <v>269</v>
      </c>
      <c r="K233" s="512" t="s">
        <v>465</v>
      </c>
      <c r="L233" s="512"/>
      <c r="M233" s="512" t="str">
        <f t="shared" si="276"/>
        <v xml:space="preserve">Posibilidad de pérdida Económica y Reputacional por registros presupuestales, contables y de tesorería que no coincidan con la realidad </v>
      </c>
      <c r="N233" s="548"/>
      <c r="O233" s="489"/>
      <c r="P233" s="487"/>
      <c r="Q233" s="488"/>
      <c r="R233" s="485"/>
      <c r="S233" s="487"/>
      <c r="T233" s="488"/>
      <c r="U233" s="485"/>
      <c r="V233" s="487"/>
      <c r="W233" s="488"/>
      <c r="X233" s="509"/>
      <c r="Y233" s="488"/>
      <c r="Z233" s="509"/>
      <c r="AA233" s="489"/>
      <c r="AB233" s="298"/>
      <c r="AC233" s="409"/>
      <c r="AD233" s="359"/>
      <c r="AE233" s="287"/>
      <c r="AF233" s="409"/>
      <c r="AG233" s="287" t="str">
        <f t="shared" si="254"/>
        <v/>
      </c>
      <c r="AH233" s="288"/>
      <c r="AI233" s="288"/>
      <c r="AJ233" s="289" t="str">
        <f t="shared" si="237"/>
        <v/>
      </c>
      <c r="AK233" s="288"/>
      <c r="AL233" s="288"/>
      <c r="AM233" s="288"/>
      <c r="AN233" s="122"/>
      <c r="AO233" s="131" t="str">
        <f t="shared" si="245"/>
        <v/>
      </c>
      <c r="AP233" s="123"/>
      <c r="AQ233" s="131" t="str">
        <f t="shared" si="246"/>
        <v/>
      </c>
      <c r="AR233" s="123" t="str">
        <f t="shared" si="247"/>
        <v/>
      </c>
      <c r="AS233" s="273" t="str">
        <f t="shared" si="248"/>
        <v/>
      </c>
      <c r="AT233" s="273"/>
      <c r="AU233" s="273"/>
      <c r="AV233" s="341"/>
      <c r="AW233" s="277"/>
      <c r="AX233" s="277"/>
      <c r="AY233" s="404"/>
      <c r="AZ233" s="405"/>
      <c r="BA233" s="405"/>
      <c r="BB233" s="405"/>
      <c r="BC233" s="405"/>
      <c r="BJ233" s="299"/>
      <c r="BK233" s="285"/>
      <c r="BL233" s="285"/>
      <c r="BM233" s="285"/>
      <c r="BN233" s="285"/>
      <c r="BO233" s="285"/>
      <c r="BP233" s="285"/>
      <c r="BQ233" s="285"/>
      <c r="BR233" s="285"/>
      <c r="BS233" s="285"/>
      <c r="BT233" s="285"/>
      <c r="BU233" s="285"/>
      <c r="BV233" s="285"/>
      <c r="BW233" s="285"/>
      <c r="BX233" s="285"/>
      <c r="BY233" s="285"/>
      <c r="BZ233" s="285"/>
      <c r="CA233" s="285"/>
      <c r="CB233" s="285"/>
      <c r="CC233" s="285"/>
      <c r="CD233" s="285"/>
      <c r="CE233" s="285"/>
      <c r="CF233" s="285"/>
      <c r="CG233" s="285"/>
      <c r="CH233" s="285"/>
      <c r="CL233" s="285"/>
    </row>
    <row r="234" spans="1:90" s="1" customFormat="1" ht="225.65" customHeight="1" x14ac:dyDescent="0.3">
      <c r="A234" s="581" t="s">
        <v>466</v>
      </c>
      <c r="B234" s="548" t="s">
        <v>467</v>
      </c>
      <c r="C234" s="511" t="s">
        <v>148</v>
      </c>
      <c r="D234" s="511" t="s">
        <v>458</v>
      </c>
      <c r="E234" s="511" t="s">
        <v>796</v>
      </c>
      <c r="F234" s="510" t="s">
        <v>330</v>
      </c>
      <c r="G234" s="510" t="s">
        <v>266</v>
      </c>
      <c r="H234" s="510" t="s">
        <v>279</v>
      </c>
      <c r="I234" s="510" t="s">
        <v>305</v>
      </c>
      <c r="J234" s="511" t="s">
        <v>1029</v>
      </c>
      <c r="K234" s="512" t="s">
        <v>702</v>
      </c>
      <c r="L234" s="512" t="s">
        <v>705</v>
      </c>
      <c r="M234" s="512" t="str">
        <f t="shared" si="276"/>
        <v>Posibilidad de afectación Económica por manejo indebido de recursos financieros por parte de quienes los administran en la entidad, para beneficio propio o de terceros, debido a la manipulación de la información financiera.</v>
      </c>
      <c r="N234" s="548" t="s">
        <v>319</v>
      </c>
      <c r="O234" s="489">
        <v>4800</v>
      </c>
      <c r="P234" s="487" t="str">
        <f t="shared" si="212"/>
        <v>Alta</v>
      </c>
      <c r="Q234" s="488">
        <f t="shared" ref="Q234" si="285">IF(P234="","",IF(P234="Muy Baja",0.2,IF(P234="Baja",0.4,IF(P234="Media",0.6,IF(P234="Alta",0.8,IF(P234="Muy Alta",1,))))))</f>
        <v>0.8</v>
      </c>
      <c r="R234" s="485" t="s">
        <v>320</v>
      </c>
      <c r="S234" s="487" t="str">
        <f>IF(OR(R234='Tabla Impacto'!$C$11,R234='Tabla Impacto'!$D$11),"Leve",IF(OR(R234='Tabla Impacto'!$C$12,R234='Tabla Impacto'!$D$12),"Menor",IF(OR(R234='Tabla Impacto'!$C$13,R234='Tabla Impacto'!$D$13),"Moderado",IF(OR(R234='Tabla Impacto'!$C$14,R234='Tabla Impacto'!$D$14),"Mayor",IF(OR(R234='Tabla Impacto'!$C$15,R234='Tabla Impacto'!$D$15),"Catastrófico","")))))</f>
        <v>Mayor</v>
      </c>
      <c r="T234" s="488">
        <f t="shared" ref="T234" si="286">IF(S234="","",IF(S234="Leve",0.2,IF(S234="Menor",0.4,IF(S234="Moderado",0.6,IF(S234="Mayor",0.8,IF(S234="Catastrófico",1,))))))</f>
        <v>0.8</v>
      </c>
      <c r="U234" s="485"/>
      <c r="V234" s="487" t="str">
        <f>IF(OR(U234='Tabla Impacto'!$C$11,U234='Tabla Impacto'!$D$11),"Leve",IF(OR(U234='Tabla Impacto'!$C$12,U234='Tabla Impacto'!$D$12),"Menor",IF(OR(U234='Tabla Impacto'!$C$13,U234='Tabla Impacto'!$D$13),"Moderado",IF(OR(U234='Tabla Impacto'!$C$14,U234='Tabla Impacto'!$D$14),"Mayor",IF(OR(U234='Tabla Impacto'!$C$15,U234='Tabla Impacto'!$D$15),"Catastrófico","")))))</f>
        <v/>
      </c>
      <c r="W234" s="488" t="str">
        <f t="shared" ref="W234" si="287">IF(V234="","",IF(V234="Leve",0.2,IF(V234="Menor",0.4,IF(V234="Moderado",0.6,IF(V234="Mayor",0.8,IF(V234="Catastrófico",1,))))))</f>
        <v/>
      </c>
      <c r="X234" s="509" t="str">
        <f>IF(Y234="","",IF(Y234='Tabla Impacto'!$G$4,'Tabla Impacto'!$F$4,IF(Y234='Tabla Impacto'!$G$5,'Tabla Impacto'!$F$5,IF(Y234='Tabla Impacto'!$G$6,'Tabla Impacto'!$F$6,IF(Y234='Tabla Impacto'!$G$7,'Tabla Impacto'!$F$7,IF(Y234='Tabla Impacto'!$G$8,'Tabla Impacto'!$F$8))))))</f>
        <v>Mayor</v>
      </c>
      <c r="Y234" s="488">
        <f t="shared" ref="Y234" si="288">+IF(T234="",W234,IF(W234="",T234,IF(T234&gt;W234,T234,W234)))</f>
        <v>0.8</v>
      </c>
      <c r="Z234" s="509" t="str">
        <f t="shared" ref="Z234" si="289">IF(OR(AND(P234="Muy Baja",X234="Leve"),AND(P234="Muy Baja",X234="Menor"),AND(P234="Baja",X234="Leve")),"Bajo",IF(OR(AND(P234="Muy baja",X234="Moderado"),AND(P234="Baja",X234="Menor"),AND(P234="Baja",X234="Moderado"),AND(P234="Media",X234="Leve"),AND(P234="Media",X234="Menor"),AND(P234="Media",X234="Moderado"),AND(P234="Alta",X234="Leve"),AND(P234="Alta",X234="Menor")),"Moderado",IF(OR(AND(P234="Muy Baja",X234="Mayor"),AND(P234="Baja",X234="Mayor"),AND(P234="Media",X234="Mayor"),AND(P234="Alta",X234="Moderado"),AND(P234="Alta",X234="Mayor"),AND(P234="Muy Alta",X234="Leve"),AND(P234="Muy Alta",X234="Menor"),AND(P234="Muy Alta",X234="Moderado"),AND(P234="Muy Alta",X234="Mayor")),"Alto",IF(OR(AND(P234="Muy Baja",X234="Catastrófico"),AND(P234="Baja",X234="Catastrófico"),AND(P234="Media",X234="Catastrófico"),AND(P234="Alta",X234="Catastrófico"),AND(P234="Muy Alta",X234="Catastrófico")),"Extremo",""))))</f>
        <v>Alto</v>
      </c>
      <c r="AA234" s="489"/>
      <c r="AB234" s="298">
        <v>1</v>
      </c>
      <c r="AC234" s="427" t="s">
        <v>1072</v>
      </c>
      <c r="AD234" s="359"/>
      <c r="AE234" s="388" t="s">
        <v>113</v>
      </c>
      <c r="AF234" s="409" t="s">
        <v>930</v>
      </c>
      <c r="AG234" s="287" t="str">
        <f t="shared" si="254"/>
        <v>Probabilidad</v>
      </c>
      <c r="AH234" s="288" t="s">
        <v>71</v>
      </c>
      <c r="AI234" s="288" t="s">
        <v>106</v>
      </c>
      <c r="AJ234" s="289" t="str">
        <f t="shared" si="237"/>
        <v>40%</v>
      </c>
      <c r="AK234" s="288" t="s">
        <v>112</v>
      </c>
      <c r="AL234" s="288" t="s">
        <v>130</v>
      </c>
      <c r="AM234" s="288" t="s">
        <v>273</v>
      </c>
      <c r="AN234" s="272">
        <f>IFERROR(IF(AG234="Probabilidad",(Q234-(+Q234*AJ234)),IF(AG234="Impacto",Q234,"")),"")</f>
        <v>0.48</v>
      </c>
      <c r="AO234" s="131" t="str">
        <f t="shared" si="245"/>
        <v>Media</v>
      </c>
      <c r="AP234" s="123">
        <f>+AN234</f>
        <v>0.48</v>
      </c>
      <c r="AQ234" s="131" t="str">
        <f t="shared" si="246"/>
        <v>Mayor</v>
      </c>
      <c r="AR234" s="123">
        <f>IFERROR(IF(AG234="Impacto",(Y234-(+Y234*AJ234)),IF(AG234="Probabilidad",Y234,"")),"")</f>
        <v>0.8</v>
      </c>
      <c r="AS234" s="273" t="str">
        <f t="shared" si="248"/>
        <v>Alto</v>
      </c>
      <c r="AT234" s="339">
        <f>+AP234</f>
        <v>0.48</v>
      </c>
      <c r="AU234" s="339">
        <f>+AR234</f>
        <v>0.8</v>
      </c>
      <c r="AV234" s="346" t="s">
        <v>274</v>
      </c>
      <c r="AW234" s="277"/>
      <c r="AX234" s="277"/>
      <c r="AY234" s="291">
        <v>12</v>
      </c>
      <c r="AZ234" s="287">
        <v>3</v>
      </c>
      <c r="BA234" s="287">
        <v>3</v>
      </c>
      <c r="BB234" s="287">
        <v>3</v>
      </c>
      <c r="BC234" s="287">
        <v>3</v>
      </c>
      <c r="BJ234" s="299"/>
      <c r="BK234" s="285"/>
      <c r="BL234" s="285"/>
      <c r="BM234" s="285"/>
      <c r="BN234" s="285"/>
      <c r="BO234" s="285"/>
      <c r="BP234" s="285"/>
      <c r="BQ234" s="285"/>
      <c r="BR234" s="285"/>
      <c r="BS234" s="285"/>
      <c r="BT234" s="285"/>
      <c r="BU234" s="285"/>
      <c r="BV234" s="285"/>
      <c r="BW234" s="285"/>
      <c r="BX234" s="285"/>
      <c r="BY234" s="285"/>
      <c r="BZ234" s="285"/>
      <c r="CA234" s="285"/>
      <c r="CB234" s="285"/>
      <c r="CC234" s="285"/>
      <c r="CD234" s="285"/>
      <c r="CE234" s="285"/>
      <c r="CF234" s="285"/>
      <c r="CG234" s="285"/>
      <c r="CH234" s="285"/>
      <c r="CL234" s="285"/>
    </row>
    <row r="235" spans="1:90" s="1" customFormat="1" ht="13.75" customHeight="1" x14ac:dyDescent="0.3">
      <c r="A235" s="581"/>
      <c r="B235" s="548" t="s">
        <v>463</v>
      </c>
      <c r="C235" s="511" t="s">
        <v>148</v>
      </c>
      <c r="D235" s="511" t="s">
        <v>463</v>
      </c>
      <c r="E235" s="511" t="s">
        <v>133</v>
      </c>
      <c r="F235" s="510"/>
      <c r="G235" s="510"/>
      <c r="H235" s="510"/>
      <c r="I235" s="510"/>
      <c r="J235" s="511" t="s">
        <v>349</v>
      </c>
      <c r="K235" s="512" t="s">
        <v>468</v>
      </c>
      <c r="L235" s="512" t="s">
        <v>469</v>
      </c>
      <c r="M235" s="512" t="str">
        <f t="shared" si="276"/>
        <v>Posibilidad de pérdida Económica por manejo indebido de recursos financieros por parte de quienes los administran en la entidad, para beneficio propio o de terceros debido a manipulación de la información financiera.</v>
      </c>
      <c r="N235" s="548"/>
      <c r="O235" s="489"/>
      <c r="P235" s="487"/>
      <c r="Q235" s="488"/>
      <c r="R235" s="485"/>
      <c r="S235" s="487"/>
      <c r="T235" s="488"/>
      <c r="U235" s="485"/>
      <c r="V235" s="487"/>
      <c r="W235" s="488"/>
      <c r="X235" s="509"/>
      <c r="Y235" s="488"/>
      <c r="Z235" s="509"/>
      <c r="AA235" s="489"/>
      <c r="AB235" s="298"/>
      <c r="AC235" s="409"/>
      <c r="AD235" s="359"/>
      <c r="AE235" s="287"/>
      <c r="AF235" s="409"/>
      <c r="AG235" s="287" t="str">
        <f t="shared" si="254"/>
        <v/>
      </c>
      <c r="AH235" s="288"/>
      <c r="AI235" s="288"/>
      <c r="AJ235" s="289" t="str">
        <f t="shared" si="237"/>
        <v/>
      </c>
      <c r="AK235" s="288"/>
      <c r="AL235" s="288"/>
      <c r="AM235" s="288"/>
      <c r="AN235" s="271" t="str">
        <f>IFERROR(IF(AND(AG234="Probabilidad",AG235="Probabilidad"),(AP234-(+AP234*AJ235)),IF(AG235="Probabilidad",(Q234-(+Q234*AJ235)),IF(AG235="Impacto",AP234,""))),"")</f>
        <v/>
      </c>
      <c r="AO235" s="131" t="str">
        <f t="shared" ref="AO235:AO236" si="290">IFERROR(IF(AN235="","",IF(AN235&lt;=0.2,"Muy Baja",IF(AN235&lt;=0.4,"Baja",IF(AN235&lt;=0.6,"Media",IF(AN235&lt;=0.8,"Alta","Muy Alta"))))),"")</f>
        <v/>
      </c>
      <c r="AP235" s="123" t="str">
        <f>+AN235</f>
        <v/>
      </c>
      <c r="AQ235" s="131" t="str">
        <f t="shared" ref="AQ235:AQ236" si="291">IFERROR(IF(AR235="","",IF(AR235&lt;=0.2,"Leve",IF(AR235&lt;=0.4,"Menor",IF(AR235&lt;=0.6,"Moderado",IF(AR235&lt;=0.8,"Mayor","Catastrófico"))))),"")</f>
        <v/>
      </c>
      <c r="AR235" s="123" t="str">
        <f>IFERROR(IF(AND(AG234="Impacto",AG235="Impacto"),(AR234-(+AR234*AJ235)),IF(AG235="Impacto",(Y234-(+Y234*AJ235)),IF(AG235="Probabilidad",AR234,""))),"")</f>
        <v/>
      </c>
      <c r="AS235" s="273" t="str">
        <f t="shared" ref="AS235:AS236" si="292">IFERROR(IF(OR(AND(AO235="Muy Baja",AQ235="Leve"),AND(AO235="Muy Baja",AQ235="Menor"),AND(AO235="Baja",AQ235="Leve")),"Bajo",IF(OR(AND(AO235="Muy baja",AQ235="Moderado"),AND(AO235="Baja",AQ235="Menor"),AND(AO235="Baja",AQ235="Moderado"),AND(AO235="Media",AQ235="Leve"),AND(AO235="Media",AQ235="Menor"),AND(AO235="Media",AQ235="Moderado"),AND(AO235="Alta",AQ235="Leve"),AND(AO235="Alta",AQ235="Menor")),"Moderado",IF(OR(AND(AO235="Muy Baja",AQ235="Mayor"),AND(AO235="Baja",AQ235="Mayor"),AND(AO235="Media",AQ235="Mayor"),AND(AO235="Alta",AQ235="Moderado"),AND(AO235="Alta",AQ235="Mayor"),AND(AO235="Muy Alta",AQ235="Leve"),AND(AO235="Muy Alta",AQ235="Menor"),AND(AO235="Muy Alta",AQ235="Moderado"),AND(AO235="Muy Alta",AQ235="Mayor")),"Alto",IF(OR(AND(AO235="Muy Baja",AQ235="Catastrófico"),AND(AO235="Baja",AQ235="Catastrófico"),AND(AO235="Media",AQ235="Catastrófico"),AND(AO235="Alta",AQ235="Catastrófico"),AND(AO235="Muy Alta",AQ235="Catastrófico")),"Extremo","")))),"")</f>
        <v/>
      </c>
      <c r="AT235" s="342"/>
      <c r="AU235" s="342"/>
      <c r="AV235" s="370"/>
      <c r="AW235" s="277"/>
      <c r="AX235" s="277"/>
      <c r="AY235" s="291"/>
      <c r="AZ235" s="287"/>
      <c r="BA235" s="287"/>
      <c r="BB235" s="287"/>
      <c r="BC235" s="287"/>
      <c r="BJ235" s="299"/>
      <c r="BK235" s="285"/>
      <c r="BL235" s="285"/>
      <c r="BM235" s="285"/>
      <c r="BN235" s="285"/>
      <c r="BO235" s="285"/>
      <c r="BP235" s="285"/>
      <c r="BQ235" s="285"/>
      <c r="BR235" s="285"/>
      <c r="BS235" s="285"/>
      <c r="BT235" s="285"/>
      <c r="BU235" s="285"/>
      <c r="BV235" s="285"/>
      <c r="BW235" s="285"/>
      <c r="BX235" s="285"/>
      <c r="BY235" s="285"/>
      <c r="BZ235" s="285"/>
      <c r="CA235" s="285"/>
      <c r="CB235" s="285"/>
      <c r="CC235" s="285"/>
      <c r="CD235" s="285"/>
      <c r="CE235" s="285"/>
      <c r="CF235" s="285"/>
      <c r="CG235" s="285"/>
      <c r="CH235" s="285"/>
      <c r="CL235" s="285"/>
    </row>
    <row r="236" spans="1:90" s="1" customFormat="1" ht="13.75" customHeight="1" x14ac:dyDescent="0.3">
      <c r="A236" s="581"/>
      <c r="B236" s="548" t="s">
        <v>463</v>
      </c>
      <c r="C236" s="511" t="s">
        <v>148</v>
      </c>
      <c r="D236" s="511" t="s">
        <v>463</v>
      </c>
      <c r="E236" s="511" t="s">
        <v>133</v>
      </c>
      <c r="F236" s="510"/>
      <c r="G236" s="510"/>
      <c r="H236" s="510"/>
      <c r="I236" s="510"/>
      <c r="J236" s="511" t="s">
        <v>349</v>
      </c>
      <c r="K236" s="512" t="s">
        <v>468</v>
      </c>
      <c r="L236" s="512" t="s">
        <v>469</v>
      </c>
      <c r="M236" s="512" t="str">
        <f t="shared" si="276"/>
        <v>Posibilidad de pérdida Económica por manejo indebido de recursos financieros por parte de quienes los administran en la entidad, para beneficio propio o de terceros debido a manipulación de la información financiera.</v>
      </c>
      <c r="N236" s="548"/>
      <c r="O236" s="489"/>
      <c r="P236" s="487"/>
      <c r="Q236" s="488"/>
      <c r="R236" s="485"/>
      <c r="S236" s="487"/>
      <c r="T236" s="488"/>
      <c r="U236" s="485"/>
      <c r="V236" s="487"/>
      <c r="W236" s="488"/>
      <c r="X236" s="509"/>
      <c r="Y236" s="488"/>
      <c r="Z236" s="509"/>
      <c r="AA236" s="489"/>
      <c r="AB236" s="298"/>
      <c r="AC236" s="409"/>
      <c r="AD236" s="359"/>
      <c r="AE236" s="287"/>
      <c r="AF236" s="409"/>
      <c r="AG236" s="287" t="str">
        <f t="shared" si="254"/>
        <v/>
      </c>
      <c r="AH236" s="288"/>
      <c r="AI236" s="288"/>
      <c r="AJ236" s="289" t="str">
        <f t="shared" si="237"/>
        <v/>
      </c>
      <c r="AK236" s="288"/>
      <c r="AL236" s="288"/>
      <c r="AM236" s="288"/>
      <c r="AN236" s="271" t="str">
        <f>IFERROR(IF(AND(AG235="Probabilidad",AG236="Probabilidad"),(AP235-(+AP235*AJ236)),IF(AG236="Probabilidad",(Q235-(+Q235*AJ236)),IF(AG236="Impacto",AP235,""))),"")</f>
        <v/>
      </c>
      <c r="AO236" s="131" t="str">
        <f t="shared" si="290"/>
        <v/>
      </c>
      <c r="AP236" s="123" t="str">
        <f>+AN236</f>
        <v/>
      </c>
      <c r="AQ236" s="131" t="str">
        <f t="shared" si="291"/>
        <v/>
      </c>
      <c r="AR236" s="123" t="str">
        <f>IFERROR(IF(AND(AG235="Impacto",AG236="Impacto"),(AR235-(+AR235*AJ236)),IF(AG236="Impacto",(Y235-(+Y235*AJ236)),IF(AG236="Probabilidad",AR235,""))),"")</f>
        <v/>
      </c>
      <c r="AS236" s="273" t="str">
        <f t="shared" si="292"/>
        <v/>
      </c>
      <c r="AT236" s="342"/>
      <c r="AU236" s="342"/>
      <c r="AV236" s="370"/>
      <c r="AW236" s="277"/>
      <c r="AX236" s="277"/>
      <c r="AY236" s="291"/>
      <c r="AZ236" s="287"/>
      <c r="BA236" s="287"/>
      <c r="BB236" s="287"/>
      <c r="BC236" s="287"/>
      <c r="BJ236" s="299"/>
      <c r="BK236" s="285"/>
      <c r="BL236" s="285"/>
      <c r="BM236" s="285"/>
      <c r="BN236" s="285"/>
      <c r="BO236" s="285"/>
      <c r="BP236" s="285"/>
      <c r="BQ236" s="285"/>
      <c r="BR236" s="285"/>
      <c r="BS236" s="285"/>
      <c r="BT236" s="285"/>
      <c r="BU236" s="285"/>
      <c r="BV236" s="285"/>
      <c r="BW236" s="285"/>
      <c r="BX236" s="285"/>
      <c r="BY236" s="285"/>
      <c r="BZ236" s="285"/>
      <c r="CA236" s="285"/>
      <c r="CB236" s="285"/>
      <c r="CC236" s="285"/>
      <c r="CD236" s="285"/>
      <c r="CE236" s="285"/>
      <c r="CF236" s="285"/>
      <c r="CG236" s="285"/>
      <c r="CH236" s="285"/>
      <c r="CL236" s="285"/>
    </row>
    <row r="237" spans="1:90" s="1" customFormat="1" ht="14" customHeight="1" x14ac:dyDescent="0.3">
      <c r="A237" s="581"/>
      <c r="B237" s="548" t="s">
        <v>463</v>
      </c>
      <c r="C237" s="511" t="s">
        <v>148</v>
      </c>
      <c r="D237" s="511" t="s">
        <v>463</v>
      </c>
      <c r="E237" s="511" t="s">
        <v>133</v>
      </c>
      <c r="F237" s="510"/>
      <c r="G237" s="510"/>
      <c r="H237" s="510"/>
      <c r="I237" s="510"/>
      <c r="J237" s="511" t="s">
        <v>349</v>
      </c>
      <c r="K237" s="512" t="s">
        <v>468</v>
      </c>
      <c r="L237" s="512" t="s">
        <v>469</v>
      </c>
      <c r="M237" s="512" t="str">
        <f t="shared" si="276"/>
        <v>Posibilidad de pérdida Económica por manejo indebido de recursos financieros por parte de quienes los administran en la entidad, para beneficio propio o de terceros debido a manipulación de la información financiera.</v>
      </c>
      <c r="N237" s="548"/>
      <c r="O237" s="489"/>
      <c r="P237" s="487"/>
      <c r="Q237" s="488"/>
      <c r="R237" s="485"/>
      <c r="S237" s="487"/>
      <c r="T237" s="488"/>
      <c r="U237" s="485"/>
      <c r="V237" s="487"/>
      <c r="W237" s="488"/>
      <c r="X237" s="509"/>
      <c r="Y237" s="488"/>
      <c r="Z237" s="509"/>
      <c r="AA237" s="489"/>
      <c r="AB237" s="298"/>
      <c r="AC237" s="409"/>
      <c r="AD237" s="359"/>
      <c r="AE237" s="287"/>
      <c r="AF237" s="409"/>
      <c r="AG237" s="287" t="str">
        <f t="shared" si="254"/>
        <v/>
      </c>
      <c r="AH237" s="288"/>
      <c r="AI237" s="288"/>
      <c r="AJ237" s="289" t="str">
        <f t="shared" si="237"/>
        <v/>
      </c>
      <c r="AK237" s="288"/>
      <c r="AL237" s="288"/>
      <c r="AM237" s="288"/>
      <c r="AN237" s="122"/>
      <c r="AO237" s="131" t="str">
        <f t="shared" si="245"/>
        <v/>
      </c>
      <c r="AP237" s="123"/>
      <c r="AQ237" s="131" t="str">
        <f t="shared" si="246"/>
        <v/>
      </c>
      <c r="AR237" s="123" t="str">
        <f t="shared" si="247"/>
        <v/>
      </c>
      <c r="AS237" s="273" t="str">
        <f t="shared" si="248"/>
        <v/>
      </c>
      <c r="AT237" s="273"/>
      <c r="AU237" s="273"/>
      <c r="AV237" s="341"/>
      <c r="AW237" s="277"/>
      <c r="AX237" s="277"/>
      <c r="AY237" s="404"/>
      <c r="AZ237" s="405"/>
      <c r="BA237" s="405"/>
      <c r="BB237" s="405"/>
      <c r="BC237" s="405"/>
      <c r="BJ237" s="299"/>
      <c r="BK237" s="285"/>
      <c r="BL237" s="285"/>
      <c r="BM237" s="285"/>
      <c r="BN237" s="285"/>
      <c r="BO237" s="285"/>
      <c r="BP237" s="285"/>
      <c r="BQ237" s="285"/>
      <c r="BR237" s="285"/>
      <c r="BS237" s="285"/>
      <c r="BT237" s="285"/>
      <c r="BU237" s="285"/>
      <c r="BV237" s="285"/>
      <c r="BW237" s="285"/>
      <c r="BX237" s="285"/>
      <c r="BY237" s="285"/>
      <c r="BZ237" s="285"/>
      <c r="CA237" s="285"/>
      <c r="CB237" s="285"/>
      <c r="CC237" s="285"/>
      <c r="CD237" s="285"/>
      <c r="CE237" s="285"/>
      <c r="CF237" s="285"/>
      <c r="CG237" s="285"/>
      <c r="CH237" s="285"/>
      <c r="CL237" s="285"/>
    </row>
    <row r="238" spans="1:90" s="1" customFormat="1" ht="14" customHeight="1" x14ac:dyDescent="0.3">
      <c r="A238" s="581"/>
      <c r="B238" s="548" t="s">
        <v>463</v>
      </c>
      <c r="C238" s="511" t="s">
        <v>148</v>
      </c>
      <c r="D238" s="511" t="s">
        <v>463</v>
      </c>
      <c r="E238" s="511" t="s">
        <v>133</v>
      </c>
      <c r="F238" s="510"/>
      <c r="G238" s="510"/>
      <c r="H238" s="510"/>
      <c r="I238" s="510"/>
      <c r="J238" s="511" t="s">
        <v>349</v>
      </c>
      <c r="K238" s="512" t="s">
        <v>468</v>
      </c>
      <c r="L238" s="512" t="s">
        <v>469</v>
      </c>
      <c r="M238" s="512" t="str">
        <f t="shared" si="276"/>
        <v>Posibilidad de pérdida Económica por manejo indebido de recursos financieros por parte de quienes los administran en la entidad, para beneficio propio o de terceros debido a manipulación de la información financiera.</v>
      </c>
      <c r="N238" s="548"/>
      <c r="O238" s="489"/>
      <c r="P238" s="487"/>
      <c r="Q238" s="488"/>
      <c r="R238" s="485"/>
      <c r="S238" s="487"/>
      <c r="T238" s="488"/>
      <c r="U238" s="485"/>
      <c r="V238" s="487"/>
      <c r="W238" s="488"/>
      <c r="X238" s="509"/>
      <c r="Y238" s="488"/>
      <c r="Z238" s="509"/>
      <c r="AA238" s="489"/>
      <c r="AB238" s="298"/>
      <c r="AC238" s="409"/>
      <c r="AD238" s="359"/>
      <c r="AE238" s="287"/>
      <c r="AF238" s="409"/>
      <c r="AG238" s="287" t="str">
        <f t="shared" si="254"/>
        <v/>
      </c>
      <c r="AH238" s="288"/>
      <c r="AI238" s="288"/>
      <c r="AJ238" s="289" t="str">
        <f t="shared" si="237"/>
        <v/>
      </c>
      <c r="AK238" s="288"/>
      <c r="AL238" s="288"/>
      <c r="AM238" s="288"/>
      <c r="AN238" s="122"/>
      <c r="AO238" s="131" t="str">
        <f t="shared" si="245"/>
        <v/>
      </c>
      <c r="AP238" s="123"/>
      <c r="AQ238" s="131" t="str">
        <f t="shared" si="246"/>
        <v/>
      </c>
      <c r="AR238" s="123" t="str">
        <f t="shared" si="247"/>
        <v/>
      </c>
      <c r="AS238" s="273" t="str">
        <f t="shared" si="248"/>
        <v/>
      </c>
      <c r="AT238" s="273"/>
      <c r="AU238" s="273"/>
      <c r="AV238" s="341"/>
      <c r="AW238" s="277"/>
      <c r="AX238" s="277"/>
      <c r="AY238" s="404"/>
      <c r="AZ238" s="405"/>
      <c r="BA238" s="405"/>
      <c r="BB238" s="405"/>
      <c r="BC238" s="405"/>
      <c r="BJ238" s="299"/>
      <c r="BK238" s="285"/>
      <c r="BL238" s="285"/>
      <c r="BM238" s="285"/>
      <c r="BN238" s="285"/>
      <c r="BO238" s="285"/>
      <c r="BP238" s="285"/>
      <c r="BQ238" s="285"/>
      <c r="BR238" s="285"/>
      <c r="BS238" s="285"/>
      <c r="BT238" s="285"/>
      <c r="BU238" s="285"/>
      <c r="BV238" s="285"/>
      <c r="BW238" s="285"/>
      <c r="BX238" s="285"/>
      <c r="BY238" s="285"/>
      <c r="BZ238" s="285"/>
      <c r="CA238" s="285"/>
      <c r="CB238" s="285"/>
      <c r="CC238" s="285"/>
      <c r="CD238" s="285"/>
      <c r="CE238" s="285"/>
      <c r="CF238" s="285"/>
      <c r="CG238" s="285"/>
      <c r="CH238" s="285"/>
      <c r="CL238" s="285"/>
    </row>
    <row r="239" spans="1:90" s="1" customFormat="1" ht="14" customHeight="1" x14ac:dyDescent="0.3">
      <c r="A239" s="581"/>
      <c r="B239" s="548" t="s">
        <v>463</v>
      </c>
      <c r="C239" s="511" t="s">
        <v>148</v>
      </c>
      <c r="D239" s="511" t="s">
        <v>463</v>
      </c>
      <c r="E239" s="511" t="s">
        <v>133</v>
      </c>
      <c r="F239" s="510"/>
      <c r="G239" s="510"/>
      <c r="H239" s="510"/>
      <c r="I239" s="510"/>
      <c r="J239" s="511" t="s">
        <v>349</v>
      </c>
      <c r="K239" s="512" t="s">
        <v>468</v>
      </c>
      <c r="L239" s="512" t="s">
        <v>469</v>
      </c>
      <c r="M239" s="512" t="str">
        <f t="shared" si="276"/>
        <v>Posibilidad de pérdida Económica por manejo indebido de recursos financieros por parte de quienes los administran en la entidad, para beneficio propio o de terceros debido a manipulación de la información financiera.</v>
      </c>
      <c r="N239" s="548"/>
      <c r="O239" s="489"/>
      <c r="P239" s="487"/>
      <c r="Q239" s="488"/>
      <c r="R239" s="485"/>
      <c r="S239" s="487"/>
      <c r="T239" s="488"/>
      <c r="U239" s="485"/>
      <c r="V239" s="487"/>
      <c r="W239" s="488"/>
      <c r="X239" s="509"/>
      <c r="Y239" s="488"/>
      <c r="Z239" s="509"/>
      <c r="AA239" s="489"/>
      <c r="AB239" s="298"/>
      <c r="AC239" s="409"/>
      <c r="AD239" s="359"/>
      <c r="AE239" s="287"/>
      <c r="AF239" s="409"/>
      <c r="AG239" s="287" t="str">
        <f t="shared" si="254"/>
        <v/>
      </c>
      <c r="AH239" s="288"/>
      <c r="AI239" s="288"/>
      <c r="AJ239" s="289" t="str">
        <f t="shared" si="237"/>
        <v/>
      </c>
      <c r="AK239" s="288"/>
      <c r="AL239" s="288"/>
      <c r="AM239" s="288"/>
      <c r="AN239" s="122"/>
      <c r="AO239" s="131" t="str">
        <f t="shared" si="245"/>
        <v/>
      </c>
      <c r="AP239" s="123"/>
      <c r="AQ239" s="131" t="str">
        <f t="shared" si="246"/>
        <v/>
      </c>
      <c r="AR239" s="123" t="str">
        <f t="shared" si="247"/>
        <v/>
      </c>
      <c r="AS239" s="273" t="str">
        <f t="shared" si="248"/>
        <v/>
      </c>
      <c r="AT239" s="273"/>
      <c r="AU239" s="273"/>
      <c r="AV239" s="341"/>
      <c r="AW239" s="277"/>
      <c r="AX239" s="277"/>
      <c r="AY239" s="404"/>
      <c r="AZ239" s="405"/>
      <c r="BA239" s="405"/>
      <c r="BB239" s="405"/>
      <c r="BC239" s="405"/>
      <c r="BJ239" s="299"/>
      <c r="BK239" s="285"/>
      <c r="BL239" s="285"/>
      <c r="BM239" s="285"/>
      <c r="BN239" s="285"/>
      <c r="BO239" s="285"/>
      <c r="BP239" s="285"/>
      <c r="BQ239" s="285"/>
      <c r="BR239" s="285"/>
      <c r="BS239" s="285"/>
      <c r="BT239" s="285"/>
      <c r="BU239" s="285"/>
      <c r="BV239" s="285"/>
      <c r="BW239" s="285"/>
      <c r="BX239" s="285"/>
      <c r="BY239" s="285"/>
      <c r="BZ239" s="285"/>
      <c r="CA239" s="285"/>
      <c r="CB239" s="285"/>
      <c r="CC239" s="285"/>
      <c r="CD239" s="285"/>
      <c r="CE239" s="285"/>
      <c r="CF239" s="285"/>
      <c r="CG239" s="285"/>
      <c r="CH239" s="285"/>
      <c r="CL239" s="285"/>
    </row>
    <row r="240" spans="1:90" s="1" customFormat="1" ht="160.25" customHeight="1" x14ac:dyDescent="0.3">
      <c r="A240" s="518" t="s">
        <v>470</v>
      </c>
      <c r="B240" s="495" t="s">
        <v>471</v>
      </c>
      <c r="C240" s="501" t="s">
        <v>153</v>
      </c>
      <c r="D240" s="501" t="s">
        <v>472</v>
      </c>
      <c r="E240" s="501" t="s">
        <v>194</v>
      </c>
      <c r="F240" s="504" t="s">
        <v>324</v>
      </c>
      <c r="G240" s="504" t="s">
        <v>278</v>
      </c>
      <c r="H240" s="504" t="s">
        <v>331</v>
      </c>
      <c r="I240" s="504" t="s">
        <v>296</v>
      </c>
      <c r="J240" s="501" t="s">
        <v>996</v>
      </c>
      <c r="K240" s="498" t="s">
        <v>1073</v>
      </c>
      <c r="L240" s="498" t="s">
        <v>843</v>
      </c>
      <c r="M240" s="498" t="s">
        <v>917</v>
      </c>
      <c r="N240" s="495" t="s">
        <v>270</v>
      </c>
      <c r="O240" s="492">
        <v>284</v>
      </c>
      <c r="P240" s="527" t="str">
        <f t="shared" si="205"/>
        <v>Media</v>
      </c>
      <c r="Q240" s="524">
        <f t="shared" ref="Q240" si="293">IF(P240="","",IF(P240="Muy Baja",0.2,IF(P240="Baja",0.4,IF(P240="Media",0.6,IF(P240="Alta",0.8,IF(P240="Muy Alta",1,))))))</f>
        <v>0.6</v>
      </c>
      <c r="R240" s="530" t="s">
        <v>431</v>
      </c>
      <c r="S240" s="527" t="str">
        <f>IF(OR(R240='Tabla Impacto'!$C$11,R240='Tabla Impacto'!$D$11),"Leve",IF(OR(R240='Tabla Impacto'!$C$12,R240='Tabla Impacto'!$D$12),"Menor",IF(OR(R240='Tabla Impacto'!$C$13,R240='Tabla Impacto'!$D$13),"Moderado",IF(OR(R240='Tabla Impacto'!$C$14,R240='Tabla Impacto'!$D$14),"Mayor",IF(OR(R240='Tabla Impacto'!$C$15,R240='Tabla Impacto'!$D$15),"Catastrófico","")))))</f>
        <v>Menor</v>
      </c>
      <c r="T240" s="524">
        <f t="shared" ref="T240" si="294">IF(S240="","",IF(S240="Leve",0.2,IF(S240="Menor",0.4,IF(S240="Moderado",0.6,IF(S240="Mayor",0.8,IF(S240="Catastrófico",1,))))))</f>
        <v>0.4</v>
      </c>
      <c r="U240" s="530" t="s">
        <v>292</v>
      </c>
      <c r="V240" s="527" t="str">
        <f>IF(OR(U240='Tabla Impacto'!$C$11,U240='Tabla Impacto'!$D$11),"Leve",IF(OR(U240='Tabla Impacto'!$C$12,U240='Tabla Impacto'!$D$12),"Menor",IF(OR(U240='Tabla Impacto'!$C$13,U240='Tabla Impacto'!$D$13),"Moderado",IF(OR(U240='Tabla Impacto'!$C$14,U240='Tabla Impacto'!$D$14),"Mayor",IF(OR(U240='Tabla Impacto'!$C$15,U240='Tabla Impacto'!$D$15),"Catastrófico","")))))</f>
        <v/>
      </c>
      <c r="W240" s="524" t="str">
        <f t="shared" ref="W240" si="295">IF(V240="","",IF(V240="Leve",0.2,IF(V240="Menor",0.4,IF(V240="Moderado",0.6,IF(V240="Mayor",0.8,IF(V240="Catastrófico",1,))))))</f>
        <v/>
      </c>
      <c r="X240" s="521" t="str">
        <f>IF(Y240="","",IF(Y240='Tabla Impacto'!$G$4,'Tabla Impacto'!$F$4,IF(Y240='Tabla Impacto'!$G$5,'Tabla Impacto'!$F$5,IF(Y240='Tabla Impacto'!$G$6,'Tabla Impacto'!$F$6,IF(Y240='Tabla Impacto'!$G$7,'Tabla Impacto'!$F$7,IF(Y240='Tabla Impacto'!$G$8,'Tabla Impacto'!$F$8))))))</f>
        <v>Menor</v>
      </c>
      <c r="Y240" s="524">
        <f t="shared" ref="Y240" si="296">+IF(T240="",W240,IF(W240="",T240,IF(T240&gt;W240,T240,W240)))</f>
        <v>0.4</v>
      </c>
      <c r="Z240" s="521" t="str">
        <f t="shared" ref="Z240" si="297">IF(OR(AND(P240="Muy Baja",X240="Leve"),AND(P240="Muy Baja",X240="Menor"),AND(P240="Baja",X240="Leve")),"Bajo",IF(OR(AND(P240="Muy baja",X240="Moderado"),AND(P240="Baja",X240="Menor"),AND(P240="Baja",X240="Moderado"),AND(P240="Media",X240="Leve"),AND(P240="Media",X240="Menor"),AND(P240="Media",X240="Moderado"),AND(P240="Alta",X240="Leve"),AND(P240="Alta",X240="Menor")),"Moderado",IF(OR(AND(P240="Muy Baja",X240="Mayor"),AND(P240="Baja",X240="Mayor"),AND(P240="Media",X240="Mayor"),AND(P240="Alta",X240="Moderado"),AND(P240="Alta",X240="Mayor"),AND(P240="Muy Alta",X240="Leve"),AND(P240="Muy Alta",X240="Menor"),AND(P240="Muy Alta",X240="Moderado"),AND(P240="Muy Alta",X240="Mayor")),"Alto",IF(OR(AND(P240="Muy Baja",X240="Catastrófico"),AND(P240="Baja",X240="Catastrófico"),AND(P240="Media",X240="Catastrófico"),AND(P240="Alta",X240="Catastrófico"),AND(P240="Muy Alta",X240="Catastrófico")),"Extremo",""))))</f>
        <v>Moderado</v>
      </c>
      <c r="AA240" s="489"/>
      <c r="AB240" s="298">
        <v>1</v>
      </c>
      <c r="AC240" s="409" t="s">
        <v>828</v>
      </c>
      <c r="AD240" s="359"/>
      <c r="AE240" s="388" t="s">
        <v>113</v>
      </c>
      <c r="AF240" s="409" t="s">
        <v>752</v>
      </c>
      <c r="AG240" s="287" t="str">
        <f t="shared" si="254"/>
        <v>Probabilidad</v>
      </c>
      <c r="AH240" s="288" t="s">
        <v>71</v>
      </c>
      <c r="AI240" s="288" t="s">
        <v>106</v>
      </c>
      <c r="AJ240" s="289" t="str">
        <f t="shared" si="237"/>
        <v>40%</v>
      </c>
      <c r="AK240" s="288" t="s">
        <v>112</v>
      </c>
      <c r="AL240" s="288" t="s">
        <v>130</v>
      </c>
      <c r="AM240" s="288" t="s">
        <v>273</v>
      </c>
      <c r="AN240" s="272">
        <f>IFERROR(IF(AG240="Probabilidad",(Q240-(+Q240*AJ240)),IF(AG240="Impacto",Q240,"")),"")</f>
        <v>0.36</v>
      </c>
      <c r="AO240" s="131" t="str">
        <f t="shared" ref="AO240:AO242" si="298">IFERROR(IF(AN240="","",IF(AN240&lt;=0.2,"Muy Baja",IF(AN240&lt;=0.4,"Baja",IF(AN240&lt;=0.6,"Media",IF(AN240&lt;=0.8,"Alta","Muy Alta"))))),"")</f>
        <v>Baja</v>
      </c>
      <c r="AP240" s="123">
        <f>+AN240</f>
        <v>0.36</v>
      </c>
      <c r="AQ240" s="131" t="str">
        <f t="shared" ref="AQ240:AQ242" si="299">IFERROR(IF(AR240="","",IF(AR240&lt;=0.2,"Leve",IF(AR240&lt;=0.4,"Menor",IF(AR240&lt;=0.6,"Moderado",IF(AR240&lt;=0.8,"Mayor","Catastrófico"))))),"")</f>
        <v>Menor</v>
      </c>
      <c r="AR240" s="123">
        <f>IFERROR(IF(AG240="Impacto",(Y240-(+Y240*AJ240)),IF(AG240="Probabilidad",Y240,"")),"")</f>
        <v>0.4</v>
      </c>
      <c r="AS240" s="273" t="str">
        <f t="shared" ref="AS240:AS242" si="300">IFERROR(IF(OR(AND(AO240="Muy Baja",AQ240="Leve"),AND(AO240="Muy Baja",AQ240="Menor"),AND(AO240="Baja",AQ240="Leve")),"Bajo",IF(OR(AND(AO240="Muy baja",AQ240="Moderado"),AND(AO240="Baja",AQ240="Menor"),AND(AO240="Baja",AQ240="Moderado"),AND(AO240="Media",AQ240="Leve"),AND(AO240="Media",AQ240="Menor"),AND(AO240="Media",AQ240="Moderado"),AND(AO240="Alta",AQ240="Leve"),AND(AO240="Alta",AQ240="Menor")),"Moderado",IF(OR(AND(AO240="Muy Baja",AQ240="Mayor"),AND(AO240="Baja",AQ240="Mayor"),AND(AO240="Media",AQ240="Mayor"),AND(AO240="Alta",AQ240="Moderado"),AND(AO240="Alta",AQ240="Mayor"),AND(AO240="Muy Alta",AQ240="Leve"),AND(AO240="Muy Alta",AQ240="Menor"),AND(AO240="Muy Alta",AQ240="Moderado"),AND(AO240="Muy Alta",AQ240="Mayor")),"Alto",IF(OR(AND(AO240="Muy Baja",AQ240="Catastrófico"),AND(AO240="Baja",AQ240="Catastrófico"),AND(AO240="Media",AQ240="Catastrófico"),AND(AO240="Alta",AQ240="Catastrófico"),AND(AO240="Muy Alta",AQ240="Catastrófico")),"Extremo","")))),"")</f>
        <v>Moderado</v>
      </c>
      <c r="AT240" s="507">
        <f>+AP242</f>
        <v>0.12959999999999999</v>
      </c>
      <c r="AU240" s="507">
        <f>+AR242</f>
        <v>0.4</v>
      </c>
      <c r="AV240" s="346" t="s">
        <v>274</v>
      </c>
      <c r="AW240" s="277"/>
      <c r="AX240" s="277"/>
      <c r="AY240" s="291">
        <v>4</v>
      </c>
      <c r="AZ240" s="287">
        <v>1</v>
      </c>
      <c r="BA240" s="287">
        <v>1</v>
      </c>
      <c r="BB240" s="287">
        <v>1</v>
      </c>
      <c r="BC240" s="287">
        <v>1</v>
      </c>
      <c r="BJ240" s="299"/>
      <c r="BK240" s="285"/>
      <c r="BL240" s="285"/>
      <c r="BM240" s="285"/>
      <c r="BN240" s="285"/>
      <c r="BO240" s="285"/>
      <c r="BP240" s="285"/>
      <c r="BQ240" s="285"/>
      <c r="BR240" s="285"/>
      <c r="BS240" s="285"/>
      <c r="BT240" s="285"/>
      <c r="BU240" s="285"/>
      <c r="BV240" s="285"/>
      <c r="BW240" s="285"/>
      <c r="BX240" s="285"/>
      <c r="BY240" s="285"/>
      <c r="BZ240" s="285"/>
      <c r="CA240" s="285"/>
      <c r="CB240" s="285"/>
      <c r="CC240" s="285"/>
      <c r="CD240" s="285"/>
      <c r="CE240" s="285"/>
      <c r="CF240" s="285"/>
      <c r="CG240" s="285"/>
      <c r="CH240" s="285"/>
      <c r="CL240" s="285"/>
    </row>
    <row r="241" spans="1:90" s="1" customFormat="1" ht="121.25" customHeight="1" x14ac:dyDescent="0.3">
      <c r="A241" s="519"/>
      <c r="B241" s="496"/>
      <c r="C241" s="502"/>
      <c r="D241" s="502"/>
      <c r="E241" s="502"/>
      <c r="F241" s="505"/>
      <c r="G241" s="505"/>
      <c r="H241" s="505"/>
      <c r="I241" s="505"/>
      <c r="J241" s="502"/>
      <c r="K241" s="499"/>
      <c r="L241" s="499"/>
      <c r="M241" s="499"/>
      <c r="N241" s="496"/>
      <c r="O241" s="493"/>
      <c r="P241" s="528"/>
      <c r="Q241" s="525"/>
      <c r="R241" s="531"/>
      <c r="S241" s="528"/>
      <c r="T241" s="525"/>
      <c r="U241" s="531"/>
      <c r="V241" s="528"/>
      <c r="W241" s="525"/>
      <c r="X241" s="522"/>
      <c r="Y241" s="525"/>
      <c r="Z241" s="522"/>
      <c r="AA241" s="489"/>
      <c r="AB241" s="298">
        <v>2</v>
      </c>
      <c r="AC241" s="409" t="s">
        <v>918</v>
      </c>
      <c r="AD241" s="359"/>
      <c r="AE241" s="287" t="s">
        <v>120</v>
      </c>
      <c r="AF241" s="409" t="s">
        <v>847</v>
      </c>
      <c r="AG241" s="287" t="str">
        <f t="shared" si="254"/>
        <v>Probabilidad</v>
      </c>
      <c r="AH241" s="288" t="s">
        <v>71</v>
      </c>
      <c r="AI241" s="288" t="s">
        <v>106</v>
      </c>
      <c r="AJ241" s="289" t="str">
        <f t="shared" si="237"/>
        <v>40%</v>
      </c>
      <c r="AK241" s="288" t="s">
        <v>112</v>
      </c>
      <c r="AL241" s="288" t="s">
        <v>130</v>
      </c>
      <c r="AM241" s="288" t="s">
        <v>273</v>
      </c>
      <c r="AN241" s="271">
        <f>IFERROR(IF(AND(AG240="Probabilidad",AG241="Probabilidad"),(AP240-(+AP240*AJ241)),IF(AG241="Probabilidad",(Q240-(+Q240*AJ241)),IF(AG241="Impacto",AP240,""))),"")</f>
        <v>0.216</v>
      </c>
      <c r="AO241" s="131" t="str">
        <f t="shared" si="298"/>
        <v>Baja</v>
      </c>
      <c r="AP241" s="123">
        <f>+AN241</f>
        <v>0.216</v>
      </c>
      <c r="AQ241" s="131" t="str">
        <f t="shared" si="299"/>
        <v>Menor</v>
      </c>
      <c r="AR241" s="123">
        <f>IFERROR(IF(AND(AG240="Impacto",AG241="Impacto"),(AR240-(+AR240*AJ241)),IF(AG241="Impacto",(Y240-(+Y240*AJ241)),IF(AG241="Probabilidad",AR240,""))),"")</f>
        <v>0.4</v>
      </c>
      <c r="AS241" s="273" t="str">
        <f t="shared" si="300"/>
        <v>Moderado</v>
      </c>
      <c r="AT241" s="653"/>
      <c r="AU241" s="653"/>
      <c r="AV241" s="346" t="s">
        <v>274</v>
      </c>
      <c r="AW241" s="277"/>
      <c r="AX241" s="277"/>
      <c r="AY241" s="291">
        <v>4</v>
      </c>
      <c r="AZ241" s="287">
        <v>1</v>
      </c>
      <c r="BA241" s="287">
        <v>1</v>
      </c>
      <c r="BB241" s="287">
        <v>1</v>
      </c>
      <c r="BC241" s="287">
        <v>1</v>
      </c>
      <c r="BJ241" s="299"/>
      <c r="BK241" s="285"/>
      <c r="BL241" s="285"/>
      <c r="BM241" s="285"/>
      <c r="BN241" s="285"/>
      <c r="BO241" s="285"/>
      <c r="BP241" s="285"/>
      <c r="BQ241" s="285"/>
      <c r="BR241" s="285"/>
      <c r="BS241" s="285"/>
      <c r="BT241" s="285"/>
      <c r="BU241" s="285"/>
      <c r="BV241" s="285"/>
      <c r="BW241" s="285"/>
      <c r="BX241" s="285"/>
      <c r="BY241" s="285"/>
      <c r="BZ241" s="285"/>
      <c r="CA241" s="285"/>
      <c r="CB241" s="285"/>
      <c r="CC241" s="285"/>
      <c r="CD241" s="285"/>
      <c r="CE241" s="285"/>
      <c r="CF241" s="285"/>
      <c r="CG241" s="285"/>
      <c r="CH241" s="285"/>
      <c r="CL241" s="285"/>
    </row>
    <row r="242" spans="1:90" s="1" customFormat="1" ht="162.65" customHeight="1" x14ac:dyDescent="0.3">
      <c r="A242" s="519"/>
      <c r="B242" s="496"/>
      <c r="C242" s="502"/>
      <c r="D242" s="502"/>
      <c r="E242" s="502"/>
      <c r="F242" s="505"/>
      <c r="G242" s="505"/>
      <c r="H242" s="505"/>
      <c r="I242" s="505"/>
      <c r="J242" s="502"/>
      <c r="K242" s="499"/>
      <c r="L242" s="499"/>
      <c r="M242" s="499"/>
      <c r="N242" s="496"/>
      <c r="O242" s="493"/>
      <c r="P242" s="528"/>
      <c r="Q242" s="525"/>
      <c r="R242" s="531"/>
      <c r="S242" s="528"/>
      <c r="T242" s="525"/>
      <c r="U242" s="531"/>
      <c r="V242" s="528"/>
      <c r="W242" s="525"/>
      <c r="X242" s="522"/>
      <c r="Y242" s="525"/>
      <c r="Z242" s="522"/>
      <c r="AA242" s="489"/>
      <c r="AB242" s="298">
        <v>3</v>
      </c>
      <c r="AC242" s="409" t="s">
        <v>919</v>
      </c>
      <c r="AD242" s="359"/>
      <c r="AE242" s="388" t="s">
        <v>113</v>
      </c>
      <c r="AF242" s="409" t="s">
        <v>844</v>
      </c>
      <c r="AG242" s="287" t="str">
        <f t="shared" si="254"/>
        <v>Probabilidad</v>
      </c>
      <c r="AH242" s="288" t="s">
        <v>71</v>
      </c>
      <c r="AI242" s="288" t="s">
        <v>106</v>
      </c>
      <c r="AJ242" s="289" t="str">
        <f t="shared" si="237"/>
        <v>40%</v>
      </c>
      <c r="AK242" s="288" t="s">
        <v>112</v>
      </c>
      <c r="AL242" s="288" t="s">
        <v>130</v>
      </c>
      <c r="AM242" s="288" t="s">
        <v>273</v>
      </c>
      <c r="AN242" s="271">
        <f>IFERROR(IF(AND(AG241="Probabilidad",AG242="Probabilidad"),(AP241-(+AP241*AJ242)),IF(AG242="Probabilidad",(Q241-(+Q241*AJ242)),IF(AG242="Impacto",AP241,""))),"")</f>
        <v>0.12959999999999999</v>
      </c>
      <c r="AO242" s="131" t="str">
        <f t="shared" si="298"/>
        <v>Muy Baja</v>
      </c>
      <c r="AP242" s="123">
        <f>+AN242</f>
        <v>0.12959999999999999</v>
      </c>
      <c r="AQ242" s="131" t="str">
        <f t="shared" si="299"/>
        <v>Menor</v>
      </c>
      <c r="AR242" s="123">
        <f>IFERROR(IF(AND(AG241="Impacto",AG242="Impacto"),(AR241-(+AR241*AJ242)),IF(AG242="Impacto",(Y241-(+Y241*AJ242)),IF(AG242="Probabilidad",AR241,""))),"")</f>
        <v>0.4</v>
      </c>
      <c r="AS242" s="273" t="str">
        <f t="shared" si="300"/>
        <v>Bajo</v>
      </c>
      <c r="AT242" s="508"/>
      <c r="AU242" s="508"/>
      <c r="AV242" s="346" t="s">
        <v>274</v>
      </c>
      <c r="AW242" s="277"/>
      <c r="AX242" s="277"/>
      <c r="AY242" s="291">
        <v>2</v>
      </c>
      <c r="AZ242" s="287">
        <v>0</v>
      </c>
      <c r="BA242" s="287">
        <v>1</v>
      </c>
      <c r="BB242" s="287">
        <v>0</v>
      </c>
      <c r="BC242" s="287">
        <v>1</v>
      </c>
      <c r="BJ242" s="299"/>
      <c r="BK242" s="285"/>
      <c r="BL242" s="285"/>
      <c r="BM242" s="285"/>
      <c r="BN242" s="285"/>
      <c r="BO242" s="285"/>
      <c r="BP242" s="285"/>
      <c r="BQ242" s="285"/>
      <c r="BR242" s="285"/>
      <c r="BS242" s="285"/>
      <c r="BT242" s="285"/>
      <c r="BU242" s="285"/>
      <c r="BV242" s="285"/>
      <c r="BW242" s="285"/>
      <c r="BX242" s="285"/>
      <c r="BY242" s="285"/>
      <c r="BZ242" s="285"/>
      <c r="CA242" s="285"/>
      <c r="CB242" s="285"/>
      <c r="CC242" s="285"/>
      <c r="CD242" s="285"/>
      <c r="CE242" s="285"/>
      <c r="CF242" s="285"/>
      <c r="CG242" s="285"/>
      <c r="CH242" s="285"/>
      <c r="CL242" s="285"/>
    </row>
    <row r="243" spans="1:90" s="1" customFormat="1" ht="14" customHeight="1" x14ac:dyDescent="0.3">
      <c r="A243" s="519"/>
      <c r="B243" s="496"/>
      <c r="C243" s="502"/>
      <c r="D243" s="502"/>
      <c r="E243" s="502"/>
      <c r="F243" s="505"/>
      <c r="G243" s="505"/>
      <c r="H243" s="505"/>
      <c r="I243" s="505"/>
      <c r="J243" s="502"/>
      <c r="K243" s="499"/>
      <c r="L243" s="499"/>
      <c r="M243" s="499"/>
      <c r="N243" s="496"/>
      <c r="O243" s="493"/>
      <c r="P243" s="528"/>
      <c r="Q243" s="525"/>
      <c r="R243" s="531"/>
      <c r="S243" s="528"/>
      <c r="T243" s="525"/>
      <c r="U243" s="531"/>
      <c r="V243" s="528"/>
      <c r="W243" s="525"/>
      <c r="X243" s="522"/>
      <c r="Y243" s="525"/>
      <c r="Z243" s="522"/>
      <c r="AA243" s="489"/>
      <c r="AB243" s="298"/>
      <c r="AC243" s="409"/>
      <c r="AD243" s="359"/>
      <c r="AE243" s="287"/>
      <c r="AF243" s="409"/>
      <c r="AG243" s="287" t="str">
        <f t="shared" si="254"/>
        <v/>
      </c>
      <c r="AH243" s="288"/>
      <c r="AI243" s="288"/>
      <c r="AJ243" s="289" t="str">
        <f t="shared" si="237"/>
        <v/>
      </c>
      <c r="AK243" s="288"/>
      <c r="AL243" s="288"/>
      <c r="AM243" s="288"/>
      <c r="AN243" s="122"/>
      <c r="AO243" s="131" t="str">
        <f t="shared" si="245"/>
        <v/>
      </c>
      <c r="AP243" s="123"/>
      <c r="AQ243" s="131" t="str">
        <f t="shared" si="246"/>
        <v/>
      </c>
      <c r="AR243" s="123" t="str">
        <f t="shared" si="247"/>
        <v/>
      </c>
      <c r="AS243" s="273" t="str">
        <f t="shared" si="248"/>
        <v/>
      </c>
      <c r="AT243" s="273"/>
      <c r="AU243" s="273"/>
      <c r="AV243" s="341"/>
      <c r="AW243" s="277"/>
      <c r="AX243" s="277"/>
      <c r="AY243" s="404"/>
      <c r="AZ243" s="405"/>
      <c r="BA243" s="405"/>
      <c r="BB243" s="405"/>
      <c r="BC243" s="405"/>
      <c r="BJ243" s="299"/>
      <c r="BK243" s="285"/>
      <c r="BL243" s="285"/>
      <c r="BM243" s="285"/>
      <c r="BN243" s="285"/>
      <c r="BO243" s="285"/>
      <c r="BP243" s="285"/>
      <c r="BQ243" s="285"/>
      <c r="BR243" s="285"/>
      <c r="BS243" s="285"/>
      <c r="BT243" s="285"/>
      <c r="BU243" s="285"/>
      <c r="BV243" s="285"/>
      <c r="BW243" s="285"/>
      <c r="BX243" s="285"/>
      <c r="BY243" s="285"/>
      <c r="BZ243" s="285"/>
      <c r="CA243" s="285"/>
      <c r="CB243" s="285"/>
      <c r="CC243" s="285"/>
      <c r="CD243" s="285"/>
      <c r="CE243" s="285"/>
      <c r="CF243" s="285"/>
      <c r="CG243" s="285"/>
      <c r="CH243" s="285"/>
      <c r="CL243" s="285"/>
    </row>
    <row r="244" spans="1:90" s="1" customFormat="1" ht="14" customHeight="1" x14ac:dyDescent="0.3">
      <c r="A244" s="519"/>
      <c r="B244" s="496"/>
      <c r="C244" s="502"/>
      <c r="D244" s="502"/>
      <c r="E244" s="502"/>
      <c r="F244" s="505"/>
      <c r="G244" s="505"/>
      <c r="H244" s="505"/>
      <c r="I244" s="505"/>
      <c r="J244" s="502"/>
      <c r="K244" s="499"/>
      <c r="L244" s="499"/>
      <c r="M244" s="499"/>
      <c r="N244" s="496"/>
      <c r="O244" s="493"/>
      <c r="P244" s="528"/>
      <c r="Q244" s="525"/>
      <c r="R244" s="531"/>
      <c r="S244" s="528"/>
      <c r="T244" s="525"/>
      <c r="U244" s="531"/>
      <c r="V244" s="528"/>
      <c r="W244" s="525"/>
      <c r="X244" s="522"/>
      <c r="Y244" s="525"/>
      <c r="Z244" s="522"/>
      <c r="AA244" s="489"/>
      <c r="AB244" s="298"/>
      <c r="AC244" s="409"/>
      <c r="AD244" s="359"/>
      <c r="AE244" s="287"/>
      <c r="AF244" s="409"/>
      <c r="AG244" s="287" t="str">
        <f t="shared" si="254"/>
        <v/>
      </c>
      <c r="AH244" s="288"/>
      <c r="AI244" s="288"/>
      <c r="AJ244" s="289" t="str">
        <f t="shared" si="237"/>
        <v/>
      </c>
      <c r="AK244" s="288"/>
      <c r="AL244" s="288"/>
      <c r="AM244" s="288"/>
      <c r="AN244" s="122"/>
      <c r="AO244" s="131" t="str">
        <f t="shared" si="245"/>
        <v/>
      </c>
      <c r="AP244" s="123"/>
      <c r="AQ244" s="131" t="str">
        <f t="shared" si="246"/>
        <v/>
      </c>
      <c r="AR244" s="123" t="str">
        <f t="shared" si="247"/>
        <v/>
      </c>
      <c r="AS244" s="273" t="str">
        <f t="shared" si="248"/>
        <v/>
      </c>
      <c r="AT244" s="273"/>
      <c r="AU244" s="273"/>
      <c r="AV244" s="341"/>
      <c r="AW244" s="277"/>
      <c r="AX244" s="277"/>
      <c r="AY244" s="404"/>
      <c r="AZ244" s="405"/>
      <c r="BA244" s="405"/>
      <c r="BB244" s="405"/>
      <c r="BC244" s="405"/>
      <c r="BJ244" s="299"/>
      <c r="BK244" s="285"/>
      <c r="BL244" s="285"/>
      <c r="BM244" s="285"/>
      <c r="BN244" s="285"/>
      <c r="BO244" s="285"/>
      <c r="BP244" s="285"/>
      <c r="BQ244" s="285"/>
      <c r="BR244" s="285"/>
      <c r="BS244" s="285"/>
      <c r="BT244" s="285"/>
      <c r="BU244" s="285"/>
      <c r="BV244" s="285"/>
      <c r="BW244" s="285"/>
      <c r="BX244" s="285"/>
      <c r="BY244" s="285"/>
      <c r="BZ244" s="285"/>
      <c r="CA244" s="285"/>
      <c r="CB244" s="285"/>
      <c r="CC244" s="285"/>
      <c r="CD244" s="285"/>
      <c r="CE244" s="285"/>
      <c r="CF244" s="285"/>
      <c r="CG244" s="285"/>
      <c r="CH244" s="285"/>
      <c r="CL244" s="285"/>
    </row>
    <row r="245" spans="1:90" s="1" customFormat="1" ht="14" customHeight="1" x14ac:dyDescent="0.3">
      <c r="A245" s="520"/>
      <c r="B245" s="497"/>
      <c r="C245" s="503"/>
      <c r="D245" s="503"/>
      <c r="E245" s="503"/>
      <c r="F245" s="506"/>
      <c r="G245" s="506"/>
      <c r="H245" s="506"/>
      <c r="I245" s="506"/>
      <c r="J245" s="503"/>
      <c r="K245" s="500"/>
      <c r="L245" s="500"/>
      <c r="M245" s="500"/>
      <c r="N245" s="497"/>
      <c r="O245" s="494"/>
      <c r="P245" s="529"/>
      <c r="Q245" s="526"/>
      <c r="R245" s="532"/>
      <c r="S245" s="529"/>
      <c r="T245" s="526"/>
      <c r="U245" s="532"/>
      <c r="V245" s="529"/>
      <c r="W245" s="526"/>
      <c r="X245" s="523"/>
      <c r="Y245" s="526"/>
      <c r="Z245" s="523"/>
      <c r="AA245" s="489"/>
      <c r="AB245" s="298"/>
      <c r="AC245" s="409"/>
      <c r="AD245" s="359"/>
      <c r="AE245" s="287"/>
      <c r="AF245" s="409"/>
      <c r="AG245" s="287" t="str">
        <f t="shared" si="254"/>
        <v/>
      </c>
      <c r="AH245" s="288"/>
      <c r="AI245" s="288"/>
      <c r="AJ245" s="289" t="str">
        <f t="shared" si="237"/>
        <v/>
      </c>
      <c r="AK245" s="288"/>
      <c r="AL245" s="288"/>
      <c r="AM245" s="288"/>
      <c r="AN245" s="122"/>
      <c r="AO245" s="131" t="str">
        <f t="shared" si="245"/>
        <v/>
      </c>
      <c r="AP245" s="123"/>
      <c r="AQ245" s="131" t="str">
        <f t="shared" si="246"/>
        <v/>
      </c>
      <c r="AR245" s="123" t="str">
        <f t="shared" si="247"/>
        <v/>
      </c>
      <c r="AS245" s="273" t="str">
        <f t="shared" si="248"/>
        <v/>
      </c>
      <c r="AT245" s="273"/>
      <c r="AU245" s="273"/>
      <c r="AV245" s="341"/>
      <c r="AW245" s="277"/>
      <c r="AX245" s="277"/>
      <c r="AY245" s="404"/>
      <c r="AZ245" s="405"/>
      <c r="BA245" s="405"/>
      <c r="BB245" s="405"/>
      <c r="BC245" s="405"/>
      <c r="BJ245" s="299"/>
      <c r="BK245" s="285"/>
      <c r="BL245" s="285"/>
      <c r="BM245" s="285"/>
      <c r="BN245" s="285"/>
      <c r="BO245" s="285"/>
      <c r="BP245" s="285"/>
      <c r="BQ245" s="285"/>
      <c r="BR245" s="285"/>
      <c r="BS245" s="285"/>
      <c r="BT245" s="285"/>
      <c r="BU245" s="285"/>
      <c r="BV245" s="285"/>
      <c r="BW245" s="285"/>
      <c r="BX245" s="285"/>
      <c r="BY245" s="285"/>
      <c r="BZ245" s="285"/>
      <c r="CA245" s="285"/>
      <c r="CB245" s="285"/>
      <c r="CC245" s="285"/>
      <c r="CD245" s="285"/>
      <c r="CE245" s="285"/>
      <c r="CF245" s="285"/>
      <c r="CG245" s="285"/>
      <c r="CH245" s="285"/>
      <c r="CL245" s="285"/>
    </row>
    <row r="246" spans="1:90" s="1" customFormat="1" ht="161" customHeight="1" x14ac:dyDescent="0.3">
      <c r="A246" s="518" t="s">
        <v>473</v>
      </c>
      <c r="B246" s="495" t="s">
        <v>474</v>
      </c>
      <c r="C246" s="501" t="s">
        <v>153</v>
      </c>
      <c r="D246" s="501" t="s">
        <v>475</v>
      </c>
      <c r="E246" s="501" t="s">
        <v>194</v>
      </c>
      <c r="F246" s="504" t="s">
        <v>330</v>
      </c>
      <c r="G246" s="504" t="s">
        <v>476</v>
      </c>
      <c r="H246" s="504" t="s">
        <v>331</v>
      </c>
      <c r="I246" s="504" t="s">
        <v>305</v>
      </c>
      <c r="J246" s="501" t="s">
        <v>281</v>
      </c>
      <c r="K246" s="498" t="s">
        <v>477</v>
      </c>
      <c r="L246" s="498" t="s">
        <v>837</v>
      </c>
      <c r="M246" s="498" t="str">
        <f t="shared" si="276"/>
        <v>Posibilidad de pérdida Reputacional por respuesta indebida o fuera de los términos legales a los  procesos judiciales, para beneficiar los intereses de un tercero debido a:
1. No manifestación de conflictos de interés, inhabilidad o incompatibilidad por parte de los abogados en procesos que les sean asignados.</v>
      </c>
      <c r="N246" s="495" t="s">
        <v>319</v>
      </c>
      <c r="O246" s="492">
        <v>284</v>
      </c>
      <c r="P246" s="527" t="str">
        <f t="shared" si="212"/>
        <v>Media</v>
      </c>
      <c r="Q246" s="524">
        <f t="shared" ref="Q246" si="301">IF(P246="","",IF(P246="Muy Baja",0.2,IF(P246="Baja",0.4,IF(P246="Media",0.6,IF(P246="Alta",0.8,IF(P246="Muy Alta",1,))))))</f>
        <v>0.6</v>
      </c>
      <c r="R246" s="530"/>
      <c r="S246" s="527" t="str">
        <f>IF(OR(R246='Tabla Impacto'!$C$11,R246='Tabla Impacto'!$D$11),"Leve",IF(OR(R246='Tabla Impacto'!$C$12,R246='Tabla Impacto'!$D$12),"Menor",IF(OR(R246='Tabla Impacto'!$C$13,R246='Tabla Impacto'!$D$13),"Moderado",IF(OR(R246='Tabla Impacto'!$C$14,R246='Tabla Impacto'!$D$14),"Mayor",IF(OR(R246='Tabla Impacto'!$C$15,R246='Tabla Impacto'!$D$15),"Catastrófico","")))))</f>
        <v/>
      </c>
      <c r="T246" s="524" t="str">
        <f t="shared" ref="T246" si="302">IF(S246="","",IF(S246="Leve",0.2,IF(S246="Menor",0.4,IF(S246="Moderado",0.6,IF(S246="Mayor",0.8,IF(S246="Catastrófico",1,))))))</f>
        <v/>
      </c>
      <c r="U246" s="530" t="s">
        <v>272</v>
      </c>
      <c r="V246" s="527" t="str">
        <f>IF(OR(U246='Tabla Impacto'!$C$11,U246='Tabla Impacto'!$D$11),"Leve",IF(OR(U246='Tabla Impacto'!$C$12,U246='Tabla Impacto'!$D$12),"Menor",IF(OR(U246='Tabla Impacto'!$C$13,U246='Tabla Impacto'!$D$13),"Moderado",IF(OR(U246='Tabla Impacto'!$C$14,U246='Tabla Impacto'!$D$14),"Mayor",IF(OR(U246='Tabla Impacto'!$C$15,U246='Tabla Impacto'!$D$15),"Catastrófico","")))))</f>
        <v>Catastrófico</v>
      </c>
      <c r="W246" s="524">
        <f t="shared" ref="W246" si="303">IF(V246="","",IF(V246="Leve",0.2,IF(V246="Menor",0.4,IF(V246="Moderado",0.6,IF(V246="Mayor",0.8,IF(V246="Catastrófico",1,))))))</f>
        <v>1</v>
      </c>
      <c r="X246" s="521" t="str">
        <f>IF(Y246="","",IF(Y246='Tabla Impacto'!$G$4,'Tabla Impacto'!$F$4,IF(Y246='Tabla Impacto'!$G$5,'Tabla Impacto'!$F$5,IF(Y246='Tabla Impacto'!$G$6,'Tabla Impacto'!$F$6,IF(Y246='Tabla Impacto'!$G$7,'Tabla Impacto'!$F$7,IF(Y246='Tabla Impacto'!$G$8,'Tabla Impacto'!$F$8))))))</f>
        <v>Catastrófico</v>
      </c>
      <c r="Y246" s="524">
        <f t="shared" ref="Y246" si="304">+IF(T246="",W246,IF(W246="",T246,IF(T246&gt;W246,T246,W246)))</f>
        <v>1</v>
      </c>
      <c r="Z246" s="521" t="str">
        <f t="shared" ref="Z246" si="305">IF(OR(AND(P246="Muy Baja",X246="Leve"),AND(P246="Muy Baja",X246="Menor"),AND(P246="Baja",X246="Leve")),"Bajo",IF(OR(AND(P246="Muy baja",X246="Moderado"),AND(P246="Baja",X246="Menor"),AND(P246="Baja",X246="Moderado"),AND(P246="Media",X246="Leve"),AND(P246="Media",X246="Menor"),AND(P246="Media",X246="Moderado"),AND(P246="Alta",X246="Leve"),AND(P246="Alta",X246="Menor")),"Moderado",IF(OR(AND(P246="Muy Baja",X246="Mayor"),AND(P246="Baja",X246="Mayor"),AND(P246="Media",X246="Mayor"),AND(P246="Alta",X246="Moderado"),AND(P246="Alta",X246="Mayor"),AND(P246="Muy Alta",X246="Leve"),AND(P246="Muy Alta",X246="Menor"),AND(P246="Muy Alta",X246="Moderado"),AND(P246="Muy Alta",X246="Mayor")),"Alto",IF(OR(AND(P246="Muy Baja",X246="Catastrófico"),AND(P246="Baja",X246="Catastrófico"),AND(P246="Media",X246="Catastrófico"),AND(P246="Alta",X246="Catastrófico"),AND(P246="Muy Alta",X246="Catastrófico")),"Extremo",""))))</f>
        <v>Extremo</v>
      </c>
      <c r="AA246" s="489"/>
      <c r="AB246" s="298">
        <v>1</v>
      </c>
      <c r="AC246" s="409" t="s">
        <v>1074</v>
      </c>
      <c r="AD246" s="359"/>
      <c r="AE246" s="287" t="s">
        <v>120</v>
      </c>
      <c r="AF246" s="409" t="s">
        <v>1075</v>
      </c>
      <c r="AG246" s="287" t="str">
        <f t="shared" si="254"/>
        <v>Probabilidad</v>
      </c>
      <c r="AH246" s="288" t="s">
        <v>71</v>
      </c>
      <c r="AI246" s="288" t="s">
        <v>106</v>
      </c>
      <c r="AJ246" s="289" t="str">
        <f t="shared" si="237"/>
        <v>40%</v>
      </c>
      <c r="AK246" s="288" t="s">
        <v>112</v>
      </c>
      <c r="AL246" s="288" t="s">
        <v>130</v>
      </c>
      <c r="AM246" s="288" t="s">
        <v>273</v>
      </c>
      <c r="AN246" s="272">
        <f>IFERROR(IF(AG246="Probabilidad",(Q246-(+Q246*AJ246)),IF(AG246="Impacto",Q246,"")),"")</f>
        <v>0.36</v>
      </c>
      <c r="AO246" s="131" t="str">
        <f t="shared" si="245"/>
        <v>Baja</v>
      </c>
      <c r="AP246" s="123">
        <f>+AN246</f>
        <v>0.36</v>
      </c>
      <c r="AQ246" s="131" t="str">
        <f t="shared" si="246"/>
        <v>Catastrófico</v>
      </c>
      <c r="AR246" s="123">
        <f>IFERROR(IF(AG246="Impacto",(Y246-(+Y246*AJ246)),IF(AG246="Probabilidad",Y246,"")),"")</f>
        <v>1</v>
      </c>
      <c r="AS246" s="273" t="str">
        <f t="shared" si="248"/>
        <v>Extremo</v>
      </c>
      <c r="AT246" s="339">
        <f>+AP246</f>
        <v>0.36</v>
      </c>
      <c r="AU246" s="339">
        <f>+AR246</f>
        <v>1</v>
      </c>
      <c r="AV246" s="346" t="s">
        <v>274</v>
      </c>
      <c r="AW246" s="277"/>
      <c r="AX246" s="277"/>
      <c r="AY246" s="291">
        <v>0</v>
      </c>
      <c r="AZ246" s="287">
        <v>0</v>
      </c>
      <c r="BA246" s="287">
        <v>0</v>
      </c>
      <c r="BB246" s="287">
        <v>0</v>
      </c>
      <c r="BC246" s="287">
        <v>0</v>
      </c>
      <c r="BJ246" s="299"/>
      <c r="BK246" s="285"/>
      <c r="BL246" s="285"/>
      <c r="BM246" s="285"/>
      <c r="BN246" s="285"/>
      <c r="BO246" s="285"/>
      <c r="BP246" s="285"/>
      <c r="BQ246" s="285"/>
      <c r="BR246" s="285"/>
      <c r="BS246" s="285"/>
      <c r="BT246" s="285"/>
      <c r="BU246" s="285"/>
      <c r="BV246" s="285"/>
      <c r="BW246" s="285"/>
      <c r="BX246" s="285"/>
      <c r="BY246" s="285"/>
      <c r="BZ246" s="285"/>
      <c r="CA246" s="285"/>
      <c r="CB246" s="285"/>
      <c r="CC246" s="285"/>
      <c r="CD246" s="285"/>
      <c r="CE246" s="285"/>
      <c r="CF246" s="285"/>
      <c r="CG246" s="285"/>
      <c r="CH246" s="285"/>
      <c r="CL246" s="285"/>
    </row>
    <row r="247" spans="1:90" s="1" customFormat="1" x14ac:dyDescent="0.3">
      <c r="A247" s="519"/>
      <c r="B247" s="496"/>
      <c r="C247" s="502"/>
      <c r="D247" s="502"/>
      <c r="E247" s="502"/>
      <c r="F247" s="505"/>
      <c r="G247" s="505"/>
      <c r="H247" s="505"/>
      <c r="I247" s="505"/>
      <c r="J247" s="502"/>
      <c r="K247" s="499"/>
      <c r="L247" s="499"/>
      <c r="M247" s="499"/>
      <c r="N247" s="496"/>
      <c r="O247" s="493"/>
      <c r="P247" s="528"/>
      <c r="Q247" s="525"/>
      <c r="R247" s="531"/>
      <c r="S247" s="528"/>
      <c r="T247" s="525"/>
      <c r="U247" s="531"/>
      <c r="V247" s="528"/>
      <c r="W247" s="525"/>
      <c r="X247" s="522"/>
      <c r="Y247" s="525"/>
      <c r="Z247" s="522"/>
      <c r="AA247" s="489"/>
      <c r="AB247" s="298"/>
      <c r="AC247" s="409"/>
      <c r="AD247" s="359"/>
      <c r="AE247" s="287"/>
      <c r="AF247" s="409"/>
      <c r="AG247" s="287" t="str">
        <f t="shared" si="254"/>
        <v/>
      </c>
      <c r="AH247" s="288"/>
      <c r="AI247" s="288"/>
      <c r="AJ247" s="289" t="str">
        <f t="shared" si="237"/>
        <v/>
      </c>
      <c r="AK247" s="288"/>
      <c r="AL247" s="288"/>
      <c r="AM247" s="288"/>
      <c r="AN247" s="271" t="str">
        <f>IFERROR(IF(AND(AG246="Probabilidad",AG247="Probabilidad"),(AP246-(+AP246*AJ247)),IF(AG247="Probabilidad",(Q246-(+Q246*AJ247)),IF(AG247="Impacto",AP246,""))),"")</f>
        <v/>
      </c>
      <c r="AO247" s="131" t="str">
        <f t="shared" si="245"/>
        <v/>
      </c>
      <c r="AP247" s="123" t="str">
        <f>+AN247</f>
        <v/>
      </c>
      <c r="AQ247" s="131" t="str">
        <f t="shared" si="246"/>
        <v/>
      </c>
      <c r="AR247" s="123" t="str">
        <f>IFERROR(IF(AND(AG246="Impacto",AG247="Impacto"),(AR246-(+AR246*AJ247)),IF(AG247="Impacto",(Y246-(+Y246*AJ247)),IF(AG247="Probabilidad",AR246,""))),"")</f>
        <v/>
      </c>
      <c r="AS247" s="273" t="str">
        <f t="shared" si="248"/>
        <v/>
      </c>
      <c r="AT247" s="339"/>
      <c r="AU247" s="339"/>
      <c r="AV247" s="346"/>
      <c r="AW247" s="277"/>
      <c r="AX247" s="277"/>
      <c r="AY247" s="291"/>
      <c r="AZ247" s="287"/>
      <c r="BA247" s="287"/>
      <c r="BB247" s="287"/>
      <c r="BC247" s="287"/>
      <c r="BJ247" s="299"/>
      <c r="BK247" s="285"/>
      <c r="BL247" s="285"/>
      <c r="BM247" s="285"/>
      <c r="BN247" s="285"/>
      <c r="BO247" s="285"/>
      <c r="BP247" s="285"/>
      <c r="BQ247" s="285"/>
      <c r="BR247" s="285"/>
      <c r="BS247" s="285"/>
      <c r="BT247" s="285"/>
      <c r="BU247" s="285"/>
      <c r="BV247" s="285"/>
      <c r="BW247" s="285"/>
      <c r="BX247" s="285"/>
      <c r="BY247" s="285"/>
      <c r="BZ247" s="285"/>
      <c r="CA247" s="285"/>
      <c r="CB247" s="285"/>
      <c r="CC247" s="285"/>
      <c r="CD247" s="285"/>
      <c r="CE247" s="285"/>
      <c r="CF247" s="285"/>
      <c r="CG247" s="285"/>
      <c r="CH247" s="285"/>
      <c r="CL247" s="285"/>
    </row>
    <row r="248" spans="1:90" s="1" customFormat="1" x14ac:dyDescent="0.3">
      <c r="A248" s="519"/>
      <c r="B248" s="496"/>
      <c r="C248" s="502"/>
      <c r="D248" s="502"/>
      <c r="E248" s="502"/>
      <c r="F248" s="505"/>
      <c r="G248" s="505"/>
      <c r="H248" s="505"/>
      <c r="I248" s="505"/>
      <c r="J248" s="502"/>
      <c r="K248" s="499"/>
      <c r="L248" s="499"/>
      <c r="M248" s="499"/>
      <c r="N248" s="496"/>
      <c r="O248" s="493"/>
      <c r="P248" s="528"/>
      <c r="Q248" s="525"/>
      <c r="R248" s="531"/>
      <c r="S248" s="528"/>
      <c r="T248" s="525"/>
      <c r="U248" s="531"/>
      <c r="V248" s="528"/>
      <c r="W248" s="525"/>
      <c r="X248" s="522"/>
      <c r="Y248" s="525"/>
      <c r="Z248" s="522"/>
      <c r="AA248" s="489"/>
      <c r="AB248" s="298"/>
      <c r="AC248" s="409"/>
      <c r="AD248" s="359"/>
      <c r="AE248" s="287"/>
      <c r="AF248" s="409"/>
      <c r="AG248" s="287" t="str">
        <f t="shared" si="254"/>
        <v/>
      </c>
      <c r="AH248" s="288"/>
      <c r="AI248" s="288"/>
      <c r="AJ248" s="289" t="str">
        <f t="shared" si="237"/>
        <v/>
      </c>
      <c r="AK248" s="288"/>
      <c r="AL248" s="288"/>
      <c r="AM248" s="288"/>
      <c r="AN248" s="271" t="str">
        <f>IFERROR(IF(AND(AG247="Probabilidad",AG248="Probabilidad"),(AP247-(+AP247*AJ248)),IF(AG248="Probabilidad",(Q247-(+Q247*AJ248)),IF(AG248="Impacto",AP247,""))),"")</f>
        <v/>
      </c>
      <c r="AO248" s="131" t="str">
        <f t="shared" si="245"/>
        <v/>
      </c>
      <c r="AP248" s="123" t="str">
        <f>+AN248</f>
        <v/>
      </c>
      <c r="AQ248" s="131" t="str">
        <f t="shared" si="246"/>
        <v/>
      </c>
      <c r="AR248" s="123" t="str">
        <f>IFERROR(IF(AND(AG247="Impacto",AG248="Impacto"),(AR247-(+AR247*AJ248)),IF(AG248="Impacto",(Y247-(+Y247*AJ248)),IF(AG248="Probabilidad",AR247,""))),"")</f>
        <v/>
      </c>
      <c r="AS248" s="273" t="str">
        <f t="shared" si="248"/>
        <v/>
      </c>
      <c r="AT248" s="339"/>
      <c r="AU248" s="339"/>
      <c r="AV248" s="346"/>
      <c r="AW248" s="277"/>
      <c r="AX248" s="277"/>
      <c r="AY248" s="291"/>
      <c r="AZ248" s="287"/>
      <c r="BA248" s="287"/>
      <c r="BB248" s="287"/>
      <c r="BC248" s="287"/>
      <c r="BJ248" s="299"/>
      <c r="BK248" s="285"/>
      <c r="BL248" s="285"/>
      <c r="BM248" s="285"/>
      <c r="BN248" s="285"/>
      <c r="BO248" s="285"/>
      <c r="BP248" s="285"/>
      <c r="BQ248" s="285"/>
      <c r="BR248" s="285"/>
      <c r="BS248" s="285"/>
      <c r="BT248" s="285"/>
      <c r="BU248" s="285"/>
      <c r="BV248" s="285"/>
      <c r="BW248" s="285"/>
      <c r="BX248" s="285"/>
      <c r="BY248" s="285"/>
      <c r="BZ248" s="285"/>
      <c r="CA248" s="285"/>
      <c r="CB248" s="285"/>
      <c r="CC248" s="285"/>
      <c r="CD248" s="285"/>
      <c r="CE248" s="285"/>
      <c r="CF248" s="285"/>
      <c r="CG248" s="285"/>
      <c r="CH248" s="285"/>
      <c r="CL248" s="285"/>
    </row>
    <row r="249" spans="1:90" s="1" customFormat="1" x14ac:dyDescent="0.3">
      <c r="A249" s="519"/>
      <c r="B249" s="496"/>
      <c r="C249" s="502"/>
      <c r="D249" s="502"/>
      <c r="E249" s="502"/>
      <c r="F249" s="505"/>
      <c r="G249" s="505"/>
      <c r="H249" s="505"/>
      <c r="I249" s="505"/>
      <c r="J249" s="502"/>
      <c r="K249" s="499"/>
      <c r="L249" s="499"/>
      <c r="M249" s="499"/>
      <c r="N249" s="496"/>
      <c r="O249" s="493"/>
      <c r="P249" s="528"/>
      <c r="Q249" s="525"/>
      <c r="R249" s="531"/>
      <c r="S249" s="528"/>
      <c r="T249" s="525"/>
      <c r="U249" s="531"/>
      <c r="V249" s="528"/>
      <c r="W249" s="525"/>
      <c r="X249" s="522"/>
      <c r="Y249" s="525"/>
      <c r="Z249" s="522"/>
      <c r="AA249" s="489"/>
      <c r="AB249" s="298"/>
      <c r="AC249" s="409"/>
      <c r="AD249" s="359"/>
      <c r="AE249" s="287"/>
      <c r="AF249" s="409"/>
      <c r="AG249" s="287" t="str">
        <f t="shared" si="254"/>
        <v/>
      </c>
      <c r="AH249" s="288"/>
      <c r="AI249" s="288"/>
      <c r="AJ249" s="289" t="str">
        <f t="shared" ref="AJ249" si="306">IF(AND(AH249="Preventivo",AI249="Automático"),"50%",IF(AND(AH249="Preventivo",AI249="Manual"),"40%",IF(AND(AH249="Detectivo",AI249="Automático"),"40%",IF(AND(AH249="Detectivo",AI249="Manual"),"30%",IF(AND(AH249="Correctivo",AI249="Automático"),"35%",IF(AND(AH249="Correctivo",AI249="Manual"),"25%",""))))))</f>
        <v/>
      </c>
      <c r="AK249" s="288"/>
      <c r="AL249" s="288"/>
      <c r="AM249" s="288"/>
      <c r="AN249" s="271" t="str">
        <f>IFERROR(IF(AND(AG248="Probabilidad",AG249="Probabilidad"),(AP248-(+AP248*AJ249)),IF(AG249="Probabilidad",(Q248-(+Q248*AJ249)),IF(AG249="Impacto",AP248,""))),"")</f>
        <v/>
      </c>
      <c r="AO249" s="131" t="str">
        <f t="shared" ref="AO249" si="307">IFERROR(IF(AN249="","",IF(AN249&lt;=0.2,"Muy Baja",IF(AN249&lt;=0.4,"Baja",IF(AN249&lt;=0.6,"Media",IF(AN249&lt;=0.8,"Alta","Muy Alta"))))),"")</f>
        <v/>
      </c>
      <c r="AP249" s="123" t="str">
        <f>+AN249</f>
        <v/>
      </c>
      <c r="AQ249" s="131" t="str">
        <f t="shared" ref="AQ249" si="308">IFERROR(IF(AR249="","",IF(AR249&lt;=0.2,"Leve",IF(AR249&lt;=0.4,"Menor",IF(AR249&lt;=0.6,"Moderado",IF(AR249&lt;=0.8,"Mayor","Catastrófico"))))),"")</f>
        <v/>
      </c>
      <c r="AR249" s="123" t="str">
        <f>IFERROR(IF(AND(AG248="Impacto",AG249="Impacto"),(AR248-(+AR248*AJ249)),IF(AG249="Impacto",(Y248-(+Y248*AJ249)),IF(AG249="Probabilidad",AR248,""))),"")</f>
        <v/>
      </c>
      <c r="AS249" s="273" t="str">
        <f t="shared" ref="AS249" si="309">IFERROR(IF(OR(AND(AO249="Muy Baja",AQ249="Leve"),AND(AO249="Muy Baja",AQ249="Menor"),AND(AO249="Baja",AQ249="Leve")),"Bajo",IF(OR(AND(AO249="Muy baja",AQ249="Moderado"),AND(AO249="Baja",AQ249="Menor"),AND(AO249="Baja",AQ249="Moderado"),AND(AO249="Media",AQ249="Leve"),AND(AO249="Media",AQ249="Menor"),AND(AO249="Media",AQ249="Moderado"),AND(AO249="Alta",AQ249="Leve"),AND(AO249="Alta",AQ249="Menor")),"Moderado",IF(OR(AND(AO249="Muy Baja",AQ249="Mayor"),AND(AO249="Baja",AQ249="Mayor"),AND(AO249="Media",AQ249="Mayor"),AND(AO249="Alta",AQ249="Moderado"),AND(AO249="Alta",AQ249="Mayor"),AND(AO249="Muy Alta",AQ249="Leve"),AND(AO249="Muy Alta",AQ249="Menor"),AND(AO249="Muy Alta",AQ249="Moderado"),AND(AO249="Muy Alta",AQ249="Mayor")),"Alto",IF(OR(AND(AO249="Muy Baja",AQ249="Catastrófico"),AND(AO249="Baja",AQ249="Catastrófico"),AND(AO249="Media",AQ249="Catastrófico"),AND(AO249="Alta",AQ249="Catastrófico"),AND(AO249="Muy Alta",AQ249="Catastrófico")),"Extremo","")))),"")</f>
        <v/>
      </c>
      <c r="AT249" s="339"/>
      <c r="AU249" s="339"/>
      <c r="AV249" s="346"/>
      <c r="AW249" s="277"/>
      <c r="AX249" s="277"/>
      <c r="AY249" s="291"/>
      <c r="AZ249" s="287"/>
      <c r="BA249" s="287"/>
      <c r="BB249" s="287"/>
      <c r="BC249" s="287"/>
      <c r="BJ249" s="299"/>
      <c r="BK249" s="285"/>
      <c r="BL249" s="285"/>
      <c r="BM249" s="285"/>
      <c r="BN249" s="285"/>
      <c r="BO249" s="285"/>
      <c r="BP249" s="285"/>
      <c r="BQ249" s="285"/>
      <c r="BR249" s="285"/>
      <c r="BS249" s="285"/>
      <c r="BT249" s="285"/>
      <c r="BU249" s="285"/>
      <c r="BV249" s="285"/>
      <c r="BW249" s="285"/>
      <c r="BX249" s="285"/>
      <c r="BY249" s="285"/>
      <c r="BZ249" s="285"/>
      <c r="CA249" s="285"/>
      <c r="CB249" s="285"/>
      <c r="CC249" s="285"/>
      <c r="CD249" s="285"/>
      <c r="CE249" s="285"/>
      <c r="CF249" s="285"/>
      <c r="CG249" s="285"/>
      <c r="CH249" s="285"/>
      <c r="CL249" s="285"/>
    </row>
    <row r="250" spans="1:90" s="1" customFormat="1" ht="14" customHeight="1" x14ac:dyDescent="0.3">
      <c r="A250" s="519"/>
      <c r="B250" s="496"/>
      <c r="C250" s="502"/>
      <c r="D250" s="502"/>
      <c r="E250" s="502"/>
      <c r="F250" s="505"/>
      <c r="G250" s="505"/>
      <c r="H250" s="505"/>
      <c r="I250" s="505"/>
      <c r="J250" s="502"/>
      <c r="K250" s="499"/>
      <c r="L250" s="499"/>
      <c r="M250" s="499"/>
      <c r="N250" s="496"/>
      <c r="O250" s="493"/>
      <c r="P250" s="528"/>
      <c r="Q250" s="525"/>
      <c r="R250" s="531"/>
      <c r="S250" s="528"/>
      <c r="T250" s="525"/>
      <c r="U250" s="531"/>
      <c r="V250" s="528"/>
      <c r="W250" s="525"/>
      <c r="X250" s="522"/>
      <c r="Y250" s="525"/>
      <c r="Z250" s="522"/>
      <c r="AA250" s="489"/>
      <c r="AB250" s="298"/>
      <c r="AC250" s="409"/>
      <c r="AD250" s="359"/>
      <c r="AE250" s="287"/>
      <c r="AF250" s="409"/>
      <c r="AG250" s="287" t="str">
        <f t="shared" si="254"/>
        <v/>
      </c>
      <c r="AH250" s="288"/>
      <c r="AI250" s="288"/>
      <c r="AJ250" s="289" t="str">
        <f t="shared" si="237"/>
        <v/>
      </c>
      <c r="AK250" s="288"/>
      <c r="AL250" s="288"/>
      <c r="AM250" s="288"/>
      <c r="AN250" s="122"/>
      <c r="AO250" s="131" t="str">
        <f t="shared" si="245"/>
        <v/>
      </c>
      <c r="AP250" s="123"/>
      <c r="AQ250" s="131" t="str">
        <f t="shared" si="246"/>
        <v/>
      </c>
      <c r="AR250" s="123" t="str">
        <f t="shared" si="247"/>
        <v/>
      </c>
      <c r="AS250" s="273" t="str">
        <f t="shared" si="248"/>
        <v/>
      </c>
      <c r="AT250" s="273"/>
      <c r="AU250" s="273"/>
      <c r="AV250" s="341"/>
      <c r="AW250" s="277"/>
      <c r="AX250" s="277"/>
      <c r="AY250" s="404"/>
      <c r="AZ250" s="405"/>
      <c r="BA250" s="405"/>
      <c r="BB250" s="405"/>
      <c r="BC250" s="405"/>
      <c r="BJ250" s="299"/>
      <c r="BK250" s="285"/>
      <c r="BL250" s="285"/>
      <c r="BM250" s="285"/>
      <c r="BN250" s="285"/>
      <c r="BO250" s="285"/>
      <c r="BP250" s="285"/>
      <c r="BQ250" s="285"/>
      <c r="BR250" s="285"/>
      <c r="BS250" s="285"/>
      <c r="BT250" s="285"/>
      <c r="BU250" s="285"/>
      <c r="BV250" s="285"/>
      <c r="BW250" s="285"/>
      <c r="BX250" s="285"/>
      <c r="BY250" s="285"/>
      <c r="BZ250" s="285"/>
      <c r="CA250" s="285"/>
      <c r="CB250" s="285"/>
      <c r="CC250" s="285"/>
      <c r="CD250" s="285"/>
      <c r="CE250" s="285"/>
      <c r="CF250" s="285"/>
      <c r="CG250" s="285"/>
      <c r="CH250" s="285"/>
      <c r="CL250" s="285"/>
    </row>
    <row r="251" spans="1:90" s="1" customFormat="1" ht="14" customHeight="1" x14ac:dyDescent="0.3">
      <c r="A251" s="520"/>
      <c r="B251" s="497"/>
      <c r="C251" s="503"/>
      <c r="D251" s="503"/>
      <c r="E251" s="503"/>
      <c r="F251" s="506"/>
      <c r="G251" s="506"/>
      <c r="H251" s="506"/>
      <c r="I251" s="506"/>
      <c r="J251" s="503"/>
      <c r="K251" s="500"/>
      <c r="L251" s="500"/>
      <c r="M251" s="500"/>
      <c r="N251" s="497"/>
      <c r="O251" s="494"/>
      <c r="P251" s="529"/>
      <c r="Q251" s="526"/>
      <c r="R251" s="532"/>
      <c r="S251" s="529"/>
      <c r="T251" s="526"/>
      <c r="U251" s="532"/>
      <c r="V251" s="529"/>
      <c r="W251" s="526"/>
      <c r="X251" s="523"/>
      <c r="Y251" s="526"/>
      <c r="Z251" s="523"/>
      <c r="AA251" s="489"/>
      <c r="AB251" s="298"/>
      <c r="AC251" s="409"/>
      <c r="AD251" s="359"/>
      <c r="AE251" s="287"/>
      <c r="AF251" s="409"/>
      <c r="AG251" s="287" t="str">
        <f t="shared" si="254"/>
        <v/>
      </c>
      <c r="AH251" s="288"/>
      <c r="AI251" s="288"/>
      <c r="AJ251" s="289" t="str">
        <f t="shared" si="237"/>
        <v/>
      </c>
      <c r="AK251" s="288"/>
      <c r="AL251" s="288"/>
      <c r="AM251" s="288"/>
      <c r="AN251" s="122"/>
      <c r="AO251" s="131" t="str">
        <f t="shared" si="245"/>
        <v/>
      </c>
      <c r="AP251" s="123"/>
      <c r="AQ251" s="131" t="str">
        <f t="shared" si="246"/>
        <v/>
      </c>
      <c r="AR251" s="123" t="str">
        <f t="shared" si="247"/>
        <v/>
      </c>
      <c r="AS251" s="273" t="str">
        <f t="shared" si="248"/>
        <v/>
      </c>
      <c r="AT251" s="273"/>
      <c r="AU251" s="273"/>
      <c r="AV251" s="341"/>
      <c r="AW251" s="277"/>
      <c r="AX251" s="277"/>
      <c r="AY251" s="404"/>
      <c r="AZ251" s="405"/>
      <c r="BA251" s="405"/>
      <c r="BB251" s="405"/>
      <c r="BC251" s="405"/>
      <c r="BJ251" s="299"/>
      <c r="BK251" s="285"/>
      <c r="BL251" s="285"/>
      <c r="BM251" s="285"/>
      <c r="BN251" s="285"/>
      <c r="BO251" s="285"/>
      <c r="BP251" s="285"/>
      <c r="BQ251" s="285"/>
      <c r="BR251" s="285"/>
      <c r="BS251" s="285"/>
      <c r="BT251" s="285"/>
      <c r="BU251" s="285"/>
      <c r="BV251" s="285"/>
      <c r="BW251" s="285"/>
      <c r="BX251" s="285"/>
      <c r="BY251" s="285"/>
      <c r="BZ251" s="285"/>
      <c r="CA251" s="285"/>
      <c r="CB251" s="285"/>
      <c r="CC251" s="285"/>
      <c r="CD251" s="285"/>
      <c r="CE251" s="285"/>
      <c r="CF251" s="285"/>
      <c r="CG251" s="285"/>
      <c r="CH251" s="285"/>
      <c r="CL251" s="285"/>
    </row>
    <row r="252" spans="1:90" s="367" customFormat="1" ht="117" customHeight="1" x14ac:dyDescent="0.3">
      <c r="A252" s="581" t="s">
        <v>478</v>
      </c>
      <c r="B252" s="548" t="s">
        <v>479</v>
      </c>
      <c r="C252" s="511" t="s">
        <v>95</v>
      </c>
      <c r="D252" s="511" t="s">
        <v>479</v>
      </c>
      <c r="E252" s="511" t="s">
        <v>95</v>
      </c>
      <c r="F252" s="510" t="s">
        <v>287</v>
      </c>
      <c r="G252" s="510" t="s">
        <v>278</v>
      </c>
      <c r="H252" s="510" t="s">
        <v>279</v>
      </c>
      <c r="I252" s="510" t="s">
        <v>305</v>
      </c>
      <c r="J252" s="511" t="s">
        <v>1030</v>
      </c>
      <c r="K252" s="512" t="s">
        <v>480</v>
      </c>
      <c r="L252" s="512" t="s">
        <v>893</v>
      </c>
      <c r="M252" s="512" t="str">
        <f t="shared" si="276"/>
        <v>Posibilidad de afectación Económica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
6. Debilidades en la gestión del supervisor respecto a la liquidación de los contratos de egreso.</v>
      </c>
      <c r="N252" s="548" t="s">
        <v>270</v>
      </c>
      <c r="O252" s="489">
        <v>1000</v>
      </c>
      <c r="P252" s="621" t="str">
        <f t="shared" ref="P252:P312" si="310">IF(O252&lt;=0,"",IF(O252&lt;=2,"Muy Baja",IF(O252&lt;=24,"Baja",IF(O252&lt;=500,"Media",IF(O252&lt;=5000,"Alta","Muy Alta")))))</f>
        <v>Alta</v>
      </c>
      <c r="Q252" s="550">
        <f t="shared" ref="Q252" si="311">IF(P252="","",IF(P252="Muy Baja",0.2,IF(P252="Baja",0.4,IF(P252="Media",0.6,IF(P252="Alta",0.8,IF(P252="Muy Alta",1,))))))</f>
        <v>0.8</v>
      </c>
      <c r="R252" s="572" t="s">
        <v>308</v>
      </c>
      <c r="S252" s="621" t="str">
        <f>IF(OR(R252='Tabla Impacto'!$C$11,R252='Tabla Impacto'!$D$11),"Leve",IF(OR(R252='Tabla Impacto'!$C$12,R252='Tabla Impacto'!$D$12),"Menor",IF(OR(R252='Tabla Impacto'!$C$13,R252='Tabla Impacto'!$D$13),"Moderado",IF(OR(R252='Tabla Impacto'!$C$14,R252='Tabla Impacto'!$D$14),"Mayor",IF(OR(R252='Tabla Impacto'!$C$15,R252='Tabla Impacto'!$D$15),"Catastrófico","")))))</f>
        <v>Moderado</v>
      </c>
      <c r="T252" s="550">
        <f t="shared" ref="T252" si="312">IF(S252="","",IF(S252="Leve",0.2,IF(S252="Menor",0.4,IF(S252="Moderado",0.6,IF(S252="Mayor",0.8,IF(S252="Catastrófico",1,))))))</f>
        <v>0.6</v>
      </c>
      <c r="U252" s="572"/>
      <c r="V252" s="621" t="str">
        <f>IF(OR(U252='Tabla Impacto'!$C$11,U252='Tabla Impacto'!$D$11),"Leve",IF(OR(U252='Tabla Impacto'!$C$12,U252='Tabla Impacto'!$D$12),"Menor",IF(OR(U252='Tabla Impacto'!$C$13,U252='Tabla Impacto'!$D$13),"Moderado",IF(OR(U252='Tabla Impacto'!$C$14,U252='Tabla Impacto'!$D$14),"Mayor",IF(OR(U252='Tabla Impacto'!$C$15,U252='Tabla Impacto'!$D$15),"Catastrófico","")))))</f>
        <v/>
      </c>
      <c r="W252" s="550" t="str">
        <f t="shared" ref="W252" si="313">IF(V252="","",IF(V252="Leve",0.2,IF(V252="Menor",0.4,IF(V252="Moderado",0.6,IF(V252="Mayor",0.8,IF(V252="Catastrófico",1,))))))</f>
        <v/>
      </c>
      <c r="X252" s="551" t="str">
        <f>IF(Y252="","",IF(Y252='Tabla Impacto'!$G$4,'Tabla Impacto'!$F$4,IF(Y252='Tabla Impacto'!$G$5,'Tabla Impacto'!$F$5,IF(Y252='Tabla Impacto'!$G$6,'Tabla Impacto'!$F$6,IF(Y252='Tabla Impacto'!$G$7,'Tabla Impacto'!$F$7,IF(Y252='Tabla Impacto'!$G$8,'Tabla Impacto'!$F$8))))))</f>
        <v>Moderado</v>
      </c>
      <c r="Y252" s="550">
        <f t="shared" ref="Y252" si="314">+IF(T252="",W252,IF(W252="",T252,IF(T252&gt;W252,T252,W252)))</f>
        <v>0.6</v>
      </c>
      <c r="Z252" s="551" t="str">
        <f t="shared" ref="Z252" si="315">IF(OR(AND(P252="Muy Baja",X252="Leve"),AND(P252="Muy Baja",X252="Menor"),AND(P252="Baja",X252="Leve")),"Bajo",IF(OR(AND(P252="Muy baja",X252="Moderado"),AND(P252="Baja",X252="Menor"),AND(P252="Baja",X252="Moderado"),AND(P252="Media",X252="Leve"),AND(P252="Media",X252="Menor"),AND(P252="Media",X252="Moderado"),AND(P252="Alta",X252="Leve"),AND(P252="Alta",X252="Menor")),"Moderado",IF(OR(AND(P252="Muy Baja",X252="Mayor"),AND(P252="Baja",X252="Mayor"),AND(P252="Media",X252="Mayor"),AND(P252="Alta",X252="Moderado"),AND(P252="Alta",X252="Mayor"),AND(P252="Muy Alta",X252="Leve"),AND(P252="Muy Alta",X252="Menor"),AND(P252="Muy Alta",X252="Moderado"),AND(P252="Muy Alta",X252="Mayor")),"Alto",IF(OR(AND(P252="Muy Baja",X252="Catastrófico"),AND(P252="Baja",X252="Catastrófico"),AND(P252="Media",X252="Catastrófico"),AND(P252="Alta",X252="Catastrófico"),AND(P252="Muy Alta",X252="Catastrófico")),"Extremo",""))))</f>
        <v>Alto</v>
      </c>
      <c r="AA252" s="673"/>
      <c r="AB252" s="298">
        <v>1</v>
      </c>
      <c r="AC252" s="409" t="s">
        <v>777</v>
      </c>
      <c r="AD252" s="359"/>
      <c r="AE252" s="287" t="s">
        <v>120</v>
      </c>
      <c r="AF252" s="409" t="s">
        <v>896</v>
      </c>
      <c r="AG252" s="287" t="str">
        <f t="shared" si="254"/>
        <v>Probabilidad</v>
      </c>
      <c r="AH252" s="360" t="s">
        <v>71</v>
      </c>
      <c r="AI252" s="360" t="s">
        <v>106</v>
      </c>
      <c r="AJ252" s="361" t="str">
        <f t="shared" si="237"/>
        <v>40%</v>
      </c>
      <c r="AK252" s="360" t="s">
        <v>112</v>
      </c>
      <c r="AL252" s="360" t="s">
        <v>130</v>
      </c>
      <c r="AM252" s="360" t="s">
        <v>273</v>
      </c>
      <c r="AN252" s="362">
        <f>IFERROR(IF(AG252="Probabilidad",(Q252-(+Q252*AJ252)),IF(AG252="Impacto",Q252,"")),"")</f>
        <v>0.48</v>
      </c>
      <c r="AO252" s="363" t="str">
        <f t="shared" ref="AO252:AO253" si="316">IFERROR(IF(AN252="","",IF(AN252&lt;=0.2,"Muy Baja",IF(AN252&lt;=0.4,"Baja",IF(AN252&lt;=0.6,"Media",IF(AN252&lt;=0.8,"Alta","Muy Alta"))))),"")</f>
        <v>Media</v>
      </c>
      <c r="AP252" s="364">
        <f>+AN252</f>
        <v>0.48</v>
      </c>
      <c r="AQ252" s="363" t="str">
        <f t="shared" ref="AQ252:AQ253" si="317">IFERROR(IF(AR252="","",IF(AR252&lt;=0.2,"Leve",IF(AR252&lt;=0.4,"Menor",IF(AR252&lt;=0.6,"Moderado",IF(AR252&lt;=0.8,"Mayor","Catastrófico"))))),"")</f>
        <v>Moderado</v>
      </c>
      <c r="AR252" s="364">
        <f>IFERROR(IF(AG252="Impacto",(Y252-(+Y252*AJ252)),IF(AG252="Probabilidad",Y252,"")),"")</f>
        <v>0.6</v>
      </c>
      <c r="AS252" s="365" t="str">
        <f t="shared" ref="AS252:AS253" si="318">IFERROR(IF(OR(AND(AO252="Muy Baja",AQ252="Leve"),AND(AO252="Muy Baja",AQ252="Menor"),AND(AO252="Baja",AQ252="Leve")),"Bajo",IF(OR(AND(AO252="Muy baja",AQ252="Moderado"),AND(AO252="Baja",AQ252="Menor"),AND(AO252="Baja",AQ252="Moderado"),AND(AO252="Media",AQ252="Leve"),AND(AO252="Media",AQ252="Menor"),AND(AO252="Media",AQ252="Moderado"),AND(AO252="Alta",AQ252="Leve"),AND(AO252="Alta",AQ252="Menor")),"Moderado",IF(OR(AND(AO252="Muy Baja",AQ252="Mayor"),AND(AO252="Baja",AQ252="Mayor"),AND(AO252="Media",AQ252="Mayor"),AND(AO252="Alta",AQ252="Moderado"),AND(AO252="Alta",AQ252="Mayor"),AND(AO252="Muy Alta",AQ252="Leve"),AND(AO252="Muy Alta",AQ252="Menor"),AND(AO252="Muy Alta",AQ252="Moderado"),AND(AO252="Muy Alta",AQ252="Mayor")),"Alto",IF(OR(AND(AO252="Muy Baja",AQ252="Catastrófico"),AND(AO252="Baja",AQ252="Catastrófico"),AND(AO252="Media",AQ252="Catastrófico"),AND(AO252="Alta",AQ252="Catastrófico"),AND(AO252="Muy Alta",AQ252="Catastrófico")),"Extremo","")))),"")</f>
        <v>Moderado</v>
      </c>
      <c r="AT252" s="660">
        <f>+AP254</f>
        <v>0.17279999999999998</v>
      </c>
      <c r="AU252" s="660">
        <f>+AR254</f>
        <v>0.6</v>
      </c>
      <c r="AV252" s="657" t="s">
        <v>274</v>
      </c>
      <c r="AW252" s="366"/>
      <c r="AX252" s="366"/>
      <c r="AY252" s="291">
        <v>4</v>
      </c>
      <c r="AZ252" s="287">
        <v>1</v>
      </c>
      <c r="BA252" s="287">
        <v>1</v>
      </c>
      <c r="BB252" s="287">
        <v>1</v>
      </c>
      <c r="BC252" s="287">
        <v>1</v>
      </c>
      <c r="BJ252" s="374"/>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L252" s="368"/>
    </row>
    <row r="253" spans="1:90" s="367" customFormat="1" ht="222" customHeight="1" x14ac:dyDescent="0.3">
      <c r="A253" s="581"/>
      <c r="B253" s="548" t="s">
        <v>474</v>
      </c>
      <c r="C253" s="511" t="s">
        <v>95</v>
      </c>
      <c r="D253" s="511"/>
      <c r="E253" s="511" t="s">
        <v>95</v>
      </c>
      <c r="F253" s="510"/>
      <c r="G253" s="510"/>
      <c r="H253" s="510"/>
      <c r="I253" s="510"/>
      <c r="J253" s="511" t="s">
        <v>269</v>
      </c>
      <c r="K253" s="512" t="s">
        <v>480</v>
      </c>
      <c r="L253" s="512" t="s">
        <v>481</v>
      </c>
      <c r="M253" s="512"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3" s="548"/>
      <c r="O253" s="489">
        <v>5001</v>
      </c>
      <c r="P253" s="621"/>
      <c r="Q253" s="550"/>
      <c r="R253" s="572"/>
      <c r="S253" s="621"/>
      <c r="T253" s="550"/>
      <c r="U253" s="572"/>
      <c r="V253" s="621"/>
      <c r="W253" s="550"/>
      <c r="X253" s="551"/>
      <c r="Y253" s="550"/>
      <c r="Z253" s="551"/>
      <c r="AA253" s="673"/>
      <c r="AB253" s="298">
        <v>2</v>
      </c>
      <c r="AC253" s="409" t="s">
        <v>894</v>
      </c>
      <c r="AD253" s="359"/>
      <c r="AE253" s="388" t="s">
        <v>113</v>
      </c>
      <c r="AF253" s="409" t="s">
        <v>897</v>
      </c>
      <c r="AG253" s="287" t="str">
        <f t="shared" si="254"/>
        <v>Probabilidad</v>
      </c>
      <c r="AH253" s="360" t="s">
        <v>71</v>
      </c>
      <c r="AI253" s="360" t="s">
        <v>106</v>
      </c>
      <c r="AJ253" s="361" t="str">
        <f t="shared" ref="AJ253" si="319">IF(AND(AH253="Preventivo",AI253="Automático"),"50%",IF(AND(AH253="Preventivo",AI253="Manual"),"40%",IF(AND(AH253="Detectivo",AI253="Automático"),"40%",IF(AND(AH253="Detectivo",AI253="Manual"),"30%",IF(AND(AH253="Correctivo",AI253="Automático"),"35%",IF(AND(AH253="Correctivo",AI253="Manual"),"25%",""))))))</f>
        <v>40%</v>
      </c>
      <c r="AK253" s="360" t="s">
        <v>112</v>
      </c>
      <c r="AL253" s="360" t="s">
        <v>130</v>
      </c>
      <c r="AM253" s="360" t="s">
        <v>273</v>
      </c>
      <c r="AN253" s="369">
        <f>IFERROR(IF(AND(AG252="Probabilidad",AG253="Probabilidad"),(AP252-(+AP252*AJ253)),IF(AG253="Probabilidad",(Q252-(+Q252*AJ253)),IF(AG253="Impacto",AP252,""))),"")</f>
        <v>0.28799999999999998</v>
      </c>
      <c r="AO253" s="363" t="str">
        <f t="shared" si="316"/>
        <v>Baja</v>
      </c>
      <c r="AP253" s="364">
        <f>+AN253</f>
        <v>0.28799999999999998</v>
      </c>
      <c r="AQ253" s="363" t="str">
        <f t="shared" si="317"/>
        <v>Moderado</v>
      </c>
      <c r="AR253" s="364">
        <f>IFERROR(IF(AND(AG252="Impacto",AG253="Impacto"),(AR252-(+AR252*AJ253)),IF(AG253="Impacto",(Y252-(+Y252*AJ253)),IF(AG253="Probabilidad",AR252,""))),"")</f>
        <v>0.6</v>
      </c>
      <c r="AS253" s="365" t="str">
        <f t="shared" si="318"/>
        <v>Moderado</v>
      </c>
      <c r="AT253" s="661"/>
      <c r="AU253" s="661"/>
      <c r="AV253" s="658"/>
      <c r="AW253" s="366"/>
      <c r="AX253" s="366"/>
      <c r="AY253" s="291">
        <v>4</v>
      </c>
      <c r="AZ253" s="287">
        <v>1</v>
      </c>
      <c r="BA253" s="287">
        <v>1</v>
      </c>
      <c r="BB253" s="287">
        <v>1</v>
      </c>
      <c r="BC253" s="287">
        <v>1</v>
      </c>
      <c r="BJ253" s="374"/>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L253" s="368"/>
    </row>
    <row r="254" spans="1:90" s="355" customFormat="1" ht="140" x14ac:dyDescent="0.3">
      <c r="A254" s="581"/>
      <c r="B254" s="548" t="s">
        <v>474</v>
      </c>
      <c r="C254" s="511" t="s">
        <v>95</v>
      </c>
      <c r="D254" s="511"/>
      <c r="E254" s="511" t="s">
        <v>95</v>
      </c>
      <c r="F254" s="510"/>
      <c r="G254" s="510"/>
      <c r="H254" s="510"/>
      <c r="I254" s="510"/>
      <c r="J254" s="511" t="s">
        <v>269</v>
      </c>
      <c r="K254" s="512" t="s">
        <v>480</v>
      </c>
      <c r="L254" s="512" t="s">
        <v>481</v>
      </c>
      <c r="M254" s="512"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4" s="548"/>
      <c r="O254" s="489">
        <v>5001</v>
      </c>
      <c r="P254" s="621"/>
      <c r="Q254" s="550"/>
      <c r="R254" s="572"/>
      <c r="S254" s="621"/>
      <c r="T254" s="550"/>
      <c r="U254" s="572"/>
      <c r="V254" s="621"/>
      <c r="W254" s="550"/>
      <c r="X254" s="551"/>
      <c r="Y254" s="550"/>
      <c r="Z254" s="551"/>
      <c r="AA254" s="673"/>
      <c r="AB254" s="348"/>
      <c r="AC254" s="409" t="s">
        <v>895</v>
      </c>
      <c r="AD254" s="359"/>
      <c r="AE254" s="287" t="s">
        <v>120</v>
      </c>
      <c r="AF254" s="409" t="s">
        <v>898</v>
      </c>
      <c r="AG254" s="287" t="str">
        <f t="shared" si="254"/>
        <v>Probabilidad</v>
      </c>
      <c r="AH254" s="360" t="s">
        <v>71</v>
      </c>
      <c r="AI254" s="360" t="s">
        <v>106</v>
      </c>
      <c r="AJ254" s="361" t="str">
        <f t="shared" si="237"/>
        <v>40%</v>
      </c>
      <c r="AK254" s="360" t="s">
        <v>112</v>
      </c>
      <c r="AL254" s="360" t="s">
        <v>130</v>
      </c>
      <c r="AM254" s="360" t="s">
        <v>273</v>
      </c>
      <c r="AN254" s="369">
        <f>IFERROR(IF(AND(AG253="Probabilidad",AG254="Probabilidad"),(AP253-(+AP253*AJ254)),IF(AG254="Probabilidad",(Q253-(+Q253*AJ254)),IF(AG254="Impacto",AP253,""))),"")</f>
        <v>0.17279999999999998</v>
      </c>
      <c r="AO254" s="363" t="str">
        <f t="shared" si="245"/>
        <v>Muy Baja</v>
      </c>
      <c r="AP254" s="364">
        <f>+AN254</f>
        <v>0.17279999999999998</v>
      </c>
      <c r="AQ254" s="363" t="str">
        <f t="shared" si="246"/>
        <v>Moderado</v>
      </c>
      <c r="AR254" s="364">
        <f>IFERROR(IF(AND(AG253="Impacto",AG254="Impacto"),(AR253-(+AR253*AJ254)),IF(AG254="Impacto",(Y253-(+Y253*AJ254)),IF(AG254="Probabilidad",AR253,""))),"")</f>
        <v>0.6</v>
      </c>
      <c r="AS254" s="365" t="str">
        <f t="shared" si="248"/>
        <v>Moderado</v>
      </c>
      <c r="AT254" s="662"/>
      <c r="AU254" s="662"/>
      <c r="AV254" s="659"/>
      <c r="AW254" s="354"/>
      <c r="AX254" s="354"/>
      <c r="AY254" s="404">
        <v>4</v>
      </c>
      <c r="AZ254" s="405">
        <v>1</v>
      </c>
      <c r="BA254" s="405">
        <v>1</v>
      </c>
      <c r="BB254" s="405">
        <v>1</v>
      </c>
      <c r="BC254" s="405">
        <v>1</v>
      </c>
      <c r="BJ254" s="375"/>
      <c r="BK254" s="356"/>
      <c r="BL254" s="356"/>
      <c r="BM254" s="356"/>
      <c r="BN254" s="356"/>
      <c r="BO254" s="356"/>
      <c r="BP254" s="356"/>
      <c r="BQ254" s="356"/>
      <c r="BR254" s="356"/>
      <c r="BS254" s="356"/>
      <c r="BT254" s="356"/>
      <c r="BU254" s="356"/>
      <c r="BV254" s="356"/>
      <c r="BW254" s="356"/>
      <c r="BX254" s="356"/>
      <c r="BY254" s="356"/>
      <c r="BZ254" s="356"/>
      <c r="CA254" s="356"/>
      <c r="CB254" s="356"/>
      <c r="CC254" s="356"/>
      <c r="CD254" s="356"/>
      <c r="CE254" s="356"/>
      <c r="CF254" s="356"/>
      <c r="CG254" s="356"/>
      <c r="CH254" s="356"/>
      <c r="CL254" s="356"/>
    </row>
    <row r="255" spans="1:90" s="355" customFormat="1" ht="14" customHeight="1" x14ac:dyDescent="0.3">
      <c r="A255" s="581"/>
      <c r="B255" s="548" t="s">
        <v>474</v>
      </c>
      <c r="C255" s="511" t="s">
        <v>95</v>
      </c>
      <c r="D255" s="511"/>
      <c r="E255" s="511" t="s">
        <v>95</v>
      </c>
      <c r="F255" s="510"/>
      <c r="G255" s="510"/>
      <c r="H255" s="510"/>
      <c r="I255" s="510"/>
      <c r="J255" s="511" t="s">
        <v>269</v>
      </c>
      <c r="K255" s="512" t="s">
        <v>480</v>
      </c>
      <c r="L255" s="512" t="s">
        <v>481</v>
      </c>
      <c r="M255" s="512"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5" s="548"/>
      <c r="O255" s="489">
        <v>5001</v>
      </c>
      <c r="P255" s="621"/>
      <c r="Q255" s="550"/>
      <c r="R255" s="572"/>
      <c r="S255" s="621"/>
      <c r="T255" s="550"/>
      <c r="U255" s="572"/>
      <c r="V255" s="621"/>
      <c r="W255" s="550"/>
      <c r="X255" s="551"/>
      <c r="Y255" s="550"/>
      <c r="Z255" s="551"/>
      <c r="AA255" s="673"/>
      <c r="AB255" s="348"/>
      <c r="AC255" s="409"/>
      <c r="AD255" s="359"/>
      <c r="AE255" s="287"/>
      <c r="AF255" s="409"/>
      <c r="AG255" s="287" t="str">
        <f t="shared" si="254"/>
        <v/>
      </c>
      <c r="AH255" s="349"/>
      <c r="AI255" s="349"/>
      <c r="AJ255" s="350" t="str">
        <f t="shared" si="237"/>
        <v/>
      </c>
      <c r="AK255" s="349"/>
      <c r="AL255" s="349"/>
      <c r="AM255" s="349"/>
      <c r="AN255" s="357"/>
      <c r="AO255" s="351" t="str">
        <f t="shared" si="245"/>
        <v/>
      </c>
      <c r="AP255" s="352"/>
      <c r="AQ255" s="351" t="str">
        <f t="shared" si="246"/>
        <v/>
      </c>
      <c r="AR255" s="352" t="str">
        <f t="shared" si="247"/>
        <v/>
      </c>
      <c r="AS255" s="353" t="str">
        <f t="shared" si="248"/>
        <v/>
      </c>
      <c r="AT255" s="353"/>
      <c r="AU255" s="353"/>
      <c r="AV255" s="358"/>
      <c r="AW255" s="354"/>
      <c r="AX255" s="354"/>
      <c r="AY255" s="404"/>
      <c r="AZ255" s="405"/>
      <c r="BA255" s="405"/>
      <c r="BB255" s="405"/>
      <c r="BC255" s="405"/>
      <c r="BJ255" s="375"/>
      <c r="BK255" s="356"/>
      <c r="BL255" s="356"/>
      <c r="BM255" s="356"/>
      <c r="BN255" s="356"/>
      <c r="BO255" s="356"/>
      <c r="BP255" s="356"/>
      <c r="BQ255" s="356"/>
      <c r="BR255" s="356"/>
      <c r="BS255" s="356"/>
      <c r="BT255" s="356"/>
      <c r="BU255" s="356"/>
      <c r="BV255" s="356"/>
      <c r="BW255" s="356"/>
      <c r="BX255" s="356"/>
      <c r="BY255" s="356"/>
      <c r="BZ255" s="356"/>
      <c r="CA255" s="356"/>
      <c r="CB255" s="356"/>
      <c r="CC255" s="356"/>
      <c r="CD255" s="356"/>
      <c r="CE255" s="356"/>
      <c r="CF255" s="356"/>
      <c r="CG255" s="356"/>
      <c r="CH255" s="356"/>
      <c r="CL255" s="356"/>
    </row>
    <row r="256" spans="1:90" s="355" customFormat="1" ht="14" customHeight="1" x14ac:dyDescent="0.3">
      <c r="A256" s="581"/>
      <c r="B256" s="548" t="s">
        <v>474</v>
      </c>
      <c r="C256" s="511" t="s">
        <v>95</v>
      </c>
      <c r="D256" s="511"/>
      <c r="E256" s="511" t="s">
        <v>95</v>
      </c>
      <c r="F256" s="510"/>
      <c r="G256" s="510"/>
      <c r="H256" s="510"/>
      <c r="I256" s="510"/>
      <c r="J256" s="511" t="s">
        <v>269</v>
      </c>
      <c r="K256" s="512" t="s">
        <v>480</v>
      </c>
      <c r="L256" s="512" t="s">
        <v>481</v>
      </c>
      <c r="M256" s="512"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6" s="548"/>
      <c r="O256" s="489">
        <v>5001</v>
      </c>
      <c r="P256" s="621"/>
      <c r="Q256" s="550"/>
      <c r="R256" s="572"/>
      <c r="S256" s="621"/>
      <c r="T256" s="550"/>
      <c r="U256" s="572"/>
      <c r="V256" s="621"/>
      <c r="W256" s="550"/>
      <c r="X256" s="551"/>
      <c r="Y256" s="550"/>
      <c r="Z256" s="551"/>
      <c r="AA256" s="673"/>
      <c r="AB256" s="348"/>
      <c r="AC256" s="409"/>
      <c r="AD256" s="359"/>
      <c r="AE256" s="287"/>
      <c r="AF256" s="409"/>
      <c r="AG256" s="287" t="str">
        <f t="shared" si="254"/>
        <v/>
      </c>
      <c r="AH256" s="349"/>
      <c r="AI256" s="349"/>
      <c r="AJ256" s="350" t="str">
        <f t="shared" si="237"/>
        <v/>
      </c>
      <c r="AK256" s="349"/>
      <c r="AL256" s="349"/>
      <c r="AM256" s="349"/>
      <c r="AN256" s="357"/>
      <c r="AO256" s="351" t="str">
        <f t="shared" si="245"/>
        <v/>
      </c>
      <c r="AP256" s="352"/>
      <c r="AQ256" s="351" t="str">
        <f t="shared" si="246"/>
        <v/>
      </c>
      <c r="AR256" s="352" t="str">
        <f t="shared" si="247"/>
        <v/>
      </c>
      <c r="AS256" s="353" t="str">
        <f t="shared" si="248"/>
        <v/>
      </c>
      <c r="AT256" s="353"/>
      <c r="AU256" s="353"/>
      <c r="AV256" s="358"/>
      <c r="AW256" s="354"/>
      <c r="AX256" s="354"/>
      <c r="AY256" s="404"/>
      <c r="AZ256" s="405"/>
      <c r="BA256" s="405"/>
      <c r="BB256" s="405"/>
      <c r="BC256" s="405"/>
      <c r="BJ256" s="375"/>
      <c r="BK256" s="356"/>
      <c r="BL256" s="356"/>
      <c r="BM256" s="356"/>
      <c r="BN256" s="356"/>
      <c r="BO256" s="356"/>
      <c r="BP256" s="356"/>
      <c r="BQ256" s="356"/>
      <c r="BR256" s="356"/>
      <c r="BS256" s="356"/>
      <c r="BT256" s="356"/>
      <c r="BU256" s="356"/>
      <c r="BV256" s="356"/>
      <c r="BW256" s="356"/>
      <c r="BX256" s="356"/>
      <c r="BY256" s="356"/>
      <c r="BZ256" s="356"/>
      <c r="CA256" s="356"/>
      <c r="CB256" s="356"/>
      <c r="CC256" s="356"/>
      <c r="CD256" s="356"/>
      <c r="CE256" s="356"/>
      <c r="CF256" s="356"/>
      <c r="CG256" s="356"/>
      <c r="CH256" s="356"/>
      <c r="CL256" s="356"/>
    </row>
    <row r="257" spans="1:90" s="355" customFormat="1" ht="14" customHeight="1" x14ac:dyDescent="0.3">
      <c r="A257" s="581"/>
      <c r="B257" s="548" t="s">
        <v>474</v>
      </c>
      <c r="C257" s="511" t="s">
        <v>95</v>
      </c>
      <c r="D257" s="511"/>
      <c r="E257" s="511" t="s">
        <v>95</v>
      </c>
      <c r="F257" s="510"/>
      <c r="G257" s="510"/>
      <c r="H257" s="510"/>
      <c r="I257" s="510"/>
      <c r="J257" s="511" t="s">
        <v>269</v>
      </c>
      <c r="K257" s="512" t="s">
        <v>480</v>
      </c>
      <c r="L257" s="512" t="s">
        <v>481</v>
      </c>
      <c r="M257" s="512" t="str">
        <f t="shared" si="276"/>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N257" s="548"/>
      <c r="O257" s="489">
        <v>5001</v>
      </c>
      <c r="P257" s="621"/>
      <c r="Q257" s="550"/>
      <c r="R257" s="572"/>
      <c r="S257" s="621"/>
      <c r="T257" s="550"/>
      <c r="U257" s="572"/>
      <c r="V257" s="621"/>
      <c r="W257" s="550"/>
      <c r="X257" s="551"/>
      <c r="Y257" s="550"/>
      <c r="Z257" s="551"/>
      <c r="AA257" s="673"/>
      <c r="AB257" s="348"/>
      <c r="AC257" s="409"/>
      <c r="AD257" s="359"/>
      <c r="AE257" s="287"/>
      <c r="AF257" s="409"/>
      <c r="AG257" s="287" t="str">
        <f t="shared" si="254"/>
        <v/>
      </c>
      <c r="AH257" s="349"/>
      <c r="AI257" s="349"/>
      <c r="AJ257" s="350" t="str">
        <f t="shared" si="237"/>
        <v/>
      </c>
      <c r="AK257" s="349"/>
      <c r="AL257" s="349"/>
      <c r="AM257" s="349"/>
      <c r="AN257" s="357"/>
      <c r="AO257" s="351" t="str">
        <f t="shared" si="245"/>
        <v/>
      </c>
      <c r="AP257" s="352"/>
      <c r="AQ257" s="351" t="str">
        <f t="shared" si="246"/>
        <v/>
      </c>
      <c r="AR257" s="352" t="str">
        <f t="shared" si="247"/>
        <v/>
      </c>
      <c r="AS257" s="353" t="str">
        <f t="shared" si="248"/>
        <v/>
      </c>
      <c r="AT257" s="353"/>
      <c r="AU257" s="353"/>
      <c r="AV257" s="358"/>
      <c r="AW257" s="354"/>
      <c r="AX257" s="354"/>
      <c r="AY257" s="404"/>
      <c r="AZ257" s="405"/>
      <c r="BA257" s="405"/>
      <c r="BB257" s="405"/>
      <c r="BC257" s="405"/>
      <c r="BJ257" s="375"/>
      <c r="BK257" s="356"/>
      <c r="BL257" s="356"/>
      <c r="BM257" s="356"/>
      <c r="BN257" s="356"/>
      <c r="BO257" s="356"/>
      <c r="BP257" s="356"/>
      <c r="BQ257" s="356"/>
      <c r="BR257" s="356"/>
      <c r="BS257" s="356"/>
      <c r="BT257" s="356"/>
      <c r="BU257" s="356"/>
      <c r="BV257" s="356"/>
      <c r="BW257" s="356"/>
      <c r="BX257" s="356"/>
      <c r="BY257" s="356"/>
      <c r="BZ257" s="356"/>
      <c r="CA257" s="356"/>
      <c r="CB257" s="356"/>
      <c r="CC257" s="356"/>
      <c r="CD257" s="356"/>
      <c r="CE257" s="356"/>
      <c r="CF257" s="356"/>
      <c r="CG257" s="356"/>
      <c r="CH257" s="356"/>
      <c r="CL257" s="356"/>
    </row>
    <row r="258" spans="1:90" s="355" customFormat="1" ht="151.25" customHeight="1" x14ac:dyDescent="0.3">
      <c r="A258" s="581" t="s">
        <v>482</v>
      </c>
      <c r="B258" s="548" t="s">
        <v>483</v>
      </c>
      <c r="C258" s="511" t="s">
        <v>95</v>
      </c>
      <c r="D258" s="511" t="s">
        <v>483</v>
      </c>
      <c r="E258" s="511" t="s">
        <v>95</v>
      </c>
      <c r="F258" s="510" t="s">
        <v>330</v>
      </c>
      <c r="G258" s="510" t="s">
        <v>278</v>
      </c>
      <c r="H258" s="510" t="s">
        <v>279</v>
      </c>
      <c r="I258" s="510" t="s">
        <v>305</v>
      </c>
      <c r="J258" s="511" t="s">
        <v>281</v>
      </c>
      <c r="K258" s="512" t="s">
        <v>899</v>
      </c>
      <c r="L258" s="512" t="s">
        <v>727</v>
      </c>
      <c r="M258" s="512" t="str">
        <f t="shared" si="276"/>
        <v>Posibilidad de pérdida Reputacional por manipulación del proceso contractual  para beneficio particular o de terceros en la adjudicación de un contrato, debido a:
1. Aplicación inadecuada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8" s="548" t="s">
        <v>319</v>
      </c>
      <c r="O258" s="489">
        <v>1000</v>
      </c>
      <c r="P258" s="487" t="str">
        <f t="shared" ref="P258:P318" si="320">IF(O258&lt;=0,"",IF(O258&lt;=2,"Muy Baja",IF(O258&lt;=24,"Baja",IF(O258&lt;=500,"Media",IF(O258&lt;=5000,"Alta","Muy Alta")))))</f>
        <v>Alta</v>
      </c>
      <c r="Q258" s="488">
        <f t="shared" ref="Q258" si="321">IF(P258="","",IF(P258="Muy Baja",0.2,IF(P258="Baja",0.4,IF(P258="Media",0.6,IF(P258="Alta",0.8,IF(P258="Muy Alta",1,))))))</f>
        <v>0.8</v>
      </c>
      <c r="R258" s="485"/>
      <c r="S258" s="487" t="str">
        <f>IF(OR(R258='Tabla Impacto'!$C$11,R258='Tabla Impacto'!$D$11),"Leve",IF(OR(R258='Tabla Impacto'!$C$12,R258='Tabla Impacto'!$D$12),"Menor",IF(OR(R258='Tabla Impacto'!$C$13,R258='Tabla Impacto'!$D$13),"Moderado",IF(OR(R258='Tabla Impacto'!$C$14,R258='Tabla Impacto'!$D$14),"Mayor",IF(OR(R258='Tabla Impacto'!$C$15,R258='Tabla Impacto'!$D$15),"Catastrófico","")))))</f>
        <v/>
      </c>
      <c r="T258" s="488" t="str">
        <f t="shared" ref="T258" si="322">IF(S258="","",IF(S258="Leve",0.2,IF(S258="Menor",0.4,IF(S258="Moderado",0.6,IF(S258="Mayor",0.8,IF(S258="Catastrófico",1,))))))</f>
        <v/>
      </c>
      <c r="U258" s="485" t="s">
        <v>282</v>
      </c>
      <c r="V258" s="487" t="str">
        <f>IF(OR(U258='Tabla Impacto'!$C$11,U258='Tabla Impacto'!$D$11),"Leve",IF(OR(U258='Tabla Impacto'!$C$12,U258='Tabla Impacto'!$D$12),"Menor",IF(OR(U258='Tabla Impacto'!$C$13,U258='Tabla Impacto'!$D$13),"Moderado",IF(OR(U258='Tabla Impacto'!$C$14,U258='Tabla Impacto'!$D$14),"Mayor",IF(OR(U258='Tabla Impacto'!$C$15,U258='Tabla Impacto'!$D$15),"Catastrófico","")))))</f>
        <v>Moderado</v>
      </c>
      <c r="W258" s="488">
        <f t="shared" ref="W258" si="323">IF(V258="","",IF(V258="Leve",0.2,IF(V258="Menor",0.4,IF(V258="Moderado",0.6,IF(V258="Mayor",0.8,IF(V258="Catastrófico",1,))))))</f>
        <v>0.6</v>
      </c>
      <c r="X258" s="509" t="str">
        <f>IF(Y258="","",IF(Y258='Tabla Impacto'!$G$4,'Tabla Impacto'!$F$4,IF(Y258='Tabla Impacto'!$G$5,'Tabla Impacto'!$F$5,IF(Y258='Tabla Impacto'!$G$6,'Tabla Impacto'!$F$6,IF(Y258='Tabla Impacto'!$G$7,'Tabla Impacto'!$F$7,IF(Y258='Tabla Impacto'!$G$8,'Tabla Impacto'!$F$8))))))</f>
        <v>Moderado</v>
      </c>
      <c r="Y258" s="488">
        <f t="shared" ref="Y258" si="324">+IF(T258="",W258,IF(W258="",T258,IF(T258&gt;W258,T258,W258)))</f>
        <v>0.6</v>
      </c>
      <c r="Z258" s="509" t="str">
        <f t="shared" ref="Z258" si="325">IF(OR(AND(P258="Muy Baja",X258="Leve"),AND(P258="Muy Baja",X258="Menor"),AND(P258="Baja",X258="Leve")),"Bajo",IF(OR(AND(P258="Muy baja",X258="Moderado"),AND(P258="Baja",X258="Menor"),AND(P258="Baja",X258="Moderado"),AND(P258="Media",X258="Leve"),AND(P258="Media",X258="Menor"),AND(P258="Media",X258="Moderado"),AND(P258="Alta",X258="Leve"),AND(P258="Alta",X258="Menor")),"Moderado",IF(OR(AND(P258="Muy Baja",X258="Mayor"),AND(P258="Baja",X258="Mayor"),AND(P258="Media",X258="Mayor"),AND(P258="Alta",X258="Moderado"),AND(P258="Alta",X258="Mayor"),AND(P258="Muy Alta",X258="Leve"),AND(P258="Muy Alta",X258="Menor"),AND(P258="Muy Alta",X258="Moderado"),AND(P258="Muy Alta",X258="Mayor")),"Alto",IF(OR(AND(P258="Muy Baja",X258="Catastrófico"),AND(P258="Baja",X258="Catastrófico"),AND(P258="Media",X258="Catastrófico"),AND(P258="Alta",X258="Catastrófico"),AND(P258="Muy Alta",X258="Catastrófico")),"Extremo",""))))</f>
        <v>Alto</v>
      </c>
      <c r="AA258" s="489"/>
      <c r="AB258" s="298">
        <v>1</v>
      </c>
      <c r="AC258" s="409" t="s">
        <v>829</v>
      </c>
      <c r="AD258" s="359"/>
      <c r="AE258" s="388" t="s">
        <v>113</v>
      </c>
      <c r="AF258" s="409" t="s">
        <v>778</v>
      </c>
      <c r="AG258" s="287" t="str">
        <f t="shared" si="254"/>
        <v>Probabilidad</v>
      </c>
      <c r="AH258" s="360" t="s">
        <v>71</v>
      </c>
      <c r="AI258" s="360" t="s">
        <v>106</v>
      </c>
      <c r="AJ258" s="361" t="str">
        <f t="shared" si="237"/>
        <v>40%</v>
      </c>
      <c r="AK258" s="360" t="s">
        <v>112</v>
      </c>
      <c r="AL258" s="360" t="s">
        <v>130</v>
      </c>
      <c r="AM258" s="360" t="s">
        <v>273</v>
      </c>
      <c r="AN258" s="362">
        <f>IFERROR(IF(AG258="Probabilidad",(Q258-(+Q258*AJ258)),IF(AG258="Impacto",Q258,"")),"")</f>
        <v>0.48</v>
      </c>
      <c r="AO258" s="363" t="str">
        <f t="shared" si="245"/>
        <v>Media</v>
      </c>
      <c r="AP258" s="364">
        <f>+AN258</f>
        <v>0.48</v>
      </c>
      <c r="AQ258" s="363" t="str">
        <f t="shared" si="246"/>
        <v>Moderado</v>
      </c>
      <c r="AR258" s="364">
        <f>IFERROR(IF(AG258="Impacto",(Y258-(+Y258*AJ258)),IF(AG258="Probabilidad",Y258,"")),"")</f>
        <v>0.6</v>
      </c>
      <c r="AS258" s="365" t="str">
        <f t="shared" si="248"/>
        <v>Moderado</v>
      </c>
      <c r="AT258" s="656">
        <f>+AP259</f>
        <v>0.28799999999999998</v>
      </c>
      <c r="AU258" s="656">
        <f>+AR259</f>
        <v>0.6</v>
      </c>
      <c r="AV258" s="663" t="s">
        <v>274</v>
      </c>
      <c r="AW258" s="366"/>
      <c r="AX258" s="366"/>
      <c r="AY258" s="291">
        <v>0</v>
      </c>
      <c r="AZ258" s="287">
        <v>0</v>
      </c>
      <c r="BA258" s="287">
        <v>0</v>
      </c>
      <c r="BB258" s="287">
        <v>0</v>
      </c>
      <c r="BC258" s="287">
        <v>0</v>
      </c>
      <c r="BJ258" s="375"/>
      <c r="BK258" s="356"/>
      <c r="BL258" s="356"/>
      <c r="BM258" s="356"/>
      <c r="BN258" s="356"/>
      <c r="BO258" s="356"/>
      <c r="BP258" s="356"/>
      <c r="BQ258" s="356"/>
      <c r="BR258" s="356"/>
      <c r="BS258" s="356"/>
      <c r="BT258" s="356"/>
      <c r="BU258" s="356"/>
      <c r="BV258" s="356"/>
      <c r="BW258" s="356"/>
      <c r="BX258" s="356"/>
      <c r="BY258" s="356"/>
      <c r="BZ258" s="356"/>
      <c r="CA258" s="356"/>
      <c r="CB258" s="356"/>
      <c r="CC258" s="356"/>
      <c r="CD258" s="356"/>
      <c r="CE258" s="356"/>
      <c r="CF258" s="356"/>
      <c r="CG258" s="356"/>
      <c r="CH258" s="356"/>
      <c r="CL258" s="356"/>
    </row>
    <row r="259" spans="1:90" s="355" customFormat="1" ht="114" customHeight="1" x14ac:dyDescent="0.3">
      <c r="A259" s="581"/>
      <c r="B259" s="548" t="s">
        <v>479</v>
      </c>
      <c r="C259" s="511" t="s">
        <v>95</v>
      </c>
      <c r="D259" s="511" t="s">
        <v>479</v>
      </c>
      <c r="E259" s="511" t="s">
        <v>95</v>
      </c>
      <c r="F259" s="510"/>
      <c r="G259" s="510"/>
      <c r="H259" s="510"/>
      <c r="I259" s="510"/>
      <c r="J259" s="511" t="s">
        <v>269</v>
      </c>
      <c r="K259" s="512" t="s">
        <v>484</v>
      </c>
      <c r="L259" s="512" t="s">
        <v>485</v>
      </c>
      <c r="M259" s="512"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59" s="548"/>
      <c r="O259" s="489">
        <v>12</v>
      </c>
      <c r="P259" s="487"/>
      <c r="Q259" s="488"/>
      <c r="R259" s="485"/>
      <c r="S259" s="487"/>
      <c r="T259" s="488"/>
      <c r="U259" s="485"/>
      <c r="V259" s="487"/>
      <c r="W259" s="488"/>
      <c r="X259" s="509"/>
      <c r="Y259" s="488"/>
      <c r="Z259" s="509"/>
      <c r="AA259" s="489"/>
      <c r="AB259" s="298">
        <v>2</v>
      </c>
      <c r="AC259" s="409" t="s">
        <v>900</v>
      </c>
      <c r="AD259" s="359"/>
      <c r="AE259" s="287" t="s">
        <v>120</v>
      </c>
      <c r="AF259" s="409" t="s">
        <v>779</v>
      </c>
      <c r="AG259" s="287" t="str">
        <f t="shared" si="254"/>
        <v>Probabilidad</v>
      </c>
      <c r="AH259" s="360" t="s">
        <v>71</v>
      </c>
      <c r="AI259" s="360" t="s">
        <v>106</v>
      </c>
      <c r="AJ259" s="361" t="str">
        <f t="shared" si="237"/>
        <v>40%</v>
      </c>
      <c r="AK259" s="360" t="s">
        <v>112</v>
      </c>
      <c r="AL259" s="360" t="s">
        <v>130</v>
      </c>
      <c r="AM259" s="360" t="s">
        <v>273</v>
      </c>
      <c r="AN259" s="369">
        <f>IFERROR(IF(AND(AG258="Probabilidad",AG259="Probabilidad"),(AP258-(+AP258*AJ259)),IF(AG259="Probabilidad",(Q258-(+Q258*AJ259)),IF(AG259="Impacto",AP258,""))),"")</f>
        <v>0.28799999999999998</v>
      </c>
      <c r="AO259" s="363" t="str">
        <f t="shared" si="245"/>
        <v>Baja</v>
      </c>
      <c r="AP259" s="364">
        <f>+AN259</f>
        <v>0.28799999999999998</v>
      </c>
      <c r="AQ259" s="363" t="str">
        <f t="shared" si="246"/>
        <v>Moderado</v>
      </c>
      <c r="AR259" s="364">
        <f>IFERROR(IF(AND(AG258="Impacto",AG259="Impacto"),(AR258-(+AR258*AJ259)),IF(AG259="Impacto",(Y258-(+Y258*AJ259)),IF(AG259="Probabilidad",AR258,""))),"")</f>
        <v>0.6</v>
      </c>
      <c r="AS259" s="365" t="str">
        <f t="shared" si="248"/>
        <v>Moderado</v>
      </c>
      <c r="AT259" s="656"/>
      <c r="AU259" s="656"/>
      <c r="AV259" s="663"/>
      <c r="AW259" s="366"/>
      <c r="AX259" s="366"/>
      <c r="AY259" s="291">
        <v>0</v>
      </c>
      <c r="AZ259" s="287">
        <v>0</v>
      </c>
      <c r="BA259" s="287">
        <v>0</v>
      </c>
      <c r="BB259" s="287">
        <v>0</v>
      </c>
      <c r="BC259" s="287">
        <v>0</v>
      </c>
      <c r="BJ259" s="375"/>
      <c r="BK259" s="356"/>
      <c r="BL259" s="356"/>
      <c r="BM259" s="356"/>
      <c r="BN259" s="356"/>
      <c r="BO259" s="356"/>
      <c r="BP259" s="356"/>
      <c r="BQ259" s="356"/>
      <c r="BR259" s="356"/>
      <c r="BS259" s="356"/>
      <c r="BT259" s="356"/>
      <c r="BU259" s="356"/>
      <c r="BV259" s="356"/>
      <c r="BW259" s="356"/>
      <c r="BX259" s="356"/>
      <c r="BY259" s="356"/>
      <c r="BZ259" s="356"/>
      <c r="CA259" s="356"/>
      <c r="CB259" s="356"/>
      <c r="CC259" s="356"/>
      <c r="CD259" s="356"/>
      <c r="CE259" s="356"/>
      <c r="CF259" s="356"/>
      <c r="CG259" s="356"/>
      <c r="CH259" s="356"/>
      <c r="CL259" s="356"/>
    </row>
    <row r="260" spans="1:90" s="1" customFormat="1" x14ac:dyDescent="0.3">
      <c r="A260" s="581"/>
      <c r="B260" s="548" t="s">
        <v>479</v>
      </c>
      <c r="C260" s="511" t="s">
        <v>95</v>
      </c>
      <c r="D260" s="511" t="s">
        <v>479</v>
      </c>
      <c r="E260" s="511" t="s">
        <v>95</v>
      </c>
      <c r="F260" s="510"/>
      <c r="G260" s="510"/>
      <c r="H260" s="510"/>
      <c r="I260" s="510"/>
      <c r="J260" s="511" t="s">
        <v>269</v>
      </c>
      <c r="K260" s="512" t="s">
        <v>484</v>
      </c>
      <c r="L260" s="512" t="s">
        <v>485</v>
      </c>
      <c r="M260" s="512"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0" s="548"/>
      <c r="O260" s="489">
        <v>12</v>
      </c>
      <c r="P260" s="487"/>
      <c r="Q260" s="488"/>
      <c r="R260" s="485"/>
      <c r="S260" s="487"/>
      <c r="T260" s="488"/>
      <c r="U260" s="485"/>
      <c r="V260" s="487"/>
      <c r="W260" s="488"/>
      <c r="X260" s="509"/>
      <c r="Y260" s="488"/>
      <c r="Z260" s="509"/>
      <c r="AA260" s="489"/>
      <c r="AB260" s="298"/>
      <c r="AC260" s="409"/>
      <c r="AD260" s="359"/>
      <c r="AE260" s="287"/>
      <c r="AF260" s="409"/>
      <c r="AG260" s="287" t="str">
        <f t="shared" si="254"/>
        <v/>
      </c>
      <c r="AH260" s="288"/>
      <c r="AI260" s="288"/>
      <c r="AJ260" s="289" t="str">
        <f t="shared" si="237"/>
        <v/>
      </c>
      <c r="AK260" s="288"/>
      <c r="AL260" s="288"/>
      <c r="AM260" s="288"/>
      <c r="AN260" s="369" t="str">
        <f>IFERROR(IF(AND(AG259="Probabilidad",AG260="Probabilidad"),(AP259-(+AP259*AJ260)),IF(AG260="Probabilidad",(Q259-(+Q259*AJ260)),IF(AG260="Impacto",AP259,""))),"")</f>
        <v/>
      </c>
      <c r="AO260" s="131" t="str">
        <f t="shared" si="245"/>
        <v/>
      </c>
      <c r="AP260" s="364" t="str">
        <f>+AN260</f>
        <v/>
      </c>
      <c r="AQ260" s="382" t="str">
        <f t="shared" si="246"/>
        <v/>
      </c>
      <c r="AR260" s="426" t="str">
        <f>IFERROR(IF(AND(AG259="Impacto",AG260="Impacto"),(AR259-(+AR259*AJ260)),IF(AG260="Impacto",(Y259-(+Y259*AJ260)),IF(AG260="Probabilidad",AR259,""))),"")</f>
        <v/>
      </c>
      <c r="AS260" s="381" t="str">
        <f t="shared" si="248"/>
        <v/>
      </c>
      <c r="AT260" s="424"/>
      <c r="AU260" s="424"/>
      <c r="AV260" s="425"/>
      <c r="AW260" s="277"/>
      <c r="AX260" s="277"/>
      <c r="AY260" s="404"/>
      <c r="AZ260" s="405"/>
      <c r="BA260" s="405"/>
      <c r="BB260" s="405"/>
      <c r="BC260" s="405"/>
      <c r="BJ260" s="299"/>
      <c r="BK260" s="285"/>
      <c r="BL260" s="285"/>
      <c r="BM260" s="285"/>
      <c r="BN260" s="285"/>
      <c r="BO260" s="285"/>
      <c r="BP260" s="285"/>
      <c r="BQ260" s="285"/>
      <c r="BR260" s="285"/>
      <c r="BS260" s="285"/>
      <c r="BT260" s="285"/>
      <c r="BU260" s="285"/>
      <c r="BV260" s="285"/>
      <c r="BW260" s="285"/>
      <c r="BX260" s="285"/>
      <c r="BY260" s="285"/>
      <c r="BZ260" s="285"/>
      <c r="CA260" s="285"/>
      <c r="CB260" s="285"/>
      <c r="CC260" s="285"/>
      <c r="CD260" s="285"/>
      <c r="CE260" s="285"/>
      <c r="CF260" s="285"/>
      <c r="CG260" s="285"/>
      <c r="CH260" s="285"/>
      <c r="CL260" s="285"/>
    </row>
    <row r="261" spans="1:90" s="1" customFormat="1" ht="14" customHeight="1" x14ac:dyDescent="0.3">
      <c r="A261" s="581"/>
      <c r="B261" s="548" t="s">
        <v>479</v>
      </c>
      <c r="C261" s="511" t="s">
        <v>95</v>
      </c>
      <c r="D261" s="511" t="s">
        <v>479</v>
      </c>
      <c r="E261" s="511" t="s">
        <v>95</v>
      </c>
      <c r="F261" s="510"/>
      <c r="G261" s="510"/>
      <c r="H261" s="510"/>
      <c r="I261" s="510"/>
      <c r="J261" s="511" t="s">
        <v>269</v>
      </c>
      <c r="K261" s="512" t="s">
        <v>484</v>
      </c>
      <c r="L261" s="512" t="s">
        <v>485</v>
      </c>
      <c r="M261" s="512"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1" s="548"/>
      <c r="O261" s="489">
        <v>12</v>
      </c>
      <c r="P261" s="487"/>
      <c r="Q261" s="488"/>
      <c r="R261" s="485"/>
      <c r="S261" s="487"/>
      <c r="T261" s="488"/>
      <c r="U261" s="485"/>
      <c r="V261" s="487"/>
      <c r="W261" s="488"/>
      <c r="X261" s="509"/>
      <c r="Y261" s="488"/>
      <c r="Z261" s="509"/>
      <c r="AA261" s="489"/>
      <c r="AB261" s="298"/>
      <c r="AC261" s="409"/>
      <c r="AD261" s="359"/>
      <c r="AE261" s="287"/>
      <c r="AF261" s="409"/>
      <c r="AG261" s="287" t="str">
        <f t="shared" si="254"/>
        <v/>
      </c>
      <c r="AH261" s="288"/>
      <c r="AI261" s="288"/>
      <c r="AJ261" s="289" t="str">
        <f t="shared" si="237"/>
        <v/>
      </c>
      <c r="AK261" s="288"/>
      <c r="AL261" s="288"/>
      <c r="AM261" s="288"/>
      <c r="AN261" s="122"/>
      <c r="AO261" s="131" t="str">
        <f t="shared" si="245"/>
        <v/>
      </c>
      <c r="AP261" s="123"/>
      <c r="AQ261" s="131" t="str">
        <f t="shared" si="246"/>
        <v/>
      </c>
      <c r="AR261" s="123" t="str">
        <f t="shared" si="247"/>
        <v/>
      </c>
      <c r="AS261" s="273" t="str">
        <f t="shared" si="248"/>
        <v/>
      </c>
      <c r="AT261" s="273"/>
      <c r="AU261" s="273"/>
      <c r="AV261" s="341"/>
      <c r="AW261" s="277"/>
      <c r="AX261" s="277"/>
      <c r="AY261" s="404"/>
      <c r="AZ261" s="405"/>
      <c r="BA261" s="405"/>
      <c r="BB261" s="405"/>
      <c r="BC261" s="405"/>
      <c r="BJ261" s="299"/>
      <c r="BK261" s="285"/>
      <c r="BL261" s="285"/>
      <c r="BM261" s="285"/>
      <c r="BN261" s="285"/>
      <c r="BO261" s="285"/>
      <c r="BP261" s="285"/>
      <c r="BQ261" s="285"/>
      <c r="BR261" s="285"/>
      <c r="BS261" s="285"/>
      <c r="BT261" s="285"/>
      <c r="BU261" s="285"/>
      <c r="BV261" s="285"/>
      <c r="BW261" s="285"/>
      <c r="BX261" s="285"/>
      <c r="BY261" s="285"/>
      <c r="BZ261" s="285"/>
      <c r="CA261" s="285"/>
      <c r="CB261" s="285"/>
      <c r="CC261" s="285"/>
      <c r="CD261" s="285"/>
      <c r="CE261" s="285"/>
      <c r="CF261" s="285"/>
      <c r="CG261" s="285"/>
      <c r="CH261" s="285"/>
      <c r="CL261" s="285"/>
    </row>
    <row r="262" spans="1:90" s="1" customFormat="1" ht="14" customHeight="1" x14ac:dyDescent="0.3">
      <c r="A262" s="581"/>
      <c r="B262" s="548" t="s">
        <v>479</v>
      </c>
      <c r="C262" s="511" t="s">
        <v>95</v>
      </c>
      <c r="D262" s="511" t="s">
        <v>479</v>
      </c>
      <c r="E262" s="511" t="s">
        <v>95</v>
      </c>
      <c r="F262" s="510"/>
      <c r="G262" s="510"/>
      <c r="H262" s="510"/>
      <c r="I262" s="510"/>
      <c r="J262" s="511" t="s">
        <v>269</v>
      </c>
      <c r="K262" s="512" t="s">
        <v>484</v>
      </c>
      <c r="L262" s="512" t="s">
        <v>485</v>
      </c>
      <c r="M262" s="512"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2" s="548"/>
      <c r="O262" s="489">
        <v>12</v>
      </c>
      <c r="P262" s="487"/>
      <c r="Q262" s="488"/>
      <c r="R262" s="485"/>
      <c r="S262" s="487"/>
      <c r="T262" s="488"/>
      <c r="U262" s="485"/>
      <c r="V262" s="487"/>
      <c r="W262" s="488"/>
      <c r="X262" s="509"/>
      <c r="Y262" s="488"/>
      <c r="Z262" s="509"/>
      <c r="AA262" s="489"/>
      <c r="AB262" s="298"/>
      <c r="AC262" s="409"/>
      <c r="AD262" s="359"/>
      <c r="AE262" s="287"/>
      <c r="AF262" s="409"/>
      <c r="AG262" s="287" t="str">
        <f t="shared" si="254"/>
        <v/>
      </c>
      <c r="AH262" s="288"/>
      <c r="AI262" s="288"/>
      <c r="AJ262" s="289" t="str">
        <f t="shared" si="237"/>
        <v/>
      </c>
      <c r="AK262" s="288"/>
      <c r="AL262" s="288"/>
      <c r="AM262" s="288"/>
      <c r="AN262" s="122"/>
      <c r="AO262" s="131" t="str">
        <f t="shared" si="245"/>
        <v/>
      </c>
      <c r="AP262" s="123"/>
      <c r="AQ262" s="131" t="str">
        <f t="shared" si="246"/>
        <v/>
      </c>
      <c r="AR262" s="123" t="str">
        <f t="shared" si="247"/>
        <v/>
      </c>
      <c r="AS262" s="273" t="str">
        <f t="shared" si="248"/>
        <v/>
      </c>
      <c r="AT262" s="273"/>
      <c r="AU262" s="273"/>
      <c r="AV262" s="341"/>
      <c r="AW262" s="277"/>
      <c r="AX262" s="277"/>
      <c r="AY262" s="404"/>
      <c r="AZ262" s="405"/>
      <c r="BA262" s="405"/>
      <c r="BB262" s="405"/>
      <c r="BC262" s="405"/>
      <c r="BJ262" s="299"/>
      <c r="BK262" s="285"/>
      <c r="BL262" s="285"/>
      <c r="BM262" s="285"/>
      <c r="BN262" s="285"/>
      <c r="BO262" s="285"/>
      <c r="BP262" s="285"/>
      <c r="BQ262" s="285"/>
      <c r="BR262" s="285"/>
      <c r="BS262" s="285"/>
      <c r="BT262" s="285"/>
      <c r="BU262" s="285"/>
      <c r="BV262" s="285"/>
      <c r="BW262" s="285"/>
      <c r="BX262" s="285"/>
      <c r="BY262" s="285"/>
      <c r="BZ262" s="285"/>
      <c r="CA262" s="285"/>
      <c r="CB262" s="285"/>
      <c r="CC262" s="285"/>
      <c r="CD262" s="285"/>
      <c r="CE262" s="285"/>
      <c r="CF262" s="285"/>
      <c r="CG262" s="285"/>
      <c r="CH262" s="285"/>
      <c r="CL262" s="285"/>
    </row>
    <row r="263" spans="1:90" s="1" customFormat="1" ht="14" customHeight="1" x14ac:dyDescent="0.3">
      <c r="A263" s="581"/>
      <c r="B263" s="548" t="s">
        <v>479</v>
      </c>
      <c r="C263" s="511" t="s">
        <v>95</v>
      </c>
      <c r="D263" s="511" t="s">
        <v>479</v>
      </c>
      <c r="E263" s="511" t="s">
        <v>95</v>
      </c>
      <c r="F263" s="510"/>
      <c r="G263" s="510"/>
      <c r="H263" s="510"/>
      <c r="I263" s="510"/>
      <c r="J263" s="511" t="s">
        <v>269</v>
      </c>
      <c r="K263" s="512" t="s">
        <v>484</v>
      </c>
      <c r="L263" s="512" t="s">
        <v>485</v>
      </c>
      <c r="M263" s="512" t="str">
        <f t="shared" si="276"/>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N263" s="548"/>
      <c r="O263" s="489">
        <v>12</v>
      </c>
      <c r="P263" s="487"/>
      <c r="Q263" s="488"/>
      <c r="R263" s="485"/>
      <c r="S263" s="487"/>
      <c r="T263" s="488"/>
      <c r="U263" s="485"/>
      <c r="V263" s="487"/>
      <c r="W263" s="488"/>
      <c r="X263" s="509"/>
      <c r="Y263" s="488"/>
      <c r="Z263" s="509"/>
      <c r="AA263" s="489"/>
      <c r="AB263" s="298"/>
      <c r="AC263" s="409"/>
      <c r="AD263" s="359"/>
      <c r="AE263" s="287"/>
      <c r="AF263" s="409"/>
      <c r="AG263" s="287" t="str">
        <f t="shared" si="254"/>
        <v/>
      </c>
      <c r="AH263" s="288"/>
      <c r="AI263" s="288"/>
      <c r="AJ263" s="289" t="str">
        <f t="shared" si="237"/>
        <v/>
      </c>
      <c r="AK263" s="288"/>
      <c r="AL263" s="288"/>
      <c r="AM263" s="288"/>
      <c r="AN263" s="122"/>
      <c r="AO263" s="131" t="str">
        <f t="shared" si="245"/>
        <v/>
      </c>
      <c r="AP263" s="123"/>
      <c r="AQ263" s="131" t="str">
        <f t="shared" si="246"/>
        <v/>
      </c>
      <c r="AR263" s="123" t="str">
        <f t="shared" si="247"/>
        <v/>
      </c>
      <c r="AS263" s="273" t="str">
        <f t="shared" si="248"/>
        <v/>
      </c>
      <c r="AT263" s="273"/>
      <c r="AU263" s="273"/>
      <c r="AV263" s="341"/>
      <c r="AW263" s="277"/>
      <c r="AX263" s="277"/>
      <c r="AY263" s="404"/>
      <c r="AZ263" s="405"/>
      <c r="BA263" s="405"/>
      <c r="BB263" s="405"/>
      <c r="BC263" s="405"/>
      <c r="BJ263" s="299"/>
      <c r="BK263" s="285"/>
      <c r="BL263" s="285"/>
      <c r="BM263" s="285"/>
      <c r="BN263" s="285"/>
      <c r="BO263" s="285"/>
      <c r="BP263" s="285"/>
      <c r="BQ263" s="285"/>
      <c r="BR263" s="285"/>
      <c r="BS263" s="285"/>
      <c r="BT263" s="285"/>
      <c r="BU263" s="285"/>
      <c r="BV263" s="285"/>
      <c r="BW263" s="285"/>
      <c r="BX263" s="285"/>
      <c r="BY263" s="285"/>
      <c r="BZ263" s="285"/>
      <c r="CA263" s="285"/>
      <c r="CB263" s="285"/>
      <c r="CC263" s="285"/>
      <c r="CD263" s="285"/>
      <c r="CE263" s="285"/>
      <c r="CF263" s="285"/>
      <c r="CG263" s="285"/>
      <c r="CH263" s="285"/>
      <c r="CL263" s="285"/>
    </row>
    <row r="264" spans="1:90" s="1" customFormat="1" ht="182.4" customHeight="1" x14ac:dyDescent="0.3">
      <c r="A264" s="581" t="s">
        <v>486</v>
      </c>
      <c r="B264" s="548" t="s">
        <v>487</v>
      </c>
      <c r="C264" s="511" t="s">
        <v>143</v>
      </c>
      <c r="D264" s="511" t="s">
        <v>488</v>
      </c>
      <c r="E264" s="511" t="s">
        <v>139</v>
      </c>
      <c r="F264" s="510" t="s">
        <v>324</v>
      </c>
      <c r="G264" s="510" t="s">
        <v>278</v>
      </c>
      <c r="H264" s="510" t="s">
        <v>279</v>
      </c>
      <c r="I264" s="510" t="s">
        <v>296</v>
      </c>
      <c r="J264" s="511" t="s">
        <v>281</v>
      </c>
      <c r="K264" s="498" t="s">
        <v>489</v>
      </c>
      <c r="L264" s="498" t="s">
        <v>490</v>
      </c>
      <c r="M264" s="512" t="str">
        <f t="shared" si="276"/>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N264" s="548" t="s">
        <v>270</v>
      </c>
      <c r="O264" s="489">
        <v>1</v>
      </c>
      <c r="P264" s="487" t="str">
        <f t="shared" si="310"/>
        <v>Muy Baja</v>
      </c>
      <c r="Q264" s="488">
        <f t="shared" ref="Q264" si="326">IF(P264="","",IF(P264="Muy Baja",0.2,IF(P264="Baja",0.4,IF(P264="Media",0.6,IF(P264="Alta",0.8,IF(P264="Muy Alta",1,))))))</f>
        <v>0.2</v>
      </c>
      <c r="R264" s="485"/>
      <c r="S264" s="487" t="str">
        <f>IF(OR(R264='Tabla Impacto'!$C$11,R264='Tabla Impacto'!$D$11),"Leve",IF(OR(R264='Tabla Impacto'!$C$12,R264='Tabla Impacto'!$D$12),"Menor",IF(OR(R264='Tabla Impacto'!$C$13,R264='Tabla Impacto'!$D$13),"Moderado",IF(OR(R264='Tabla Impacto'!$C$14,R264='Tabla Impacto'!$D$14),"Mayor",IF(OR(R264='Tabla Impacto'!$C$15,R264='Tabla Impacto'!$D$15),"Catastrófico","")))))</f>
        <v/>
      </c>
      <c r="T264" s="488" t="str">
        <f t="shared" ref="T264" si="327">IF(S264="","",IF(S264="Leve",0.2,IF(S264="Menor",0.4,IF(S264="Moderado",0.6,IF(S264="Mayor",0.8,IF(S264="Catastrófico",1,))))))</f>
        <v/>
      </c>
      <c r="U264" s="485" t="s">
        <v>282</v>
      </c>
      <c r="V264" s="487" t="str">
        <f>IF(OR(U264='Tabla Impacto'!$C$11,U264='Tabla Impacto'!$D$11),"Leve",IF(OR(U264='Tabla Impacto'!$C$12,U264='Tabla Impacto'!$D$12),"Menor",IF(OR(U264='Tabla Impacto'!$C$13,U264='Tabla Impacto'!$D$13),"Moderado",IF(OR(U264='Tabla Impacto'!$C$14,U264='Tabla Impacto'!$D$14),"Mayor",IF(OR(U264='Tabla Impacto'!$C$15,U264='Tabla Impacto'!$D$15),"Catastrófico","")))))</f>
        <v>Moderado</v>
      </c>
      <c r="W264" s="488">
        <f t="shared" ref="W264" si="328">IF(V264="","",IF(V264="Leve",0.2,IF(V264="Menor",0.4,IF(V264="Moderado",0.6,IF(V264="Mayor",0.8,IF(V264="Catastrófico",1,))))))</f>
        <v>0.6</v>
      </c>
      <c r="X264" s="509" t="str">
        <f>IF(Y264="","",IF(Y264='Tabla Impacto'!$G$4,'Tabla Impacto'!$F$4,IF(Y264='Tabla Impacto'!$G$5,'Tabla Impacto'!$F$5,IF(Y264='Tabla Impacto'!$G$6,'Tabla Impacto'!$F$6,IF(Y264='Tabla Impacto'!$G$7,'Tabla Impacto'!$F$7,IF(Y264='Tabla Impacto'!$G$8,'Tabla Impacto'!$F$8))))))</f>
        <v>Moderado</v>
      </c>
      <c r="Y264" s="488">
        <f t="shared" ref="Y264" si="329">+IF(T264="",W264,IF(W264="",T264,IF(T264&gt;W264,T264,W264)))</f>
        <v>0.6</v>
      </c>
      <c r="Z264" s="509" t="str">
        <f t="shared" ref="Z264" si="330">IF(OR(AND(P264="Muy Baja",X264="Leve"),AND(P264="Muy Baja",X264="Menor"),AND(P264="Baja",X264="Leve")),"Bajo",IF(OR(AND(P264="Muy baja",X264="Moderado"),AND(P264="Baja",X264="Menor"),AND(P264="Baja",X264="Moderado"),AND(P264="Media",X264="Leve"),AND(P264="Media",X264="Menor"),AND(P264="Media",X264="Moderado"),AND(P264="Alta",X264="Leve"),AND(P264="Alta",X264="Menor")),"Moderado",IF(OR(AND(P264="Muy Baja",X264="Mayor"),AND(P264="Baja",X264="Mayor"),AND(P264="Media",X264="Mayor"),AND(P264="Alta",X264="Moderado"),AND(P264="Alta",X264="Mayor"),AND(P264="Muy Alta",X264="Leve"),AND(P264="Muy Alta",X264="Menor"),AND(P264="Muy Alta",X264="Moderado"),AND(P264="Muy Alta",X264="Mayor")),"Alto",IF(OR(AND(P264="Muy Baja",X264="Catastrófico"),AND(P264="Baja",X264="Catastrófico"),AND(P264="Media",X264="Catastrófico"),AND(P264="Alta",X264="Catastrófico"),AND(P264="Muy Alta",X264="Catastrófico")),"Extremo",""))))</f>
        <v>Moderado</v>
      </c>
      <c r="AA264" s="489"/>
      <c r="AB264" s="298">
        <v>1</v>
      </c>
      <c r="AC264" s="409" t="s">
        <v>826</v>
      </c>
      <c r="AD264" s="359"/>
      <c r="AE264" s="287" t="s">
        <v>120</v>
      </c>
      <c r="AF264" s="409" t="s">
        <v>716</v>
      </c>
      <c r="AG264" s="287" t="str">
        <f t="shared" si="254"/>
        <v>Probabilidad</v>
      </c>
      <c r="AH264" s="288" t="s">
        <v>71</v>
      </c>
      <c r="AI264" s="288" t="s">
        <v>106</v>
      </c>
      <c r="AJ264" s="289" t="str">
        <f t="shared" ref="AJ264:AJ327" si="331">IF(AND(AH264="Preventivo",AI264="Automático"),"50%",IF(AND(AH264="Preventivo",AI264="Manual"),"40%",IF(AND(AH264="Detectivo",AI264="Automático"),"40%",IF(AND(AH264="Detectivo",AI264="Manual"),"30%",IF(AND(AH264="Correctivo",AI264="Automático"),"35%",IF(AND(AH264="Correctivo",AI264="Manual"),"25%",""))))))</f>
        <v>40%</v>
      </c>
      <c r="AK264" s="288" t="s">
        <v>112</v>
      </c>
      <c r="AL264" s="288" t="s">
        <v>130</v>
      </c>
      <c r="AM264" s="288" t="s">
        <v>273</v>
      </c>
      <c r="AN264" s="272">
        <f>IFERROR(IF(AG264="Probabilidad",(Q264-(+Q264*AJ264)),IF(AG264="Impacto",Q264,"")),"")</f>
        <v>0.12</v>
      </c>
      <c r="AO264" s="131" t="str">
        <f t="shared" ref="AO264:AO265" si="332">IFERROR(IF(AN264="","",IF(AN264&lt;=0.2,"Muy Baja",IF(AN264&lt;=0.4,"Baja",IF(AN264&lt;=0.6,"Media",IF(AN264&lt;=0.8,"Alta","Muy Alta"))))),"")</f>
        <v>Muy Baja</v>
      </c>
      <c r="AP264" s="123">
        <f>+AN264</f>
        <v>0.12</v>
      </c>
      <c r="AQ264" s="131" t="str">
        <f t="shared" ref="AQ264:AQ265" si="333">IFERROR(IF(AR264="","",IF(AR264&lt;=0.2,"Leve",IF(AR264&lt;=0.4,"Menor",IF(AR264&lt;=0.6,"Moderado",IF(AR264&lt;=0.8,"Mayor","Catastrófico"))))),"")</f>
        <v>Moderado</v>
      </c>
      <c r="AR264" s="123">
        <f>IFERROR(IF(AG264="Impacto",(Y264-(+Y264*AJ264)),IF(AG264="Probabilidad",Y264,"")),"")</f>
        <v>0.6</v>
      </c>
      <c r="AS264" s="273" t="str">
        <f t="shared" ref="AS264:AS265" si="334">IFERROR(IF(OR(AND(AO264="Muy Baja",AQ264="Leve"),AND(AO264="Muy Baja",AQ264="Menor"),AND(AO264="Baja",AQ264="Leve")),"Bajo",IF(OR(AND(AO264="Muy baja",AQ264="Moderado"),AND(AO264="Baja",AQ264="Menor"),AND(AO264="Baja",AQ264="Moderado"),AND(AO264="Media",AQ264="Leve"),AND(AO264="Media",AQ264="Menor"),AND(AO264="Media",AQ264="Moderado"),AND(AO264="Alta",AQ264="Leve"),AND(AO264="Alta",AQ264="Menor")),"Moderado",IF(OR(AND(AO264="Muy Baja",AQ264="Mayor"),AND(AO264="Baja",AQ264="Mayor"),AND(AO264="Media",AQ264="Mayor"),AND(AO264="Alta",AQ264="Moderado"),AND(AO264="Alta",AQ264="Mayor"),AND(AO264="Muy Alta",AQ264="Leve"),AND(AO264="Muy Alta",AQ264="Menor"),AND(AO264="Muy Alta",AQ264="Moderado"),AND(AO264="Muy Alta",AQ264="Mayor")),"Alto",IF(OR(AND(AO264="Muy Baja",AQ264="Catastrófico"),AND(AO264="Baja",AQ264="Catastrófico"),AND(AO264="Media",AQ264="Catastrófico"),AND(AO264="Alta",AQ264="Catastrófico"),AND(AO264="Muy Alta",AQ264="Catastrófico")),"Extremo","")))),"")</f>
        <v>Moderado</v>
      </c>
      <c r="AT264" s="339">
        <f>+AP264</f>
        <v>0.12</v>
      </c>
      <c r="AU264" s="339">
        <f>+AR264</f>
        <v>0.6</v>
      </c>
      <c r="AV264" s="347" t="s">
        <v>274</v>
      </c>
      <c r="AW264" s="277"/>
      <c r="AX264" s="277"/>
      <c r="AY264" s="291">
        <v>2</v>
      </c>
      <c r="AZ264" s="287">
        <v>0</v>
      </c>
      <c r="BA264" s="287">
        <v>1</v>
      </c>
      <c r="BB264" s="287">
        <v>0</v>
      </c>
      <c r="BC264" s="287">
        <v>1</v>
      </c>
      <c r="BJ264" s="299"/>
      <c r="BK264" s="285"/>
      <c r="BL264" s="285"/>
      <c r="BM264" s="285"/>
      <c r="BN264" s="285"/>
      <c r="BO264" s="285"/>
      <c r="BP264" s="285"/>
      <c r="BQ264" s="285"/>
      <c r="BR264" s="285"/>
      <c r="BS264" s="285"/>
      <c r="BT264" s="285"/>
      <c r="BU264" s="285"/>
      <c r="BV264" s="285"/>
      <c r="BW264" s="285"/>
      <c r="BX264" s="285"/>
      <c r="BY264" s="285"/>
      <c r="BZ264" s="285"/>
      <c r="CA264" s="285"/>
      <c r="CB264" s="285"/>
      <c r="CC264" s="285"/>
      <c r="CD264" s="285"/>
      <c r="CE264" s="285"/>
      <c r="CF264" s="285"/>
      <c r="CG264" s="285"/>
      <c r="CH264" s="285"/>
      <c r="CL264" s="285"/>
    </row>
    <row r="265" spans="1:90" s="1" customFormat="1" ht="13.75" customHeight="1" x14ac:dyDescent="0.3">
      <c r="A265" s="581"/>
      <c r="B265" s="548" t="s">
        <v>483</v>
      </c>
      <c r="C265" s="511" t="s">
        <v>143</v>
      </c>
      <c r="D265" s="511" t="s">
        <v>483</v>
      </c>
      <c r="E265" s="511" t="s">
        <v>139</v>
      </c>
      <c r="F265" s="510"/>
      <c r="G265" s="510"/>
      <c r="H265" s="510"/>
      <c r="I265" s="510"/>
      <c r="J265" s="511" t="s">
        <v>281</v>
      </c>
      <c r="K265" s="499"/>
      <c r="L265" s="499"/>
      <c r="M265" s="512" t="str">
        <f t="shared" si="276"/>
        <v xml:space="preserve">Posibilidad de pérdida Reputacional  </v>
      </c>
      <c r="N265" s="548"/>
      <c r="O265" s="489">
        <f t="shared" ref="O265:O269" si="335">5*4*12</f>
        <v>240</v>
      </c>
      <c r="P265" s="487"/>
      <c r="Q265" s="488"/>
      <c r="R265" s="485"/>
      <c r="S265" s="487"/>
      <c r="T265" s="488"/>
      <c r="U265" s="485"/>
      <c r="V265" s="487"/>
      <c r="W265" s="488"/>
      <c r="X265" s="509"/>
      <c r="Y265" s="488"/>
      <c r="Z265" s="509"/>
      <c r="AA265" s="489"/>
      <c r="AB265" s="298"/>
      <c r="AC265" s="409"/>
      <c r="AD265" s="359"/>
      <c r="AE265" s="287"/>
      <c r="AF265" s="409"/>
      <c r="AG265" s="287" t="str">
        <f t="shared" si="254"/>
        <v/>
      </c>
      <c r="AH265" s="288"/>
      <c r="AI265" s="288"/>
      <c r="AJ265" s="289" t="str">
        <f t="shared" si="331"/>
        <v/>
      </c>
      <c r="AK265" s="288"/>
      <c r="AL265" s="288"/>
      <c r="AM265" s="288"/>
      <c r="AN265" s="271" t="str">
        <f>IFERROR(IF(AND(AG264="Probabilidad",AG265="Probabilidad"),(AP264-(+AP264*AJ265)),IF(AG265="Probabilidad",(Q264-(+Q264*AJ265)),IF(AG265="Impacto",AP264,""))),"")</f>
        <v/>
      </c>
      <c r="AO265" s="131" t="str">
        <f t="shared" si="332"/>
        <v/>
      </c>
      <c r="AP265" s="123" t="str">
        <f>+AN265</f>
        <v/>
      </c>
      <c r="AQ265" s="131" t="str">
        <f t="shared" si="333"/>
        <v/>
      </c>
      <c r="AR265" s="123" t="str">
        <f>IFERROR(IF(AND(AG264="Impacto",AG265="Impacto"),(AR264-(+AR264*AJ265)),IF(AG265="Impacto",(Y264-(+Y264*AJ265)),IF(AG265="Probabilidad",AR264,""))),"")</f>
        <v/>
      </c>
      <c r="AS265" s="273" t="str">
        <f t="shared" si="334"/>
        <v/>
      </c>
      <c r="AT265" s="339"/>
      <c r="AU265" s="342"/>
      <c r="AV265" s="347"/>
      <c r="AW265" s="277"/>
      <c r="AX265" s="277"/>
      <c r="AY265" s="291"/>
      <c r="AZ265" s="287"/>
      <c r="BA265" s="287"/>
      <c r="BB265" s="287"/>
      <c r="BC265" s="287"/>
      <c r="BJ265" s="299"/>
      <c r="BK265" s="285"/>
      <c r="BL265" s="285"/>
      <c r="BM265" s="285"/>
      <c r="BN265" s="285"/>
      <c r="BO265" s="285"/>
      <c r="BP265" s="285"/>
      <c r="BQ265" s="285"/>
      <c r="BR265" s="285"/>
      <c r="BS265" s="285"/>
      <c r="BT265" s="285"/>
      <c r="BU265" s="285"/>
      <c r="BV265" s="285"/>
      <c r="BW265" s="285"/>
      <c r="BX265" s="285"/>
      <c r="BY265" s="285"/>
      <c r="BZ265" s="285"/>
      <c r="CA265" s="285"/>
      <c r="CB265" s="285"/>
      <c r="CC265" s="285"/>
      <c r="CD265" s="285"/>
      <c r="CE265" s="285"/>
      <c r="CF265" s="285"/>
      <c r="CG265" s="285"/>
      <c r="CH265" s="285"/>
      <c r="CL265" s="285"/>
    </row>
    <row r="266" spans="1:90" s="1" customFormat="1" ht="14" customHeight="1" x14ac:dyDescent="0.3">
      <c r="A266" s="581"/>
      <c r="B266" s="548" t="s">
        <v>483</v>
      </c>
      <c r="C266" s="511" t="s">
        <v>143</v>
      </c>
      <c r="D266" s="511" t="s">
        <v>483</v>
      </c>
      <c r="E266" s="511" t="s">
        <v>139</v>
      </c>
      <c r="F266" s="510"/>
      <c r="G266" s="510"/>
      <c r="H266" s="510"/>
      <c r="I266" s="510"/>
      <c r="J266" s="511" t="s">
        <v>281</v>
      </c>
      <c r="K266" s="499"/>
      <c r="L266" s="499"/>
      <c r="M266" s="512" t="str">
        <f t="shared" si="276"/>
        <v xml:space="preserve">Posibilidad de pérdida Reputacional  </v>
      </c>
      <c r="N266" s="548"/>
      <c r="O266" s="489">
        <f t="shared" si="335"/>
        <v>240</v>
      </c>
      <c r="P266" s="487"/>
      <c r="Q266" s="488"/>
      <c r="R266" s="485"/>
      <c r="S266" s="487"/>
      <c r="T266" s="488"/>
      <c r="U266" s="485"/>
      <c r="V266" s="487"/>
      <c r="W266" s="488"/>
      <c r="X266" s="509"/>
      <c r="Y266" s="488"/>
      <c r="Z266" s="509"/>
      <c r="AA266" s="489"/>
      <c r="AB266" s="298"/>
      <c r="AC266" s="409"/>
      <c r="AD266" s="359"/>
      <c r="AE266" s="287"/>
      <c r="AF266" s="409"/>
      <c r="AG266" s="287" t="str">
        <f t="shared" si="254"/>
        <v/>
      </c>
      <c r="AH266" s="288"/>
      <c r="AI266" s="288"/>
      <c r="AJ266" s="289" t="str">
        <f t="shared" si="331"/>
        <v/>
      </c>
      <c r="AK266" s="288"/>
      <c r="AL266" s="288"/>
      <c r="AM266" s="288"/>
      <c r="AN266" s="122"/>
      <c r="AO266" s="131" t="str">
        <f t="shared" ref="AO266:AO327" si="336">IFERROR(IF(AN266="","",IF(AN266&lt;=0.2,"Muy Baja",IF(AN266&lt;=0.4,"Baja",IF(AN266&lt;=0.6,"Media",IF(AN266&lt;=0.8,"Alta","Muy Alta"))))),"")</f>
        <v/>
      </c>
      <c r="AP266" s="123"/>
      <c r="AQ266" s="131" t="str">
        <f t="shared" ref="AQ266:AQ327" si="337">IFERROR(IF(AR266="","",IF(AR266&lt;=0.2,"Leve",IF(AR266&lt;=0.4,"Menor",IF(AR266&lt;=0.6,"Moderado",IF(AR266&lt;=0.8,"Mayor","Catastrófico"))))),"")</f>
        <v/>
      </c>
      <c r="AR266" s="123" t="str">
        <f t="shared" ref="AR266:AR327" si="338">IFERROR(IF(AND(AG265="Impacto",AG266="Impacto"),(AR265-(+AR265*AJ266)),IF(AG266="Impacto",(Y265-(+Y265*AJ266)),IF(AG266="Probabilidad",AR265,""))),"")</f>
        <v/>
      </c>
      <c r="AS266" s="273" t="str">
        <f t="shared" ref="AS266:AS327" si="339">IFERROR(IF(OR(AND(AO266="Muy Baja",AQ266="Leve"),AND(AO266="Muy Baja",AQ266="Menor"),AND(AO266="Baja",AQ266="Leve")),"Bajo",IF(OR(AND(AO266="Muy baja",AQ266="Moderado"),AND(AO266="Baja",AQ266="Menor"),AND(AO266="Baja",AQ266="Moderado"),AND(AO266="Media",AQ266="Leve"),AND(AO266="Media",AQ266="Menor"),AND(AO266="Media",AQ266="Moderado"),AND(AO266="Alta",AQ266="Leve"),AND(AO266="Alta",AQ266="Menor")),"Moderado",IF(OR(AND(AO266="Muy Baja",AQ266="Mayor"),AND(AO266="Baja",AQ266="Mayor"),AND(AO266="Media",AQ266="Mayor"),AND(AO266="Alta",AQ266="Moderado"),AND(AO266="Alta",AQ266="Mayor"),AND(AO266="Muy Alta",AQ266="Leve"),AND(AO266="Muy Alta",AQ266="Menor"),AND(AO266="Muy Alta",AQ266="Moderado"),AND(AO266="Muy Alta",AQ266="Mayor")),"Alto",IF(OR(AND(AO266="Muy Baja",AQ266="Catastrófico"),AND(AO266="Baja",AQ266="Catastrófico"),AND(AO266="Media",AQ266="Catastrófico"),AND(AO266="Alta",AQ266="Catastrófico"),AND(AO266="Muy Alta",AQ266="Catastrófico")),"Extremo","")))),"")</f>
        <v/>
      </c>
      <c r="AT266" s="273"/>
      <c r="AU266" s="273"/>
      <c r="AV266" s="341"/>
      <c r="AW266" s="277"/>
      <c r="AX266" s="277"/>
      <c r="AY266" s="404"/>
      <c r="AZ266" s="405"/>
      <c r="BA266" s="405"/>
      <c r="BB266" s="405"/>
      <c r="BC266" s="405"/>
      <c r="BJ266" s="299"/>
      <c r="BK266" s="285"/>
      <c r="BL266" s="285"/>
      <c r="BM266" s="285"/>
      <c r="BN266" s="285"/>
      <c r="BO266" s="285"/>
      <c r="BP266" s="285"/>
      <c r="BQ266" s="285"/>
      <c r="BR266" s="285"/>
      <c r="BS266" s="285"/>
      <c r="BT266" s="285"/>
      <c r="BU266" s="285"/>
      <c r="BV266" s="285"/>
      <c r="BW266" s="285"/>
      <c r="BX266" s="285"/>
      <c r="BY266" s="285"/>
      <c r="BZ266" s="285"/>
      <c r="CA266" s="285"/>
      <c r="CB266" s="285"/>
      <c r="CC266" s="285"/>
      <c r="CD266" s="285"/>
      <c r="CE266" s="285"/>
      <c r="CF266" s="285"/>
      <c r="CG266" s="285"/>
      <c r="CH266" s="285"/>
      <c r="CL266" s="285"/>
    </row>
    <row r="267" spans="1:90" s="1" customFormat="1" ht="14" customHeight="1" x14ac:dyDescent="0.3">
      <c r="A267" s="581"/>
      <c r="B267" s="548" t="s">
        <v>483</v>
      </c>
      <c r="C267" s="511" t="s">
        <v>143</v>
      </c>
      <c r="D267" s="511" t="s">
        <v>483</v>
      </c>
      <c r="E267" s="511" t="s">
        <v>139</v>
      </c>
      <c r="F267" s="510"/>
      <c r="G267" s="510"/>
      <c r="H267" s="510"/>
      <c r="I267" s="510"/>
      <c r="J267" s="511" t="s">
        <v>281</v>
      </c>
      <c r="K267" s="499"/>
      <c r="L267" s="499"/>
      <c r="M267" s="512" t="str">
        <f t="shared" si="276"/>
        <v xml:space="preserve">Posibilidad de pérdida Reputacional  </v>
      </c>
      <c r="N267" s="548"/>
      <c r="O267" s="489">
        <f t="shared" si="335"/>
        <v>240</v>
      </c>
      <c r="P267" s="487"/>
      <c r="Q267" s="488"/>
      <c r="R267" s="485"/>
      <c r="S267" s="487"/>
      <c r="T267" s="488"/>
      <c r="U267" s="485"/>
      <c r="V267" s="487"/>
      <c r="W267" s="488"/>
      <c r="X267" s="509"/>
      <c r="Y267" s="488"/>
      <c r="Z267" s="509"/>
      <c r="AA267" s="489"/>
      <c r="AB267" s="298"/>
      <c r="AC267" s="409"/>
      <c r="AD267" s="359"/>
      <c r="AE267" s="287"/>
      <c r="AF267" s="409"/>
      <c r="AG267" s="287" t="str">
        <f t="shared" si="254"/>
        <v/>
      </c>
      <c r="AH267" s="288"/>
      <c r="AI267" s="288"/>
      <c r="AJ267" s="289" t="str">
        <f t="shared" si="331"/>
        <v/>
      </c>
      <c r="AK267" s="288"/>
      <c r="AL267" s="288"/>
      <c r="AM267" s="288"/>
      <c r="AN267" s="122"/>
      <c r="AO267" s="131" t="str">
        <f t="shared" si="336"/>
        <v/>
      </c>
      <c r="AP267" s="123"/>
      <c r="AQ267" s="131" t="str">
        <f t="shared" si="337"/>
        <v/>
      </c>
      <c r="AR267" s="123" t="str">
        <f t="shared" si="338"/>
        <v/>
      </c>
      <c r="AS267" s="273" t="str">
        <f t="shared" si="339"/>
        <v/>
      </c>
      <c r="AT267" s="273"/>
      <c r="AU267" s="273"/>
      <c r="AV267" s="341"/>
      <c r="AW267" s="277"/>
      <c r="AX267" s="277"/>
      <c r="AY267" s="404"/>
      <c r="AZ267" s="405"/>
      <c r="BA267" s="405"/>
      <c r="BB267" s="405"/>
      <c r="BC267" s="405"/>
      <c r="BJ267" s="299"/>
      <c r="BK267" s="285"/>
      <c r="BL267" s="285"/>
      <c r="BM267" s="285"/>
      <c r="BN267" s="285"/>
      <c r="BO267" s="285"/>
      <c r="BP267" s="285"/>
      <c r="BQ267" s="285"/>
      <c r="BR267" s="285"/>
      <c r="BS267" s="285"/>
      <c r="BT267" s="285"/>
      <c r="BU267" s="285"/>
      <c r="BV267" s="285"/>
      <c r="BW267" s="285"/>
      <c r="BX267" s="285"/>
      <c r="BY267" s="285"/>
      <c r="BZ267" s="285"/>
      <c r="CA267" s="285"/>
      <c r="CB267" s="285"/>
      <c r="CC267" s="285"/>
      <c r="CD267" s="285"/>
      <c r="CE267" s="285"/>
      <c r="CF267" s="285"/>
      <c r="CG267" s="285"/>
      <c r="CH267" s="285"/>
      <c r="CL267" s="285"/>
    </row>
    <row r="268" spans="1:90" s="1" customFormat="1" ht="14" customHeight="1" x14ac:dyDescent="0.3">
      <c r="A268" s="581"/>
      <c r="B268" s="548" t="s">
        <v>483</v>
      </c>
      <c r="C268" s="511" t="s">
        <v>143</v>
      </c>
      <c r="D268" s="511" t="s">
        <v>483</v>
      </c>
      <c r="E268" s="511" t="s">
        <v>139</v>
      </c>
      <c r="F268" s="510"/>
      <c r="G268" s="510"/>
      <c r="H268" s="510"/>
      <c r="I268" s="510"/>
      <c r="J268" s="511" t="s">
        <v>281</v>
      </c>
      <c r="K268" s="499"/>
      <c r="L268" s="499"/>
      <c r="M268" s="512" t="str">
        <f t="shared" si="276"/>
        <v xml:space="preserve">Posibilidad de pérdida Reputacional  </v>
      </c>
      <c r="N268" s="548"/>
      <c r="O268" s="489">
        <f t="shared" si="335"/>
        <v>240</v>
      </c>
      <c r="P268" s="487"/>
      <c r="Q268" s="488"/>
      <c r="R268" s="485"/>
      <c r="S268" s="487"/>
      <c r="T268" s="488"/>
      <c r="U268" s="485"/>
      <c r="V268" s="487"/>
      <c r="W268" s="488"/>
      <c r="X268" s="509"/>
      <c r="Y268" s="488"/>
      <c r="Z268" s="509"/>
      <c r="AA268" s="489"/>
      <c r="AB268" s="298"/>
      <c r="AC268" s="409"/>
      <c r="AD268" s="359"/>
      <c r="AE268" s="287"/>
      <c r="AF268" s="409"/>
      <c r="AG268" s="287" t="str">
        <f t="shared" ref="AG268:AG331" si="340">IF(OR(AH268="Preventivo",AH268="Detectivo"),"Probabilidad",IF(AH268="Correctivo","Impacto",""))</f>
        <v/>
      </c>
      <c r="AH268" s="288"/>
      <c r="AI268" s="288"/>
      <c r="AJ268" s="289" t="str">
        <f t="shared" si="331"/>
        <v/>
      </c>
      <c r="AK268" s="288"/>
      <c r="AL268" s="288"/>
      <c r="AM268" s="288"/>
      <c r="AN268" s="122"/>
      <c r="AO268" s="131" t="str">
        <f t="shared" si="336"/>
        <v/>
      </c>
      <c r="AP268" s="123"/>
      <c r="AQ268" s="131" t="str">
        <f t="shared" si="337"/>
        <v/>
      </c>
      <c r="AR268" s="123" t="str">
        <f t="shared" si="338"/>
        <v/>
      </c>
      <c r="AS268" s="273" t="str">
        <f t="shared" si="339"/>
        <v/>
      </c>
      <c r="AT268" s="273"/>
      <c r="AU268" s="273"/>
      <c r="AV268" s="341"/>
      <c r="AW268" s="277"/>
      <c r="AX268" s="277"/>
      <c r="AY268" s="404"/>
      <c r="AZ268" s="405"/>
      <c r="BA268" s="405"/>
      <c r="BB268" s="405"/>
      <c r="BC268" s="405"/>
      <c r="BJ268" s="299"/>
      <c r="BK268" s="285"/>
      <c r="BL268" s="285"/>
      <c r="BM268" s="285"/>
      <c r="BN268" s="285"/>
      <c r="BO268" s="285"/>
      <c r="BP268" s="285"/>
      <c r="BQ268" s="285"/>
      <c r="BR268" s="285"/>
      <c r="BS268" s="285"/>
      <c r="BT268" s="285"/>
      <c r="BU268" s="285"/>
      <c r="BV268" s="285"/>
      <c r="BW268" s="285"/>
      <c r="BX268" s="285"/>
      <c r="BY268" s="285"/>
      <c r="BZ268" s="285"/>
      <c r="CA268" s="285"/>
      <c r="CB268" s="285"/>
      <c r="CC268" s="285"/>
      <c r="CD268" s="285"/>
      <c r="CE268" s="285"/>
      <c r="CF268" s="285"/>
      <c r="CG268" s="285"/>
      <c r="CH268" s="285"/>
      <c r="CL268" s="285"/>
    </row>
    <row r="269" spans="1:90" s="1" customFormat="1" ht="14" customHeight="1" x14ac:dyDescent="0.3">
      <c r="A269" s="581"/>
      <c r="B269" s="548" t="s">
        <v>483</v>
      </c>
      <c r="C269" s="511" t="s">
        <v>143</v>
      </c>
      <c r="D269" s="511" t="s">
        <v>483</v>
      </c>
      <c r="E269" s="511" t="s">
        <v>139</v>
      </c>
      <c r="F269" s="510"/>
      <c r="G269" s="510"/>
      <c r="H269" s="510"/>
      <c r="I269" s="510"/>
      <c r="J269" s="511" t="s">
        <v>281</v>
      </c>
      <c r="K269" s="500"/>
      <c r="L269" s="500"/>
      <c r="M269" s="512" t="str">
        <f t="shared" si="276"/>
        <v xml:space="preserve">Posibilidad de pérdida Reputacional  </v>
      </c>
      <c r="N269" s="548"/>
      <c r="O269" s="489">
        <f t="shared" si="335"/>
        <v>240</v>
      </c>
      <c r="P269" s="487"/>
      <c r="Q269" s="488"/>
      <c r="R269" s="485"/>
      <c r="S269" s="487"/>
      <c r="T269" s="488"/>
      <c r="U269" s="485"/>
      <c r="V269" s="487"/>
      <c r="W269" s="488"/>
      <c r="X269" s="509"/>
      <c r="Y269" s="488"/>
      <c r="Z269" s="509"/>
      <c r="AA269" s="489"/>
      <c r="AB269" s="298"/>
      <c r="AC269" s="409"/>
      <c r="AD269" s="359"/>
      <c r="AE269" s="287"/>
      <c r="AF269" s="409"/>
      <c r="AG269" s="287" t="str">
        <f t="shared" si="340"/>
        <v/>
      </c>
      <c r="AH269" s="288"/>
      <c r="AI269" s="288"/>
      <c r="AJ269" s="289" t="str">
        <f t="shared" si="331"/>
        <v/>
      </c>
      <c r="AK269" s="288"/>
      <c r="AL269" s="288"/>
      <c r="AM269" s="288"/>
      <c r="AN269" s="122"/>
      <c r="AO269" s="131" t="str">
        <f t="shared" si="336"/>
        <v/>
      </c>
      <c r="AP269" s="123"/>
      <c r="AQ269" s="131" t="str">
        <f t="shared" si="337"/>
        <v/>
      </c>
      <c r="AR269" s="123" t="str">
        <f t="shared" si="338"/>
        <v/>
      </c>
      <c r="AS269" s="273" t="str">
        <f t="shared" si="339"/>
        <v/>
      </c>
      <c r="AT269" s="273"/>
      <c r="AU269" s="273"/>
      <c r="AV269" s="341"/>
      <c r="AW269" s="277"/>
      <c r="AX269" s="277"/>
      <c r="AY269" s="404"/>
      <c r="AZ269" s="405"/>
      <c r="BA269" s="405"/>
      <c r="BB269" s="405"/>
      <c r="BC269" s="405"/>
      <c r="BJ269" s="299"/>
      <c r="BK269" s="285"/>
      <c r="BL269" s="285"/>
      <c r="BM269" s="285"/>
      <c r="BN269" s="285"/>
      <c r="BO269" s="285"/>
      <c r="BP269" s="285"/>
      <c r="BQ269" s="285"/>
      <c r="BR269" s="285"/>
      <c r="BS269" s="285"/>
      <c r="BT269" s="285"/>
      <c r="BU269" s="285"/>
      <c r="BV269" s="285"/>
      <c r="BW269" s="285"/>
      <c r="BX269" s="285"/>
      <c r="BY269" s="285"/>
      <c r="BZ269" s="285"/>
      <c r="CA269" s="285"/>
      <c r="CB269" s="285"/>
      <c r="CC269" s="285"/>
      <c r="CD269" s="285"/>
      <c r="CE269" s="285"/>
      <c r="CF269" s="285"/>
      <c r="CG269" s="285"/>
      <c r="CH269" s="285"/>
      <c r="CL269" s="285"/>
    </row>
    <row r="270" spans="1:90" s="1" customFormat="1" ht="175.25" customHeight="1" x14ac:dyDescent="0.3">
      <c r="A270" s="581" t="s">
        <v>492</v>
      </c>
      <c r="B270" s="548" t="s">
        <v>493</v>
      </c>
      <c r="C270" s="511" t="s">
        <v>143</v>
      </c>
      <c r="D270" s="511" t="s">
        <v>494</v>
      </c>
      <c r="E270" s="511" t="s">
        <v>139</v>
      </c>
      <c r="F270" s="510" t="s">
        <v>287</v>
      </c>
      <c r="G270" s="510" t="s">
        <v>278</v>
      </c>
      <c r="H270" s="510" t="s">
        <v>325</v>
      </c>
      <c r="I270" s="510" t="s">
        <v>268</v>
      </c>
      <c r="J270" s="511" t="s">
        <v>281</v>
      </c>
      <c r="K270" s="512" t="s">
        <v>495</v>
      </c>
      <c r="L270" s="512" t="s">
        <v>717</v>
      </c>
      <c r="M270" s="512" t="str">
        <f t="shared" si="276"/>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Condiciones físicas y ambientales que afectan la conservación de la documentación.</v>
      </c>
      <c r="N270" s="548" t="s">
        <v>270</v>
      </c>
      <c r="O270" s="489">
        <v>4800</v>
      </c>
      <c r="P270" s="487" t="str">
        <f t="shared" si="320"/>
        <v>Alta</v>
      </c>
      <c r="Q270" s="488">
        <f t="shared" ref="Q270" si="341">IF(P270="","",IF(P270="Muy Baja",0.2,IF(P270="Baja",0.4,IF(P270="Media",0.6,IF(P270="Alta",0.8,IF(P270="Muy Alta",1,))))))</f>
        <v>0.8</v>
      </c>
      <c r="R270" s="485"/>
      <c r="S270" s="487" t="str">
        <f>IF(OR(R270='Tabla Impacto'!$C$11,R270='Tabla Impacto'!$D$11),"Leve",IF(OR(R270='Tabla Impacto'!$C$12,R270='Tabla Impacto'!$D$12),"Menor",IF(OR(R270='Tabla Impacto'!$C$13,R270='Tabla Impacto'!$D$13),"Moderado",IF(OR(R270='Tabla Impacto'!$C$14,R270='Tabla Impacto'!$D$14),"Mayor",IF(OR(R270='Tabla Impacto'!$C$15,R270='Tabla Impacto'!$D$15),"Catastrófico","")))))</f>
        <v/>
      </c>
      <c r="T270" s="488" t="str">
        <f t="shared" ref="T270" si="342">IF(S270="","",IF(S270="Leve",0.2,IF(S270="Menor",0.4,IF(S270="Moderado",0.6,IF(S270="Mayor",0.8,IF(S270="Catastrófico",1,))))))</f>
        <v/>
      </c>
      <c r="U270" s="485" t="s">
        <v>282</v>
      </c>
      <c r="V270" s="487" t="str">
        <f>IF(OR(U270='Tabla Impacto'!$C$11,U270='Tabla Impacto'!$D$11),"Leve",IF(OR(U270='Tabla Impacto'!$C$12,U270='Tabla Impacto'!$D$12),"Menor",IF(OR(U270='Tabla Impacto'!$C$13,U270='Tabla Impacto'!$D$13),"Moderado",IF(OR(U270='Tabla Impacto'!$C$14,U270='Tabla Impacto'!$D$14),"Mayor",IF(OR(U270='Tabla Impacto'!$C$15,U270='Tabla Impacto'!$D$15),"Catastrófico","")))))</f>
        <v>Moderado</v>
      </c>
      <c r="W270" s="488">
        <f t="shared" ref="W270" si="343">IF(V270="","",IF(V270="Leve",0.2,IF(V270="Menor",0.4,IF(V270="Moderado",0.6,IF(V270="Mayor",0.8,IF(V270="Catastrófico",1,))))))</f>
        <v>0.6</v>
      </c>
      <c r="X270" s="509" t="str">
        <f>IF(Y270="","",IF(Y270='Tabla Impacto'!$G$4,'Tabla Impacto'!$F$4,IF(Y270='Tabla Impacto'!$G$5,'Tabla Impacto'!$F$5,IF(Y270='Tabla Impacto'!$G$6,'Tabla Impacto'!$F$6,IF(Y270='Tabla Impacto'!$G$7,'Tabla Impacto'!$F$7,IF(Y270='Tabla Impacto'!$G$8,'Tabla Impacto'!$F$8))))))</f>
        <v>Moderado</v>
      </c>
      <c r="Y270" s="488">
        <f t="shared" ref="Y270" si="344">+IF(T270="",W270,IF(W270="",T270,IF(T270&gt;W270,T270,W270)))</f>
        <v>0.6</v>
      </c>
      <c r="Z270" s="509" t="str">
        <f t="shared" ref="Z270" si="345">IF(OR(AND(P270="Muy Baja",X270="Leve"),AND(P270="Muy Baja",X270="Menor"),AND(P270="Baja",X270="Leve")),"Bajo",IF(OR(AND(P270="Muy baja",X270="Moderado"),AND(P270="Baja",X270="Menor"),AND(P270="Baja",X270="Moderado"),AND(P270="Media",X270="Leve"),AND(P270="Media",X270="Menor"),AND(P270="Media",X270="Moderado"),AND(P270="Alta",X270="Leve"),AND(P270="Alta",X270="Menor")),"Moderado",IF(OR(AND(P270="Muy Baja",X270="Mayor"),AND(P270="Baja",X270="Mayor"),AND(P270="Media",X270="Mayor"),AND(P270="Alta",X270="Moderado"),AND(P270="Alta",X270="Mayor"),AND(P270="Muy Alta",X270="Leve"),AND(P270="Muy Alta",X270="Menor"),AND(P270="Muy Alta",X270="Moderado"),AND(P270="Muy Alta",X270="Mayor")),"Alto",IF(OR(AND(P270="Muy Baja",X270="Catastrófico"),AND(P270="Baja",X270="Catastrófico"),AND(P270="Media",X270="Catastrófico"),AND(P270="Alta",X270="Catastrófico"),AND(P270="Muy Alta",X270="Catastrófico")),"Extremo",""))))</f>
        <v>Alto</v>
      </c>
      <c r="AA270" s="489"/>
      <c r="AB270" s="298">
        <v>1</v>
      </c>
      <c r="AC270" s="409" t="s">
        <v>931</v>
      </c>
      <c r="AD270" s="359"/>
      <c r="AE270" s="287" t="s">
        <v>120</v>
      </c>
      <c r="AF270" s="409" t="s">
        <v>491</v>
      </c>
      <c r="AG270" s="287" t="str">
        <f t="shared" si="340"/>
        <v>Probabilidad</v>
      </c>
      <c r="AH270" s="288" t="s">
        <v>71</v>
      </c>
      <c r="AI270" s="288" t="s">
        <v>106</v>
      </c>
      <c r="AJ270" s="289" t="str">
        <f t="shared" si="331"/>
        <v>40%</v>
      </c>
      <c r="AK270" s="288" t="s">
        <v>112</v>
      </c>
      <c r="AL270" s="288" t="s">
        <v>130</v>
      </c>
      <c r="AM270" s="288" t="s">
        <v>273</v>
      </c>
      <c r="AN270" s="272">
        <f>IFERROR(IF(AG270="Probabilidad",(Q270-(+Q270*AJ270)),IF(AG270="Impacto",Q270,"")),"")</f>
        <v>0.48</v>
      </c>
      <c r="AO270" s="131" t="str">
        <f t="shared" si="336"/>
        <v>Media</v>
      </c>
      <c r="AP270" s="123">
        <f>+AN270</f>
        <v>0.48</v>
      </c>
      <c r="AQ270" s="131" t="str">
        <f t="shared" si="337"/>
        <v>Moderado</v>
      </c>
      <c r="AR270" s="123">
        <f>IFERROR(IF(AG270="Impacto",(Y270-(+Y270*AJ270)),IF(AG270="Probabilidad",Y270,"")),"")</f>
        <v>0.6</v>
      </c>
      <c r="AS270" s="273" t="str">
        <f t="shared" si="339"/>
        <v>Moderado</v>
      </c>
      <c r="AT270" s="339">
        <f>+AP270</f>
        <v>0.48</v>
      </c>
      <c r="AU270" s="339">
        <f>+AR270</f>
        <v>0.6</v>
      </c>
      <c r="AV270" s="341" t="s">
        <v>274</v>
      </c>
      <c r="AW270" s="277"/>
      <c r="AX270" s="277"/>
      <c r="AY270" s="291">
        <v>2</v>
      </c>
      <c r="AZ270" s="287">
        <v>0</v>
      </c>
      <c r="BA270" s="287">
        <v>1</v>
      </c>
      <c r="BB270" s="287">
        <v>0</v>
      </c>
      <c r="BC270" s="287">
        <v>1</v>
      </c>
      <c r="BJ270" s="299"/>
      <c r="BK270" s="285"/>
      <c r="BL270" s="285"/>
      <c r="BM270" s="285"/>
      <c r="BN270" s="285"/>
      <c r="BO270" s="285"/>
      <c r="BP270" s="285"/>
      <c r="BQ270" s="285"/>
      <c r="BR270" s="285"/>
      <c r="BS270" s="285"/>
      <c r="BT270" s="285"/>
      <c r="BU270" s="285"/>
      <c r="BV270" s="285"/>
      <c r="BW270" s="285"/>
      <c r="BX270" s="285"/>
      <c r="BY270" s="285"/>
      <c r="BZ270" s="285"/>
      <c r="CA270" s="285"/>
      <c r="CB270" s="285"/>
      <c r="CC270" s="285"/>
      <c r="CD270" s="285"/>
      <c r="CE270" s="285"/>
      <c r="CF270" s="285"/>
      <c r="CG270" s="285"/>
      <c r="CH270" s="285"/>
      <c r="CL270" s="285"/>
    </row>
    <row r="271" spans="1:90" s="1" customFormat="1" x14ac:dyDescent="0.3">
      <c r="A271" s="581"/>
      <c r="B271" s="548"/>
      <c r="C271" s="511"/>
      <c r="D271" s="511"/>
      <c r="E271" s="620"/>
      <c r="F271" s="510"/>
      <c r="G271" s="510"/>
      <c r="H271" s="510"/>
      <c r="I271" s="510"/>
      <c r="J271" s="511"/>
      <c r="K271" s="512"/>
      <c r="L271" s="512"/>
      <c r="M271" s="512"/>
      <c r="N271" s="548"/>
      <c r="O271" s="489"/>
      <c r="P271" s="487"/>
      <c r="Q271" s="488"/>
      <c r="R271" s="485"/>
      <c r="S271" s="487"/>
      <c r="T271" s="488"/>
      <c r="U271" s="485"/>
      <c r="V271" s="487"/>
      <c r="W271" s="488"/>
      <c r="X271" s="509"/>
      <c r="Y271" s="488"/>
      <c r="Z271" s="509"/>
      <c r="AA271" s="489"/>
      <c r="AB271" s="298"/>
      <c r="AC271" s="409"/>
      <c r="AD271" s="359"/>
      <c r="AE271" s="287"/>
      <c r="AF271" s="409"/>
      <c r="AG271" s="287" t="str">
        <f t="shared" si="340"/>
        <v/>
      </c>
      <c r="AH271" s="288"/>
      <c r="AI271" s="288"/>
      <c r="AJ271" s="289" t="str">
        <f t="shared" si="331"/>
        <v/>
      </c>
      <c r="AK271" s="288"/>
      <c r="AL271" s="288"/>
      <c r="AM271" s="288"/>
      <c r="AN271" s="271" t="str">
        <f>IFERROR(IF(AND(AG270="Probabilidad",AG271="Probabilidad"),(AP270-(+AP270*AJ271)),IF(AG271="Probabilidad",(Q270-(+Q270*AJ271)),IF(AG271="Impacto",AP270,""))),"")</f>
        <v/>
      </c>
      <c r="AO271" s="131" t="str">
        <f t="shared" si="336"/>
        <v/>
      </c>
      <c r="AP271" s="123" t="str">
        <f>+AN271</f>
        <v/>
      </c>
      <c r="AQ271" s="131" t="str">
        <f t="shared" si="337"/>
        <v/>
      </c>
      <c r="AR271" s="123" t="str">
        <f>IFERROR(IF(AND(AG270="Impacto",AG271="Impacto"),(AR270-(+AR270*AJ271)),IF(AG271="Impacto",(Y270-(+Y270*AJ271)),IF(AG271="Probabilidad",AR270,""))),"")</f>
        <v/>
      </c>
      <c r="AS271" s="273" t="str">
        <f t="shared" si="339"/>
        <v/>
      </c>
      <c r="AT271" s="339"/>
      <c r="AU271" s="339"/>
      <c r="AV271" s="341"/>
      <c r="AW271" s="277"/>
      <c r="AX271" s="277"/>
      <c r="AY271" s="291"/>
      <c r="AZ271" s="287"/>
      <c r="BA271" s="287"/>
      <c r="BB271" s="287"/>
      <c r="BC271" s="287"/>
      <c r="BJ271" s="299"/>
      <c r="BK271" s="285"/>
      <c r="BL271" s="285"/>
      <c r="BM271" s="285"/>
      <c r="BN271" s="285"/>
      <c r="BO271" s="285"/>
      <c r="BP271" s="285"/>
      <c r="BQ271" s="285"/>
      <c r="BR271" s="285"/>
      <c r="BS271" s="285"/>
      <c r="BT271" s="285"/>
      <c r="BU271" s="285"/>
      <c r="BV271" s="285"/>
      <c r="BW271" s="285"/>
      <c r="BX271" s="285"/>
      <c r="BY271" s="285"/>
      <c r="BZ271" s="285"/>
      <c r="CA271" s="285"/>
      <c r="CB271" s="285"/>
      <c r="CC271" s="285"/>
      <c r="CD271" s="285"/>
      <c r="CE271" s="285"/>
      <c r="CF271" s="285"/>
      <c r="CG271" s="285"/>
      <c r="CH271" s="285"/>
      <c r="CL271" s="285"/>
    </row>
    <row r="272" spans="1:90" s="1" customFormat="1" ht="14" customHeight="1" x14ac:dyDescent="0.3">
      <c r="A272" s="581"/>
      <c r="B272" s="548" t="s">
        <v>487</v>
      </c>
      <c r="C272" s="511" t="s">
        <v>143</v>
      </c>
      <c r="D272" s="511"/>
      <c r="E272" s="511"/>
      <c r="F272" s="510"/>
      <c r="G272" s="510"/>
      <c r="H272" s="510"/>
      <c r="I272" s="510"/>
      <c r="J272" s="511" t="s">
        <v>281</v>
      </c>
      <c r="K272" s="512" t="s">
        <v>495</v>
      </c>
      <c r="L272" s="512"/>
      <c r="M272" s="512" t="str">
        <f>+CONCATENATE(J272," ",K272," ",L272)</f>
        <v xml:space="preserve">Posibilidad de pérdida Reputacional por pérdida de la memoria institucional </v>
      </c>
      <c r="N272" s="548"/>
      <c r="O272" s="489">
        <v>240</v>
      </c>
      <c r="P272" s="487"/>
      <c r="Q272" s="488"/>
      <c r="R272" s="485"/>
      <c r="S272" s="487"/>
      <c r="T272" s="488"/>
      <c r="U272" s="485"/>
      <c r="V272" s="487"/>
      <c r="W272" s="488"/>
      <c r="X272" s="509"/>
      <c r="Y272" s="488"/>
      <c r="Z272" s="509"/>
      <c r="AA272" s="489"/>
      <c r="AB272" s="298"/>
      <c r="AC272" s="409"/>
      <c r="AD272" s="359"/>
      <c r="AE272" s="287"/>
      <c r="AF272" s="409"/>
      <c r="AG272" s="287" t="str">
        <f t="shared" si="340"/>
        <v/>
      </c>
      <c r="AH272" s="288"/>
      <c r="AI272" s="288"/>
      <c r="AJ272" s="289" t="str">
        <f t="shared" si="331"/>
        <v/>
      </c>
      <c r="AK272" s="343"/>
      <c r="AL272" s="194"/>
      <c r="AM272" s="194"/>
      <c r="AN272" s="194"/>
      <c r="AO272" s="131" t="str">
        <f t="shared" si="336"/>
        <v/>
      </c>
      <c r="AP272" s="123"/>
      <c r="AQ272" s="131" t="str">
        <f t="shared" si="337"/>
        <v/>
      </c>
      <c r="AR272" s="123" t="str">
        <f t="shared" si="338"/>
        <v/>
      </c>
      <c r="AS272" s="273" t="str">
        <f t="shared" si="339"/>
        <v/>
      </c>
      <c r="AT272" s="273"/>
      <c r="AU272" s="273"/>
      <c r="AV272" s="341"/>
      <c r="AW272" s="277"/>
      <c r="AX272" s="277"/>
      <c r="AY272" s="404"/>
      <c r="AZ272" s="405"/>
      <c r="BA272" s="405"/>
      <c r="BB272" s="405"/>
      <c r="BC272" s="405"/>
      <c r="BJ272" s="299"/>
      <c r="BK272" s="285"/>
      <c r="BL272" s="285"/>
      <c r="BM272" s="285"/>
      <c r="BN272" s="285"/>
      <c r="BO272" s="285"/>
      <c r="BP272" s="285"/>
      <c r="BQ272" s="285"/>
      <c r="BR272" s="285"/>
      <c r="BS272" s="285"/>
      <c r="BT272" s="285"/>
      <c r="BU272" s="285"/>
      <c r="BV272" s="285"/>
      <c r="BW272" s="285"/>
      <c r="BX272" s="285"/>
      <c r="BY272" s="285"/>
      <c r="BZ272" s="285"/>
      <c r="CA272" s="285"/>
      <c r="CB272" s="285"/>
      <c r="CC272" s="285"/>
      <c r="CD272" s="285"/>
      <c r="CE272" s="285"/>
      <c r="CF272" s="285"/>
      <c r="CG272" s="285"/>
      <c r="CH272" s="285"/>
      <c r="CL272" s="285"/>
    </row>
    <row r="273" spans="1:90" s="1" customFormat="1" ht="14" customHeight="1" x14ac:dyDescent="0.3">
      <c r="A273" s="581"/>
      <c r="B273" s="548"/>
      <c r="C273" s="511"/>
      <c r="D273" s="511"/>
      <c r="E273" s="620"/>
      <c r="F273" s="510"/>
      <c r="G273" s="510"/>
      <c r="H273" s="510"/>
      <c r="I273" s="510"/>
      <c r="J273" s="511"/>
      <c r="K273" s="512"/>
      <c r="L273" s="512"/>
      <c r="M273" s="512"/>
      <c r="N273" s="548"/>
      <c r="O273" s="489"/>
      <c r="P273" s="487"/>
      <c r="Q273" s="488"/>
      <c r="R273" s="485"/>
      <c r="S273" s="487"/>
      <c r="T273" s="488"/>
      <c r="U273" s="485"/>
      <c r="V273" s="487"/>
      <c r="W273" s="488"/>
      <c r="X273" s="509"/>
      <c r="Y273" s="488"/>
      <c r="Z273" s="509"/>
      <c r="AA273" s="489"/>
      <c r="AB273" s="298"/>
      <c r="AC273" s="409"/>
      <c r="AD273" s="359"/>
      <c r="AE273" s="287"/>
      <c r="AF273" s="409"/>
      <c r="AG273" s="287" t="str">
        <f t="shared" si="340"/>
        <v/>
      </c>
      <c r="AH273" s="288"/>
      <c r="AI273" s="288"/>
      <c r="AJ273" s="289" t="str">
        <f t="shared" si="331"/>
        <v/>
      </c>
      <c r="AK273" s="288"/>
      <c r="AL273" s="288"/>
      <c r="AM273" s="288"/>
      <c r="AN273" s="122"/>
      <c r="AO273" s="131" t="str">
        <f t="shared" si="336"/>
        <v/>
      </c>
      <c r="AP273" s="123"/>
      <c r="AQ273" s="131" t="str">
        <f t="shared" si="337"/>
        <v/>
      </c>
      <c r="AR273" s="123" t="str">
        <f t="shared" si="338"/>
        <v/>
      </c>
      <c r="AS273" s="273" t="str">
        <f t="shared" si="339"/>
        <v/>
      </c>
      <c r="AT273" s="273"/>
      <c r="AU273" s="273"/>
      <c r="AV273" s="341"/>
      <c r="AW273" s="277"/>
      <c r="AX273" s="277"/>
      <c r="AY273" s="404"/>
      <c r="AZ273" s="405"/>
      <c r="BA273" s="405"/>
      <c r="BB273" s="405"/>
      <c r="BC273" s="405"/>
      <c r="BJ273" s="299"/>
      <c r="BK273" s="285"/>
      <c r="BL273" s="285"/>
      <c r="BM273" s="285"/>
      <c r="BN273" s="285"/>
      <c r="BO273" s="285"/>
      <c r="BP273" s="285"/>
      <c r="BQ273" s="285"/>
      <c r="BR273" s="285"/>
      <c r="BS273" s="285"/>
      <c r="BT273" s="285"/>
      <c r="BU273" s="285"/>
      <c r="BV273" s="285"/>
      <c r="BW273" s="285"/>
      <c r="BX273" s="285"/>
      <c r="BY273" s="285"/>
      <c r="BZ273" s="285"/>
      <c r="CA273" s="285"/>
      <c r="CB273" s="285"/>
      <c r="CC273" s="285"/>
      <c r="CD273" s="285"/>
      <c r="CE273" s="285"/>
      <c r="CF273" s="285"/>
      <c r="CG273" s="285"/>
      <c r="CH273" s="285"/>
      <c r="CL273" s="285"/>
    </row>
    <row r="274" spans="1:90" s="1" customFormat="1" ht="14" customHeight="1" x14ac:dyDescent="0.3">
      <c r="A274" s="581"/>
      <c r="B274" s="548" t="s">
        <v>487</v>
      </c>
      <c r="C274" s="511" t="s">
        <v>143</v>
      </c>
      <c r="D274" s="511"/>
      <c r="E274" s="511"/>
      <c r="F274" s="510"/>
      <c r="G274" s="510"/>
      <c r="H274" s="510"/>
      <c r="I274" s="510"/>
      <c r="J274" s="511" t="s">
        <v>281</v>
      </c>
      <c r="K274" s="512" t="s">
        <v>495</v>
      </c>
      <c r="L274" s="512"/>
      <c r="M274" s="512" t="str">
        <f>+CONCATENATE(J274," ",K274," ",L274)</f>
        <v xml:space="preserve">Posibilidad de pérdida Reputacional por pérdida de la memoria institucional </v>
      </c>
      <c r="N274" s="548"/>
      <c r="O274" s="489">
        <v>240</v>
      </c>
      <c r="P274" s="487"/>
      <c r="Q274" s="488"/>
      <c r="R274" s="485"/>
      <c r="S274" s="487"/>
      <c r="T274" s="488"/>
      <c r="U274" s="485"/>
      <c r="V274" s="487"/>
      <c r="W274" s="488"/>
      <c r="X274" s="509"/>
      <c r="Y274" s="488"/>
      <c r="Z274" s="509"/>
      <c r="AA274" s="489"/>
      <c r="AB274" s="298"/>
      <c r="AC274" s="409"/>
      <c r="AD274" s="359"/>
      <c r="AE274" s="287"/>
      <c r="AF274" s="409"/>
      <c r="AG274" s="287" t="str">
        <f t="shared" si="340"/>
        <v/>
      </c>
      <c r="AH274" s="288"/>
      <c r="AI274" s="288"/>
      <c r="AJ274" s="289" t="str">
        <f t="shared" si="331"/>
        <v/>
      </c>
      <c r="AK274" s="288"/>
      <c r="AL274" s="288"/>
      <c r="AM274" s="288"/>
      <c r="AN274" s="122"/>
      <c r="AO274" s="131" t="str">
        <f t="shared" si="336"/>
        <v/>
      </c>
      <c r="AP274" s="123"/>
      <c r="AQ274" s="131" t="str">
        <f t="shared" si="337"/>
        <v/>
      </c>
      <c r="AR274" s="123" t="str">
        <f t="shared" si="338"/>
        <v/>
      </c>
      <c r="AS274" s="273" t="str">
        <f t="shared" si="339"/>
        <v/>
      </c>
      <c r="AT274" s="273"/>
      <c r="AU274" s="273"/>
      <c r="AV274" s="341"/>
      <c r="AW274" s="277"/>
      <c r="AX274" s="277"/>
      <c r="AY274" s="404"/>
      <c r="AZ274" s="405"/>
      <c r="BA274" s="405"/>
      <c r="BB274" s="405"/>
      <c r="BC274" s="405"/>
      <c r="BJ274" s="299"/>
      <c r="BK274" s="285"/>
      <c r="BL274" s="285"/>
      <c r="BM274" s="285"/>
      <c r="BN274" s="285"/>
      <c r="BO274" s="285"/>
      <c r="BP274" s="285"/>
      <c r="BQ274" s="285"/>
      <c r="BR274" s="285"/>
      <c r="BS274" s="285"/>
      <c r="BT274" s="285"/>
      <c r="BU274" s="285"/>
      <c r="BV274" s="285"/>
      <c r="BW274" s="285"/>
      <c r="BX274" s="285"/>
      <c r="BY274" s="285"/>
      <c r="BZ274" s="285"/>
      <c r="CA274" s="285"/>
      <c r="CB274" s="285"/>
      <c r="CC274" s="285"/>
      <c r="CD274" s="285"/>
      <c r="CE274" s="285"/>
      <c r="CF274" s="285"/>
      <c r="CG274" s="285"/>
      <c r="CH274" s="285"/>
      <c r="CL274" s="285"/>
    </row>
    <row r="275" spans="1:90" s="1" customFormat="1" ht="14" customHeight="1" x14ac:dyDescent="0.3">
      <c r="A275" s="581"/>
      <c r="B275" s="548"/>
      <c r="C275" s="511"/>
      <c r="D275" s="511"/>
      <c r="E275" s="620"/>
      <c r="F275" s="510"/>
      <c r="G275" s="510"/>
      <c r="H275" s="510"/>
      <c r="I275" s="510"/>
      <c r="J275" s="511"/>
      <c r="K275" s="512"/>
      <c r="L275" s="512"/>
      <c r="M275" s="512"/>
      <c r="N275" s="548"/>
      <c r="O275" s="489"/>
      <c r="P275" s="487"/>
      <c r="Q275" s="488"/>
      <c r="R275" s="485"/>
      <c r="S275" s="487"/>
      <c r="T275" s="488"/>
      <c r="U275" s="485"/>
      <c r="V275" s="487"/>
      <c r="W275" s="488"/>
      <c r="X275" s="509"/>
      <c r="Y275" s="488"/>
      <c r="Z275" s="509"/>
      <c r="AA275" s="489"/>
      <c r="AB275" s="298"/>
      <c r="AC275" s="409"/>
      <c r="AD275" s="359"/>
      <c r="AE275" s="287"/>
      <c r="AF275" s="409"/>
      <c r="AG275" s="287" t="str">
        <f t="shared" si="340"/>
        <v/>
      </c>
      <c r="AH275" s="288"/>
      <c r="AI275" s="288"/>
      <c r="AJ275" s="289" t="str">
        <f t="shared" si="331"/>
        <v/>
      </c>
      <c r="AK275" s="288"/>
      <c r="AL275" s="288"/>
      <c r="AM275" s="288"/>
      <c r="AN275" s="122"/>
      <c r="AO275" s="131" t="str">
        <f t="shared" si="336"/>
        <v/>
      </c>
      <c r="AP275" s="123"/>
      <c r="AQ275" s="131" t="str">
        <f t="shared" si="337"/>
        <v/>
      </c>
      <c r="AR275" s="123" t="str">
        <f t="shared" si="338"/>
        <v/>
      </c>
      <c r="AS275" s="273" t="str">
        <f t="shared" si="339"/>
        <v/>
      </c>
      <c r="AT275" s="273"/>
      <c r="AU275" s="273"/>
      <c r="AV275" s="341"/>
      <c r="AW275" s="277"/>
      <c r="AX275" s="277"/>
      <c r="AY275" s="404"/>
      <c r="AZ275" s="405"/>
      <c r="BA275" s="405"/>
      <c r="BB275" s="405"/>
      <c r="BC275" s="405"/>
      <c r="BJ275" s="299"/>
      <c r="BK275" s="285"/>
      <c r="BL275" s="285"/>
      <c r="BM275" s="285"/>
      <c r="BN275" s="285"/>
      <c r="BO275" s="285"/>
      <c r="BP275" s="285"/>
      <c r="BQ275" s="285"/>
      <c r="BR275" s="285"/>
      <c r="BS275" s="285"/>
      <c r="BT275" s="285"/>
      <c r="BU275" s="285"/>
      <c r="BV275" s="285"/>
      <c r="BW275" s="285"/>
      <c r="BX275" s="285"/>
      <c r="BY275" s="285"/>
      <c r="BZ275" s="285"/>
      <c r="CA275" s="285"/>
      <c r="CB275" s="285"/>
      <c r="CC275" s="285"/>
      <c r="CD275" s="285"/>
      <c r="CE275" s="285"/>
      <c r="CF275" s="285"/>
      <c r="CG275" s="285"/>
      <c r="CH275" s="285"/>
      <c r="CL275" s="285"/>
    </row>
    <row r="276" spans="1:90" s="1" customFormat="1" ht="135" customHeight="1" x14ac:dyDescent="0.3">
      <c r="A276" s="581" t="s">
        <v>496</v>
      </c>
      <c r="B276" s="548" t="s">
        <v>497</v>
      </c>
      <c r="C276" s="511" t="s">
        <v>143</v>
      </c>
      <c r="D276" s="511" t="s">
        <v>498</v>
      </c>
      <c r="E276" s="511" t="s">
        <v>139</v>
      </c>
      <c r="F276" s="510" t="s">
        <v>330</v>
      </c>
      <c r="G276" s="510" t="s">
        <v>347</v>
      </c>
      <c r="H276" s="510" t="s">
        <v>331</v>
      </c>
      <c r="I276" s="510" t="s">
        <v>296</v>
      </c>
      <c r="J276" s="511" t="s">
        <v>281</v>
      </c>
      <c r="K276" s="512" t="s">
        <v>499</v>
      </c>
      <c r="L276" s="512" t="s">
        <v>500</v>
      </c>
      <c r="M276" s="512" t="str">
        <f t="shared" ref="M276:M306" si="346">+CONCATENATE(J276," ",K276," ",L276)</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6" s="548" t="s">
        <v>319</v>
      </c>
      <c r="O276" s="489">
        <v>500</v>
      </c>
      <c r="P276" s="487" t="str">
        <f t="shared" si="310"/>
        <v>Media</v>
      </c>
      <c r="Q276" s="488">
        <f t="shared" ref="Q276" si="347">IF(P276="","",IF(P276="Muy Baja",0.2,IF(P276="Baja",0.4,IF(P276="Media",0.6,IF(P276="Alta",0.8,IF(P276="Muy Alta",1,))))))</f>
        <v>0.6</v>
      </c>
      <c r="R276" s="485"/>
      <c r="S276" s="487" t="str">
        <f>IF(OR(R276='Tabla Impacto'!$C$11,R276='Tabla Impacto'!$D$11),"Leve",IF(OR(R276='Tabla Impacto'!$C$12,R276='Tabla Impacto'!$D$12),"Menor",IF(OR(R276='Tabla Impacto'!$C$13,R276='Tabla Impacto'!$D$13),"Moderado",IF(OR(R276='Tabla Impacto'!$C$14,R276='Tabla Impacto'!$D$14),"Mayor",IF(OR(R276='Tabla Impacto'!$C$15,R276='Tabla Impacto'!$D$15),"Catastrófico","")))))</f>
        <v/>
      </c>
      <c r="T276" s="488" t="str">
        <f t="shared" ref="T276" si="348">IF(S276="","",IF(S276="Leve",0.2,IF(S276="Menor",0.4,IF(S276="Moderado",0.6,IF(S276="Mayor",0.8,IF(S276="Catastrófico",1,))))))</f>
        <v/>
      </c>
      <c r="U276" s="485" t="s">
        <v>282</v>
      </c>
      <c r="V276" s="487" t="str">
        <f>IF(OR(U276='Tabla Impacto'!$C$11,U276='Tabla Impacto'!$D$11),"Leve",IF(OR(U276='Tabla Impacto'!$C$12,U276='Tabla Impacto'!$D$12),"Menor",IF(OR(U276='Tabla Impacto'!$C$13,U276='Tabla Impacto'!$D$13),"Moderado",IF(OR(U276='Tabla Impacto'!$C$14,U276='Tabla Impacto'!$D$14),"Mayor",IF(OR(U276='Tabla Impacto'!$C$15,U276='Tabla Impacto'!$D$15),"Catastrófico","")))))</f>
        <v>Moderado</v>
      </c>
      <c r="W276" s="488">
        <f t="shared" ref="W276" si="349">IF(V276="","",IF(V276="Leve",0.2,IF(V276="Menor",0.4,IF(V276="Moderado",0.6,IF(V276="Mayor",0.8,IF(V276="Catastrófico",1,))))))</f>
        <v>0.6</v>
      </c>
      <c r="X276" s="509" t="str">
        <f>IF(Y276="","",IF(Y276='Tabla Impacto'!$G$4,'Tabla Impacto'!$F$4,IF(Y276='Tabla Impacto'!$G$5,'Tabla Impacto'!$F$5,IF(Y276='Tabla Impacto'!$G$6,'Tabla Impacto'!$F$6,IF(Y276='Tabla Impacto'!$G$7,'Tabla Impacto'!$F$7,IF(Y276='Tabla Impacto'!$G$8,'Tabla Impacto'!$F$8))))))</f>
        <v>Moderado</v>
      </c>
      <c r="Y276" s="488">
        <f t="shared" ref="Y276" si="350">+IF(T276="",W276,IF(W276="",T276,IF(T276&gt;W276,T276,W276)))</f>
        <v>0.6</v>
      </c>
      <c r="Z276" s="509" t="str">
        <f t="shared" ref="Z276" si="351">IF(OR(AND(P276="Muy Baja",X276="Leve"),AND(P276="Muy Baja",X276="Menor"),AND(P276="Baja",X276="Leve")),"Bajo",IF(OR(AND(P276="Muy baja",X276="Moderado"),AND(P276="Baja",X276="Menor"),AND(P276="Baja",X276="Moderado"),AND(P276="Media",X276="Leve"),AND(P276="Media",X276="Menor"),AND(P276="Media",X276="Moderado"),AND(P276="Alta",X276="Leve"),AND(P276="Alta",X276="Menor")),"Moderado",IF(OR(AND(P276="Muy Baja",X276="Mayor"),AND(P276="Baja",X276="Mayor"),AND(P276="Media",X276="Mayor"),AND(P276="Alta",X276="Moderado"),AND(P276="Alta",X276="Mayor"),AND(P276="Muy Alta",X276="Leve"),AND(P276="Muy Alta",X276="Menor"),AND(P276="Muy Alta",X276="Moderado"),AND(P276="Muy Alta",X276="Mayor")),"Alto",IF(OR(AND(P276="Muy Baja",X276="Catastrófico"),AND(P276="Baja",X276="Catastrófico"),AND(P276="Media",X276="Catastrófico"),AND(P276="Alta",X276="Catastrófico"),AND(P276="Muy Alta",X276="Catastrófico")),"Extremo",""))))</f>
        <v>Moderado</v>
      </c>
      <c r="AA276" s="489"/>
      <c r="AB276" s="298">
        <v>1</v>
      </c>
      <c r="AC276" s="409" t="s">
        <v>827</v>
      </c>
      <c r="AD276" s="359"/>
      <c r="AE276" s="287" t="s">
        <v>120</v>
      </c>
      <c r="AF276" s="409" t="s">
        <v>718</v>
      </c>
      <c r="AG276" s="287" t="str">
        <f t="shared" si="340"/>
        <v>Probabilidad</v>
      </c>
      <c r="AH276" s="288" t="s">
        <v>71</v>
      </c>
      <c r="AI276" s="288" t="s">
        <v>106</v>
      </c>
      <c r="AJ276" s="289" t="str">
        <f t="shared" si="331"/>
        <v>40%</v>
      </c>
      <c r="AK276" s="288" t="s">
        <v>112</v>
      </c>
      <c r="AL276" s="288" t="s">
        <v>130</v>
      </c>
      <c r="AM276" s="288" t="s">
        <v>273</v>
      </c>
      <c r="AN276" s="272">
        <f>IFERROR(IF(AG276="Probabilidad",(Q276-(+Q276*AJ276)),IF(AG276="Impacto",Q276,"")),"")</f>
        <v>0.36</v>
      </c>
      <c r="AO276" s="131" t="str">
        <f t="shared" ref="AO276:AO277" si="352">IFERROR(IF(AN276="","",IF(AN276&lt;=0.2,"Muy Baja",IF(AN276&lt;=0.4,"Baja",IF(AN276&lt;=0.6,"Media",IF(AN276&lt;=0.8,"Alta","Muy Alta"))))),"")</f>
        <v>Baja</v>
      </c>
      <c r="AP276" s="123">
        <f>+AN276</f>
        <v>0.36</v>
      </c>
      <c r="AQ276" s="131" t="str">
        <f t="shared" ref="AQ276:AQ277" si="353">IFERROR(IF(AR276="","",IF(AR276&lt;=0.2,"Leve",IF(AR276&lt;=0.4,"Menor",IF(AR276&lt;=0.6,"Moderado",IF(AR276&lt;=0.8,"Mayor","Catastrófico"))))),"")</f>
        <v>Moderado</v>
      </c>
      <c r="AR276" s="123">
        <f>IFERROR(IF(AG276="Impacto",(Y276-(+Y276*AJ276)),IF(AG276="Probabilidad",Y276,"")),"")</f>
        <v>0.6</v>
      </c>
      <c r="AS276" s="273" t="str">
        <f t="shared" ref="AS276:AS277" si="354">IFERROR(IF(OR(AND(AO276="Muy Baja",AQ276="Leve"),AND(AO276="Muy Baja",AQ276="Menor"),AND(AO276="Baja",AQ276="Leve")),"Bajo",IF(OR(AND(AO276="Muy baja",AQ276="Moderado"),AND(AO276="Baja",AQ276="Menor"),AND(AO276="Baja",AQ276="Moderado"),AND(AO276="Media",AQ276="Leve"),AND(AO276="Media",AQ276="Menor"),AND(AO276="Media",AQ276="Moderado"),AND(AO276="Alta",AQ276="Leve"),AND(AO276="Alta",AQ276="Menor")),"Moderado",IF(OR(AND(AO276="Muy Baja",AQ276="Mayor"),AND(AO276="Baja",AQ276="Mayor"),AND(AO276="Media",AQ276="Mayor"),AND(AO276="Alta",AQ276="Moderado"),AND(AO276="Alta",AQ276="Mayor"),AND(AO276="Muy Alta",AQ276="Leve"),AND(AO276="Muy Alta",AQ276="Menor"),AND(AO276="Muy Alta",AQ276="Moderado"),AND(AO276="Muy Alta",AQ276="Mayor")),"Alto",IF(OR(AND(AO276="Muy Baja",AQ276="Catastrófico"),AND(AO276="Baja",AQ276="Catastrófico"),AND(AO276="Media",AQ276="Catastrófico"),AND(AO276="Alta",AQ276="Catastrófico"),AND(AO276="Muy Alta",AQ276="Catastrófico")),"Extremo","")))),"")</f>
        <v>Moderado</v>
      </c>
      <c r="AT276" s="647">
        <f>+AP277</f>
        <v>0.216</v>
      </c>
      <c r="AU276" s="647">
        <f>+AR277</f>
        <v>0.6</v>
      </c>
      <c r="AV276" s="655" t="s">
        <v>274</v>
      </c>
      <c r="AW276" s="277"/>
      <c r="AX276" s="277"/>
      <c r="AY276" s="291">
        <v>12</v>
      </c>
      <c r="AZ276" s="287">
        <v>3</v>
      </c>
      <c r="BA276" s="287">
        <v>3</v>
      </c>
      <c r="BB276" s="287">
        <v>3</v>
      </c>
      <c r="BC276" s="287">
        <v>3</v>
      </c>
      <c r="BJ276" s="299"/>
      <c r="BK276" s="285"/>
      <c r="BL276" s="285"/>
      <c r="BM276" s="285"/>
      <c r="BN276" s="285"/>
      <c r="BO276" s="285"/>
      <c r="BP276" s="285"/>
      <c r="BQ276" s="285"/>
      <c r="BR276" s="285"/>
      <c r="BS276" s="285"/>
      <c r="BT276" s="285"/>
      <c r="BU276" s="285"/>
      <c r="BV276" s="285"/>
      <c r="BW276" s="285"/>
      <c r="BX276" s="285"/>
      <c r="BY276" s="285"/>
      <c r="BZ276" s="285"/>
      <c r="CA276" s="285"/>
      <c r="CB276" s="285"/>
      <c r="CC276" s="285"/>
      <c r="CD276" s="285"/>
      <c r="CE276" s="285"/>
      <c r="CF276" s="285"/>
      <c r="CG276" s="285"/>
      <c r="CH276" s="285"/>
      <c r="CL276" s="285"/>
    </row>
    <row r="277" spans="1:90" s="1" customFormat="1" ht="141" customHeight="1" x14ac:dyDescent="0.3">
      <c r="A277" s="581"/>
      <c r="B277" s="548" t="s">
        <v>493</v>
      </c>
      <c r="C277" s="511" t="s">
        <v>143</v>
      </c>
      <c r="D277" s="511"/>
      <c r="E277" s="511"/>
      <c r="F277" s="510"/>
      <c r="G277" s="510"/>
      <c r="H277" s="510"/>
      <c r="I277" s="510"/>
      <c r="J277" s="511" t="s">
        <v>281</v>
      </c>
      <c r="K277" s="512" t="s">
        <v>499</v>
      </c>
      <c r="L277" s="512" t="s">
        <v>500</v>
      </c>
      <c r="M277" s="512"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7" s="548"/>
      <c r="O277" s="489">
        <v>500</v>
      </c>
      <c r="P277" s="487"/>
      <c r="Q277" s="488"/>
      <c r="R277" s="485"/>
      <c r="S277" s="487"/>
      <c r="T277" s="488"/>
      <c r="U277" s="485"/>
      <c r="V277" s="487"/>
      <c r="W277" s="488"/>
      <c r="X277" s="509"/>
      <c r="Y277" s="488"/>
      <c r="Z277" s="509"/>
      <c r="AA277" s="489"/>
      <c r="AB277" s="298">
        <v>2</v>
      </c>
      <c r="AC277" s="409" t="s">
        <v>932</v>
      </c>
      <c r="AD277" s="359"/>
      <c r="AE277" s="287" t="s">
        <v>120</v>
      </c>
      <c r="AF277" s="409" t="s">
        <v>933</v>
      </c>
      <c r="AG277" s="287" t="str">
        <f t="shared" si="340"/>
        <v>Probabilidad</v>
      </c>
      <c r="AH277" s="288" t="s">
        <v>71</v>
      </c>
      <c r="AI277" s="288" t="s">
        <v>106</v>
      </c>
      <c r="AJ277" s="289" t="str">
        <f t="shared" si="331"/>
        <v>40%</v>
      </c>
      <c r="AK277" s="288" t="s">
        <v>112</v>
      </c>
      <c r="AL277" s="288" t="s">
        <v>130</v>
      </c>
      <c r="AM277" s="288" t="s">
        <v>273</v>
      </c>
      <c r="AN277" s="271">
        <f>IFERROR(IF(AND(AG276="Probabilidad",AG277="Probabilidad"),(AP276-(+AP276*AJ277)),IF(AG277="Probabilidad",(Q276-(+Q276*AJ277)),IF(AG277="Impacto",AP276,""))),"")</f>
        <v>0.216</v>
      </c>
      <c r="AO277" s="131" t="str">
        <f t="shared" si="352"/>
        <v>Baja</v>
      </c>
      <c r="AP277" s="123">
        <f>+AN277</f>
        <v>0.216</v>
      </c>
      <c r="AQ277" s="131" t="str">
        <f t="shared" si="353"/>
        <v>Moderado</v>
      </c>
      <c r="AR277" s="123">
        <f>IFERROR(IF(AND(AG276="Impacto",AG277="Impacto"),(AR276-(+AR276*AJ277)),IF(AG277="Impacto",(Y276-(+Y276*AJ277)),IF(AG277="Probabilidad",AR276,""))),"")</f>
        <v>0.6</v>
      </c>
      <c r="AS277" s="273" t="str">
        <f t="shared" si="354"/>
        <v>Moderado</v>
      </c>
      <c r="AT277" s="647"/>
      <c r="AU277" s="647"/>
      <c r="AV277" s="655"/>
      <c r="AW277" s="277"/>
      <c r="AX277" s="277"/>
      <c r="AY277" s="291">
        <v>2</v>
      </c>
      <c r="AZ277" s="287">
        <v>0</v>
      </c>
      <c r="BA277" s="287">
        <v>1</v>
      </c>
      <c r="BB277" s="287">
        <v>0</v>
      </c>
      <c r="BC277" s="287">
        <v>1</v>
      </c>
      <c r="BJ277" s="299"/>
      <c r="BK277" s="285"/>
      <c r="BL277" s="285"/>
      <c r="BM277" s="285"/>
      <c r="BN277" s="285"/>
      <c r="BO277" s="285"/>
      <c r="BP277" s="285"/>
      <c r="BQ277" s="285"/>
      <c r="BR277" s="285"/>
      <c r="BS277" s="285"/>
      <c r="BT277" s="285"/>
      <c r="BU277" s="285"/>
      <c r="BV277" s="285"/>
      <c r="BW277" s="285"/>
      <c r="BX277" s="285"/>
      <c r="BY277" s="285"/>
      <c r="BZ277" s="285"/>
      <c r="CA277" s="285"/>
      <c r="CB277" s="285"/>
      <c r="CC277" s="285"/>
      <c r="CD277" s="285"/>
      <c r="CE277" s="285"/>
      <c r="CF277" s="285"/>
      <c r="CG277" s="285"/>
      <c r="CH277" s="285"/>
      <c r="CL277" s="285"/>
    </row>
    <row r="278" spans="1:90" s="1" customFormat="1" ht="14" customHeight="1" x14ac:dyDescent="0.3">
      <c r="A278" s="581"/>
      <c r="B278" s="548" t="s">
        <v>493</v>
      </c>
      <c r="C278" s="511" t="s">
        <v>143</v>
      </c>
      <c r="D278" s="511"/>
      <c r="E278" s="511"/>
      <c r="F278" s="510"/>
      <c r="G278" s="510"/>
      <c r="H278" s="510"/>
      <c r="I278" s="510"/>
      <c r="J278" s="511" t="s">
        <v>281</v>
      </c>
      <c r="K278" s="512" t="s">
        <v>499</v>
      </c>
      <c r="L278" s="512" t="s">
        <v>500</v>
      </c>
      <c r="M278" s="512"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8" s="548"/>
      <c r="O278" s="489">
        <v>500</v>
      </c>
      <c r="P278" s="487"/>
      <c r="Q278" s="488"/>
      <c r="R278" s="485"/>
      <c r="S278" s="487"/>
      <c r="T278" s="488"/>
      <c r="U278" s="485"/>
      <c r="V278" s="487"/>
      <c r="W278" s="488"/>
      <c r="X278" s="509"/>
      <c r="Y278" s="488"/>
      <c r="Z278" s="509"/>
      <c r="AA278" s="489"/>
      <c r="AB278" s="298"/>
      <c r="AC278" s="409"/>
      <c r="AD278" s="359"/>
      <c r="AE278" s="287"/>
      <c r="AF278" s="409"/>
      <c r="AG278" s="287" t="str">
        <f t="shared" si="340"/>
        <v/>
      </c>
      <c r="AH278" s="288"/>
      <c r="AI278" s="288"/>
      <c r="AJ278" s="289" t="str">
        <f t="shared" si="331"/>
        <v/>
      </c>
      <c r="AK278" s="288"/>
      <c r="AL278" s="288"/>
      <c r="AM278" s="288"/>
      <c r="AN278" s="122"/>
      <c r="AO278" s="131" t="str">
        <f t="shared" si="336"/>
        <v/>
      </c>
      <c r="AP278" s="123"/>
      <c r="AQ278" s="131" t="str">
        <f t="shared" si="337"/>
        <v/>
      </c>
      <c r="AR278" s="123" t="str">
        <f t="shared" si="338"/>
        <v/>
      </c>
      <c r="AS278" s="273" t="str">
        <f t="shared" si="339"/>
        <v/>
      </c>
      <c r="AT278" s="273"/>
      <c r="AU278" s="273"/>
      <c r="AV278" s="341"/>
      <c r="AW278" s="277"/>
      <c r="AX278" s="277"/>
      <c r="AY278" s="404"/>
      <c r="AZ278" s="405"/>
      <c r="BA278" s="405"/>
      <c r="BB278" s="405"/>
      <c r="BC278" s="405"/>
      <c r="BJ278" s="299"/>
      <c r="BK278" s="285"/>
      <c r="BL278" s="285"/>
      <c r="BM278" s="285"/>
      <c r="BN278" s="285"/>
      <c r="BO278" s="285"/>
      <c r="BP278" s="285"/>
      <c r="BQ278" s="285"/>
      <c r="BR278" s="285"/>
      <c r="BS278" s="285"/>
      <c r="BT278" s="285"/>
      <c r="BU278" s="285"/>
      <c r="BV278" s="285"/>
      <c r="BW278" s="285"/>
      <c r="BX278" s="285"/>
      <c r="BY278" s="285"/>
      <c r="BZ278" s="285"/>
      <c r="CA278" s="285"/>
      <c r="CB278" s="285"/>
      <c r="CC278" s="285"/>
      <c r="CD278" s="285"/>
      <c r="CE278" s="285"/>
      <c r="CF278" s="285"/>
      <c r="CG278" s="285"/>
      <c r="CH278" s="285"/>
      <c r="CL278" s="285"/>
    </row>
    <row r="279" spans="1:90" s="1" customFormat="1" ht="14" customHeight="1" x14ac:dyDescent="0.3">
      <c r="A279" s="581"/>
      <c r="B279" s="548" t="s">
        <v>493</v>
      </c>
      <c r="C279" s="511" t="s">
        <v>143</v>
      </c>
      <c r="D279" s="511"/>
      <c r="E279" s="511"/>
      <c r="F279" s="510"/>
      <c r="G279" s="510"/>
      <c r="H279" s="510"/>
      <c r="I279" s="510"/>
      <c r="J279" s="511" t="s">
        <v>281</v>
      </c>
      <c r="K279" s="512" t="s">
        <v>499</v>
      </c>
      <c r="L279" s="512" t="s">
        <v>500</v>
      </c>
      <c r="M279" s="512"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79" s="548"/>
      <c r="O279" s="489">
        <v>500</v>
      </c>
      <c r="P279" s="487"/>
      <c r="Q279" s="488"/>
      <c r="R279" s="485"/>
      <c r="S279" s="487"/>
      <c r="T279" s="488"/>
      <c r="U279" s="485"/>
      <c r="V279" s="487"/>
      <c r="W279" s="488"/>
      <c r="X279" s="509"/>
      <c r="Y279" s="488"/>
      <c r="Z279" s="509"/>
      <c r="AA279" s="489"/>
      <c r="AB279" s="298"/>
      <c r="AC279" s="409"/>
      <c r="AD279" s="359"/>
      <c r="AE279" s="287"/>
      <c r="AF279" s="409"/>
      <c r="AG279" s="287" t="str">
        <f t="shared" si="340"/>
        <v/>
      </c>
      <c r="AH279" s="288"/>
      <c r="AI279" s="288"/>
      <c r="AJ279" s="289" t="str">
        <f t="shared" si="331"/>
        <v/>
      </c>
      <c r="AK279" s="288"/>
      <c r="AL279" s="288"/>
      <c r="AM279" s="288"/>
      <c r="AN279" s="122"/>
      <c r="AO279" s="131" t="str">
        <f t="shared" si="336"/>
        <v/>
      </c>
      <c r="AP279" s="123"/>
      <c r="AQ279" s="131" t="str">
        <f t="shared" si="337"/>
        <v/>
      </c>
      <c r="AR279" s="123" t="str">
        <f t="shared" si="338"/>
        <v/>
      </c>
      <c r="AS279" s="273" t="str">
        <f t="shared" si="339"/>
        <v/>
      </c>
      <c r="AT279" s="273"/>
      <c r="AU279" s="273"/>
      <c r="AV279" s="341"/>
      <c r="AW279" s="277"/>
      <c r="AX279" s="277"/>
      <c r="AY279" s="404"/>
      <c r="AZ279" s="405"/>
      <c r="BA279" s="405"/>
      <c r="BB279" s="405"/>
      <c r="BC279" s="405"/>
      <c r="BJ279" s="299"/>
      <c r="BK279" s="285"/>
      <c r="BL279" s="285"/>
      <c r="BM279" s="285"/>
      <c r="BN279" s="285"/>
      <c r="BO279" s="285"/>
      <c r="BP279" s="285"/>
      <c r="BQ279" s="285"/>
      <c r="BR279" s="285"/>
      <c r="BS279" s="285"/>
      <c r="BT279" s="285"/>
      <c r="BU279" s="285"/>
      <c r="BV279" s="285"/>
      <c r="BW279" s="285"/>
      <c r="BX279" s="285"/>
      <c r="BY279" s="285"/>
      <c r="BZ279" s="285"/>
      <c r="CA279" s="285"/>
      <c r="CB279" s="285"/>
      <c r="CC279" s="285"/>
      <c r="CD279" s="285"/>
      <c r="CE279" s="285"/>
      <c r="CF279" s="285"/>
      <c r="CG279" s="285"/>
      <c r="CH279" s="285"/>
      <c r="CL279" s="285"/>
    </row>
    <row r="280" spans="1:90" s="1" customFormat="1" ht="14" customHeight="1" x14ac:dyDescent="0.3">
      <c r="A280" s="581"/>
      <c r="B280" s="548" t="s">
        <v>493</v>
      </c>
      <c r="C280" s="511" t="s">
        <v>143</v>
      </c>
      <c r="D280" s="511"/>
      <c r="E280" s="511"/>
      <c r="F280" s="510"/>
      <c r="G280" s="510"/>
      <c r="H280" s="510"/>
      <c r="I280" s="510"/>
      <c r="J280" s="511" t="s">
        <v>281</v>
      </c>
      <c r="K280" s="512" t="s">
        <v>499</v>
      </c>
      <c r="L280" s="512" t="s">
        <v>500</v>
      </c>
      <c r="M280" s="512"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0" s="548"/>
      <c r="O280" s="489">
        <v>500</v>
      </c>
      <c r="P280" s="487"/>
      <c r="Q280" s="488"/>
      <c r="R280" s="485"/>
      <c r="S280" s="487"/>
      <c r="T280" s="488"/>
      <c r="U280" s="485"/>
      <c r="V280" s="487"/>
      <c r="W280" s="488"/>
      <c r="X280" s="509"/>
      <c r="Y280" s="488"/>
      <c r="Z280" s="509"/>
      <c r="AA280" s="489"/>
      <c r="AB280" s="298"/>
      <c r="AC280" s="409"/>
      <c r="AD280" s="359"/>
      <c r="AE280" s="287"/>
      <c r="AF280" s="409"/>
      <c r="AG280" s="287" t="str">
        <f t="shared" si="340"/>
        <v/>
      </c>
      <c r="AH280" s="288"/>
      <c r="AI280" s="288"/>
      <c r="AJ280" s="289" t="str">
        <f t="shared" si="331"/>
        <v/>
      </c>
      <c r="AK280" s="288"/>
      <c r="AL280" s="288"/>
      <c r="AM280" s="288"/>
      <c r="AN280" s="122"/>
      <c r="AO280" s="131" t="str">
        <f t="shared" si="336"/>
        <v/>
      </c>
      <c r="AP280" s="123"/>
      <c r="AQ280" s="131" t="str">
        <f t="shared" si="337"/>
        <v/>
      </c>
      <c r="AR280" s="123" t="str">
        <f t="shared" si="338"/>
        <v/>
      </c>
      <c r="AS280" s="273" t="str">
        <f t="shared" si="339"/>
        <v/>
      </c>
      <c r="AT280" s="273"/>
      <c r="AU280" s="273"/>
      <c r="AV280" s="341"/>
      <c r="AW280" s="277"/>
      <c r="AX280" s="277"/>
      <c r="AY280" s="404"/>
      <c r="AZ280" s="405"/>
      <c r="BA280" s="405"/>
      <c r="BB280" s="405"/>
      <c r="BC280" s="405"/>
      <c r="BJ280" s="299"/>
      <c r="BK280" s="285"/>
      <c r="BL280" s="285"/>
      <c r="BM280" s="285"/>
      <c r="BN280" s="285"/>
      <c r="BO280" s="285"/>
      <c r="BP280" s="285"/>
      <c r="BQ280" s="285"/>
      <c r="BR280" s="285"/>
      <c r="BS280" s="285"/>
      <c r="BT280" s="285"/>
      <c r="BU280" s="285"/>
      <c r="BV280" s="285"/>
      <c r="BW280" s="285"/>
      <c r="BX280" s="285"/>
      <c r="BY280" s="285"/>
      <c r="BZ280" s="285"/>
      <c r="CA280" s="285"/>
      <c r="CB280" s="285"/>
      <c r="CC280" s="285"/>
      <c r="CD280" s="285"/>
      <c r="CE280" s="285"/>
      <c r="CF280" s="285"/>
      <c r="CG280" s="285"/>
      <c r="CH280" s="285"/>
      <c r="CL280" s="285"/>
    </row>
    <row r="281" spans="1:90" s="1" customFormat="1" ht="14" customHeight="1" x14ac:dyDescent="0.3">
      <c r="A281" s="581"/>
      <c r="B281" s="548" t="s">
        <v>493</v>
      </c>
      <c r="C281" s="511" t="s">
        <v>143</v>
      </c>
      <c r="D281" s="511"/>
      <c r="E281" s="511"/>
      <c r="F281" s="510"/>
      <c r="G281" s="510"/>
      <c r="H281" s="510"/>
      <c r="I281" s="510"/>
      <c r="J281" s="511" t="s">
        <v>281</v>
      </c>
      <c r="K281" s="512" t="s">
        <v>499</v>
      </c>
      <c r="L281" s="512" t="s">
        <v>500</v>
      </c>
      <c r="M281" s="512" t="str">
        <f t="shared" si="346"/>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N281" s="548"/>
      <c r="O281" s="489">
        <v>500</v>
      </c>
      <c r="P281" s="487"/>
      <c r="Q281" s="488"/>
      <c r="R281" s="485"/>
      <c r="S281" s="487"/>
      <c r="T281" s="488"/>
      <c r="U281" s="485"/>
      <c r="V281" s="487"/>
      <c r="W281" s="488"/>
      <c r="X281" s="509"/>
      <c r="Y281" s="488"/>
      <c r="Z281" s="509"/>
      <c r="AA281" s="489"/>
      <c r="AB281" s="298"/>
      <c r="AC281" s="409"/>
      <c r="AD281" s="359"/>
      <c r="AE281" s="287"/>
      <c r="AF281" s="409"/>
      <c r="AG281" s="287" t="str">
        <f t="shared" si="340"/>
        <v/>
      </c>
      <c r="AH281" s="288"/>
      <c r="AI281" s="288"/>
      <c r="AJ281" s="289" t="str">
        <f t="shared" si="331"/>
        <v/>
      </c>
      <c r="AK281" s="288"/>
      <c r="AL281" s="288"/>
      <c r="AM281" s="288"/>
      <c r="AN281" s="122"/>
      <c r="AO281" s="131" t="str">
        <f t="shared" si="336"/>
        <v/>
      </c>
      <c r="AP281" s="123"/>
      <c r="AQ281" s="131" t="str">
        <f t="shared" si="337"/>
        <v/>
      </c>
      <c r="AR281" s="123" t="str">
        <f t="shared" si="338"/>
        <v/>
      </c>
      <c r="AS281" s="273" t="str">
        <f t="shared" si="339"/>
        <v/>
      </c>
      <c r="AT281" s="273"/>
      <c r="AU281" s="273"/>
      <c r="AV281" s="341"/>
      <c r="AW281" s="277"/>
      <c r="AX281" s="277"/>
      <c r="AY281" s="404"/>
      <c r="AZ281" s="405"/>
      <c r="BA281" s="405"/>
      <c r="BB281" s="405"/>
      <c r="BC281" s="405"/>
      <c r="BJ281" s="299"/>
      <c r="BK281" s="285"/>
      <c r="BL281" s="285"/>
      <c r="BM281" s="285"/>
      <c r="BN281" s="285"/>
      <c r="BO281" s="285"/>
      <c r="BP281" s="285"/>
      <c r="BQ281" s="285"/>
      <c r="BR281" s="285"/>
      <c r="BS281" s="285"/>
      <c r="BT281" s="285"/>
      <c r="BU281" s="285"/>
      <c r="BV281" s="285"/>
      <c r="BW281" s="285"/>
      <c r="BX281" s="285"/>
      <c r="BY281" s="285"/>
      <c r="BZ281" s="285"/>
      <c r="CA281" s="285"/>
      <c r="CB281" s="285"/>
      <c r="CC281" s="285"/>
      <c r="CD281" s="285"/>
      <c r="CE281" s="285"/>
      <c r="CF281" s="285"/>
      <c r="CG281" s="285"/>
      <c r="CH281" s="285"/>
      <c r="CL281" s="285"/>
    </row>
    <row r="282" spans="1:90" s="1" customFormat="1" ht="120.65" customHeight="1" x14ac:dyDescent="0.3">
      <c r="A282" s="581" t="s">
        <v>501</v>
      </c>
      <c r="B282" s="548" t="s">
        <v>502</v>
      </c>
      <c r="C282" s="501" t="s">
        <v>74</v>
      </c>
      <c r="D282" s="511" t="s">
        <v>503</v>
      </c>
      <c r="E282" s="511" t="s">
        <v>166</v>
      </c>
      <c r="F282" s="510" t="s">
        <v>287</v>
      </c>
      <c r="G282" s="510" t="s">
        <v>278</v>
      </c>
      <c r="H282" s="510" t="s">
        <v>279</v>
      </c>
      <c r="I282" s="510" t="s">
        <v>305</v>
      </c>
      <c r="J282" s="511" t="s">
        <v>996</v>
      </c>
      <c r="K282" s="498" t="s">
        <v>707</v>
      </c>
      <c r="L282" s="498" t="s">
        <v>708</v>
      </c>
      <c r="M282" s="512" t="str">
        <f t="shared" si="346"/>
        <v xml:space="preserve">Posibilidad de afectación Económica y pérdida Reputacional por pérdida, daño y/o hurto de bienes de la Entidad debido a:
1. Falencias en la aplicación de controles de seguridad en la custodia de los activos o  elementos.
2. Ausencia de control en la custodia de los elementos en las instalaciones del Almacén.
3. Ingreso de personal no autorizado a las instalaciones del Almacén.
4. Falta de control en la salida de los elementos.
5. Desconocimiento de la responsabilidad de los bienes a cargo. </v>
      </c>
      <c r="N282" s="548" t="s">
        <v>270</v>
      </c>
      <c r="O282" s="489">
        <v>365</v>
      </c>
      <c r="P282" s="487" t="str">
        <f t="shared" si="320"/>
        <v>Media</v>
      </c>
      <c r="Q282" s="488">
        <f t="shared" ref="Q282" si="355">IF(P282="","",IF(P282="Muy Baja",0.2,IF(P282="Baja",0.4,IF(P282="Media",0.6,IF(P282="Alta",0.8,IF(P282="Muy Alta",1,))))))</f>
        <v>0.6</v>
      </c>
      <c r="R282" s="485" t="s">
        <v>431</v>
      </c>
      <c r="S282" s="487" t="str">
        <f>IF(OR(R282='Tabla Impacto'!$C$11,R282='Tabla Impacto'!$D$11),"Leve",IF(OR(R282='Tabla Impacto'!$C$12,R282='Tabla Impacto'!$D$12),"Menor",IF(OR(R282='Tabla Impacto'!$C$13,R282='Tabla Impacto'!$D$13),"Moderado",IF(OR(R282='Tabla Impacto'!$C$14,R282='Tabla Impacto'!$D$14),"Mayor",IF(OR(R282='Tabla Impacto'!$C$15,R282='Tabla Impacto'!$D$15),"Catastrófico","")))))</f>
        <v>Menor</v>
      </c>
      <c r="T282" s="488">
        <f t="shared" ref="T282" si="356">IF(S282="","",IF(S282="Leve",0.2,IF(S282="Menor",0.4,IF(S282="Moderado",0.6,IF(S282="Mayor",0.8,IF(S282="Catastrófico",1,))))))</f>
        <v>0.4</v>
      </c>
      <c r="U282" s="485" t="s">
        <v>460</v>
      </c>
      <c r="V282" s="487" t="str">
        <f>IF(OR(U282='Tabla Impacto'!$C$11,U282='Tabla Impacto'!$D$11),"Leve",IF(OR(U282='Tabla Impacto'!$C$12,U282='Tabla Impacto'!$D$12),"Menor",IF(OR(U282='Tabla Impacto'!$C$13,U282='Tabla Impacto'!$D$13),"Moderado",IF(OR(U282='Tabla Impacto'!$C$14,U282='Tabla Impacto'!$D$14),"Mayor",IF(OR(U282='Tabla Impacto'!$C$15,U282='Tabla Impacto'!$D$15),"Catastrófico","")))))</f>
        <v>Leve</v>
      </c>
      <c r="W282" s="488">
        <f t="shared" ref="W282" si="357">IF(V282="","",IF(V282="Leve",0.2,IF(V282="Menor",0.4,IF(V282="Moderado",0.6,IF(V282="Mayor",0.8,IF(V282="Catastrófico",1,))))))</f>
        <v>0.2</v>
      </c>
      <c r="X282" s="509" t="str">
        <f>IF(Y282="","",IF(Y282='Tabla Impacto'!$G$4,'Tabla Impacto'!$F$4,IF(Y282='Tabla Impacto'!$G$5,'Tabla Impacto'!$F$5,IF(Y282='Tabla Impacto'!$G$6,'Tabla Impacto'!$F$6,IF(Y282='Tabla Impacto'!$G$7,'Tabla Impacto'!$F$7,IF(Y282='Tabla Impacto'!$G$8,'Tabla Impacto'!$F$8))))))</f>
        <v>Menor</v>
      </c>
      <c r="Y282" s="488">
        <f t="shared" ref="Y282" si="358">+IF(T282="",W282,IF(W282="",T282,IF(T282&gt;W282,T282,W282)))</f>
        <v>0.4</v>
      </c>
      <c r="Z282" s="509" t="str">
        <f t="shared" ref="Z282" si="359">IF(OR(AND(P282="Muy Baja",X282="Leve"),AND(P282="Muy Baja",X282="Menor"),AND(P282="Baja",X282="Leve")),"Bajo",IF(OR(AND(P282="Muy baja",X282="Moderado"),AND(P282="Baja",X282="Menor"),AND(P282="Baja",X282="Moderado"),AND(P282="Media",X282="Leve"),AND(P282="Media",X282="Menor"),AND(P282="Media",X282="Moderado"),AND(P282="Alta",X282="Leve"),AND(P282="Alta",X282="Menor")),"Moderado",IF(OR(AND(P282="Muy Baja",X282="Mayor"),AND(P282="Baja",X282="Mayor"),AND(P282="Media",X282="Mayor"),AND(P282="Alta",X282="Moderado"),AND(P282="Alta",X282="Mayor"),AND(P282="Muy Alta",X282="Leve"),AND(P282="Muy Alta",X282="Menor"),AND(P282="Muy Alta",X282="Moderado"),AND(P282="Muy Alta",X282="Mayor")),"Alto",IF(OR(AND(P282="Muy Baja",X282="Catastrófico"),AND(P282="Baja",X282="Catastrófico"),AND(P282="Media",X282="Catastrófico"),AND(P282="Alta",X282="Catastrófico"),AND(P282="Muy Alta",X282="Catastrófico")),"Extremo",""))))</f>
        <v>Moderado</v>
      </c>
      <c r="AA282" s="489"/>
      <c r="AB282" s="298">
        <v>1</v>
      </c>
      <c r="AC282" s="409" t="s">
        <v>706</v>
      </c>
      <c r="AD282" s="359"/>
      <c r="AE282" s="287" t="s">
        <v>120</v>
      </c>
      <c r="AF282" s="409" t="s">
        <v>506</v>
      </c>
      <c r="AG282" s="287" t="str">
        <f t="shared" si="340"/>
        <v>Probabilidad</v>
      </c>
      <c r="AH282" s="288" t="s">
        <v>71</v>
      </c>
      <c r="AI282" s="288" t="s">
        <v>106</v>
      </c>
      <c r="AJ282" s="289" t="str">
        <f t="shared" si="331"/>
        <v>40%</v>
      </c>
      <c r="AK282" s="288" t="s">
        <v>112</v>
      </c>
      <c r="AL282" s="288" t="s">
        <v>130</v>
      </c>
      <c r="AM282" s="288" t="s">
        <v>273</v>
      </c>
      <c r="AN282" s="272">
        <f>IFERROR(IF(AG282="Probabilidad",(Q282-(+Q282*AJ282)),IF(AG282="Impacto",Q282,"")),"")</f>
        <v>0.36</v>
      </c>
      <c r="AO282" s="131" t="str">
        <f t="shared" si="336"/>
        <v>Baja</v>
      </c>
      <c r="AP282" s="123">
        <f>+AN282</f>
        <v>0.36</v>
      </c>
      <c r="AQ282" s="131" t="str">
        <f t="shared" si="337"/>
        <v>Menor</v>
      </c>
      <c r="AR282" s="123">
        <f>IFERROR(IF(AG282="Impacto",(Y282-(+Y282*AJ282)),IF(AG282="Probabilidad",Y282,"")),"")</f>
        <v>0.4</v>
      </c>
      <c r="AS282" s="273" t="str">
        <f t="shared" si="339"/>
        <v>Moderado</v>
      </c>
      <c r="AT282" s="647">
        <f>+AP284</f>
        <v>0.12959999999999999</v>
      </c>
      <c r="AU282" s="647">
        <f>+AR284</f>
        <v>0.4</v>
      </c>
      <c r="AV282" s="655" t="s">
        <v>274</v>
      </c>
      <c r="AW282" s="277"/>
      <c r="AX282" s="277"/>
      <c r="AY282" s="291">
        <v>12</v>
      </c>
      <c r="AZ282" s="287">
        <v>3</v>
      </c>
      <c r="BA282" s="287">
        <v>3</v>
      </c>
      <c r="BB282" s="287">
        <v>3</v>
      </c>
      <c r="BC282" s="287">
        <v>3</v>
      </c>
      <c r="BJ282" s="299"/>
      <c r="BK282" s="285"/>
      <c r="BL282" s="285"/>
      <c r="BM282" s="285"/>
      <c r="BN282" s="285"/>
      <c r="BO282" s="285"/>
      <c r="BP282" s="285"/>
      <c r="BQ282" s="285"/>
      <c r="BR282" s="285"/>
      <c r="BS282" s="285"/>
      <c r="BT282" s="285"/>
      <c r="BU282" s="285"/>
      <c r="BV282" s="285"/>
      <c r="BW282" s="285"/>
      <c r="BX282" s="285"/>
      <c r="BY282" s="285"/>
      <c r="BZ282" s="285"/>
      <c r="CA282" s="285"/>
      <c r="CB282" s="285"/>
      <c r="CC282" s="285"/>
      <c r="CD282" s="285"/>
      <c r="CE282" s="285"/>
      <c r="CF282" s="285"/>
      <c r="CG282" s="285"/>
      <c r="CH282" s="285"/>
      <c r="CL282" s="285"/>
    </row>
    <row r="283" spans="1:90" s="1" customFormat="1" ht="129" customHeight="1" x14ac:dyDescent="0.3">
      <c r="A283" s="581"/>
      <c r="B283" s="548" t="s">
        <v>497</v>
      </c>
      <c r="C283" s="502"/>
      <c r="D283" s="511"/>
      <c r="E283" s="511"/>
      <c r="F283" s="510"/>
      <c r="G283" s="510"/>
      <c r="H283" s="510"/>
      <c r="I283" s="510"/>
      <c r="J283" s="511" t="s">
        <v>349</v>
      </c>
      <c r="K283" s="499" t="s">
        <v>504</v>
      </c>
      <c r="L283" s="499" t="s">
        <v>505</v>
      </c>
      <c r="M283" s="512"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3" s="548"/>
      <c r="O283" s="489">
        <v>12</v>
      </c>
      <c r="P283" s="487"/>
      <c r="Q283" s="488"/>
      <c r="R283" s="485"/>
      <c r="S283" s="487"/>
      <c r="T283" s="488"/>
      <c r="U283" s="485"/>
      <c r="V283" s="487"/>
      <c r="W283" s="488"/>
      <c r="X283" s="509"/>
      <c r="Y283" s="488"/>
      <c r="Z283" s="509"/>
      <c r="AA283" s="489"/>
      <c r="AB283" s="298">
        <v>2</v>
      </c>
      <c r="AC283" s="409" t="s">
        <v>808</v>
      </c>
      <c r="AD283" s="359"/>
      <c r="AE283" s="388" t="s">
        <v>113</v>
      </c>
      <c r="AF283" s="409" t="s">
        <v>809</v>
      </c>
      <c r="AG283" s="287" t="str">
        <f t="shared" si="340"/>
        <v>Probabilidad</v>
      </c>
      <c r="AH283" s="288" t="s">
        <v>71</v>
      </c>
      <c r="AI283" s="288" t="s">
        <v>106</v>
      </c>
      <c r="AJ283" s="289" t="str">
        <f t="shared" si="331"/>
        <v>40%</v>
      </c>
      <c r="AK283" s="288" t="s">
        <v>112</v>
      </c>
      <c r="AL283" s="288" t="s">
        <v>130</v>
      </c>
      <c r="AM283" s="288" t="s">
        <v>273</v>
      </c>
      <c r="AN283" s="271">
        <f>IFERROR(IF(AND(AG282="Probabilidad",AG283="Probabilidad"),(AP282-(+AP282*AJ283)),IF(AG283="Probabilidad",(Q282-(+Q282*AJ283)),IF(AG283="Impacto",AP282,""))),"")</f>
        <v>0.216</v>
      </c>
      <c r="AO283" s="131" t="str">
        <f t="shared" si="336"/>
        <v>Baja</v>
      </c>
      <c r="AP283" s="123">
        <f>+AN283</f>
        <v>0.216</v>
      </c>
      <c r="AQ283" s="131" t="str">
        <f t="shared" si="337"/>
        <v>Menor</v>
      </c>
      <c r="AR283" s="123">
        <f>IFERROR(IF(AND(AG282="Impacto",AG283="Impacto"),(AR282-(+AR282*AJ283)),IF(AG283="Impacto",(Y282-(+Y282*AJ283)),IF(AG283="Probabilidad",AR282,""))),"")</f>
        <v>0.4</v>
      </c>
      <c r="AS283" s="273" t="str">
        <f t="shared" si="339"/>
        <v>Moderado</v>
      </c>
      <c r="AT283" s="647"/>
      <c r="AU283" s="647"/>
      <c r="AV283" s="655"/>
      <c r="AW283" s="277"/>
      <c r="AX283" s="277"/>
      <c r="AY283" s="291">
        <v>1</v>
      </c>
      <c r="AZ283" s="287">
        <v>0</v>
      </c>
      <c r="BA283" s="287">
        <v>0</v>
      </c>
      <c r="BB283" s="287">
        <v>0</v>
      </c>
      <c r="BC283" s="287">
        <v>1</v>
      </c>
      <c r="BJ283" s="299"/>
      <c r="BK283" s="285"/>
      <c r="BL283" s="285"/>
      <c r="BM283" s="285"/>
      <c r="BN283" s="285"/>
      <c r="BO283" s="285"/>
      <c r="BP283" s="285"/>
      <c r="BQ283" s="285"/>
      <c r="BR283" s="285"/>
      <c r="BS283" s="285"/>
      <c r="BT283" s="285"/>
      <c r="BU283" s="285"/>
      <c r="BV283" s="285"/>
      <c r="BW283" s="285"/>
      <c r="BX283" s="285"/>
      <c r="BY283" s="285"/>
      <c r="BZ283" s="285"/>
      <c r="CA283" s="285"/>
      <c r="CB283" s="285"/>
      <c r="CC283" s="285"/>
      <c r="CD283" s="285"/>
      <c r="CE283" s="285"/>
      <c r="CF283" s="285"/>
      <c r="CG283" s="285"/>
      <c r="CH283" s="285"/>
      <c r="CL283" s="285"/>
    </row>
    <row r="284" spans="1:90" s="1" customFormat="1" ht="130.75" customHeight="1" x14ac:dyDescent="0.3">
      <c r="A284" s="581"/>
      <c r="B284" s="548" t="s">
        <v>497</v>
      </c>
      <c r="C284" s="502"/>
      <c r="D284" s="511"/>
      <c r="E284" s="511"/>
      <c r="F284" s="510"/>
      <c r="G284" s="510"/>
      <c r="H284" s="510"/>
      <c r="I284" s="510"/>
      <c r="J284" s="511" t="s">
        <v>349</v>
      </c>
      <c r="K284" s="499" t="s">
        <v>504</v>
      </c>
      <c r="L284" s="499" t="s">
        <v>505</v>
      </c>
      <c r="M284" s="512"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4" s="548"/>
      <c r="O284" s="489">
        <v>12</v>
      </c>
      <c r="P284" s="487"/>
      <c r="Q284" s="488"/>
      <c r="R284" s="485"/>
      <c r="S284" s="487"/>
      <c r="T284" s="488"/>
      <c r="U284" s="485"/>
      <c r="V284" s="487"/>
      <c r="W284" s="488"/>
      <c r="X284" s="509"/>
      <c r="Y284" s="488"/>
      <c r="Z284" s="509"/>
      <c r="AA284" s="489"/>
      <c r="AB284" s="298">
        <v>3</v>
      </c>
      <c r="AC284" s="409" t="s">
        <v>924</v>
      </c>
      <c r="AD284" s="359"/>
      <c r="AE284" s="388" t="s">
        <v>113</v>
      </c>
      <c r="AF284" s="409" t="s">
        <v>925</v>
      </c>
      <c r="AG284" s="287" t="str">
        <f t="shared" si="340"/>
        <v>Probabilidad</v>
      </c>
      <c r="AH284" s="288" t="s">
        <v>71</v>
      </c>
      <c r="AI284" s="288" t="s">
        <v>106</v>
      </c>
      <c r="AJ284" s="289" t="str">
        <f t="shared" si="331"/>
        <v>40%</v>
      </c>
      <c r="AK284" s="288" t="s">
        <v>112</v>
      </c>
      <c r="AL284" s="288" t="s">
        <v>130</v>
      </c>
      <c r="AM284" s="288" t="s">
        <v>273</v>
      </c>
      <c r="AN284" s="271">
        <f>IFERROR(IF(AND(AG283="Probabilidad",AG284="Probabilidad"),(AP283-(+AP283*AJ284)),IF(AG284="Probabilidad",(Q283-(+Q283*AJ284)),IF(AG284="Impacto",AP283,""))),"")</f>
        <v>0.12959999999999999</v>
      </c>
      <c r="AO284" s="131" t="str">
        <f t="shared" si="336"/>
        <v>Muy Baja</v>
      </c>
      <c r="AP284" s="123">
        <f>+AN284</f>
        <v>0.12959999999999999</v>
      </c>
      <c r="AQ284" s="131" t="str">
        <f t="shared" si="337"/>
        <v>Menor</v>
      </c>
      <c r="AR284" s="123">
        <f>IFERROR(IF(AND(AG283="Impacto",AG284="Impacto"),(AR283-(+AR283*AJ284)),IF(AG284="Impacto",(Y283-(+Y283*AJ284)),IF(AG284="Probabilidad",AR283,""))),"")</f>
        <v>0.4</v>
      </c>
      <c r="AS284" s="273" t="str">
        <f t="shared" si="339"/>
        <v>Bajo</v>
      </c>
      <c r="AT284" s="647"/>
      <c r="AU284" s="647"/>
      <c r="AV284" s="655"/>
      <c r="AW284" s="277"/>
      <c r="AX284" s="277"/>
      <c r="AY284" s="291">
        <v>4</v>
      </c>
      <c r="AZ284" s="287">
        <v>1</v>
      </c>
      <c r="BA284" s="287">
        <v>1</v>
      </c>
      <c r="BB284" s="287">
        <v>1</v>
      </c>
      <c r="BC284" s="287">
        <v>1</v>
      </c>
      <c r="BJ284" s="299"/>
      <c r="BK284" s="285"/>
      <c r="BL284" s="285"/>
      <c r="BM284" s="285"/>
      <c r="BN284" s="285"/>
      <c r="BO284" s="285"/>
      <c r="BP284" s="285"/>
      <c r="BQ284" s="285"/>
      <c r="BR284" s="285"/>
      <c r="BS284" s="285"/>
      <c r="BT284" s="285"/>
      <c r="BU284" s="285"/>
      <c r="BV284" s="285"/>
      <c r="BW284" s="285"/>
      <c r="BX284" s="285"/>
      <c r="BY284" s="285"/>
      <c r="BZ284" s="285"/>
      <c r="CA284" s="285"/>
      <c r="CB284" s="285"/>
      <c r="CC284" s="285"/>
      <c r="CD284" s="285"/>
      <c r="CE284" s="285"/>
      <c r="CF284" s="285"/>
      <c r="CG284" s="285"/>
      <c r="CH284" s="285"/>
      <c r="CL284" s="285"/>
    </row>
    <row r="285" spans="1:90" s="1" customFormat="1" ht="14" customHeight="1" x14ac:dyDescent="0.3">
      <c r="A285" s="581"/>
      <c r="B285" s="548" t="s">
        <v>497</v>
      </c>
      <c r="C285" s="502"/>
      <c r="D285" s="511"/>
      <c r="E285" s="511"/>
      <c r="F285" s="510"/>
      <c r="G285" s="510"/>
      <c r="H285" s="510"/>
      <c r="I285" s="510"/>
      <c r="J285" s="511" t="s">
        <v>349</v>
      </c>
      <c r="K285" s="499" t="s">
        <v>504</v>
      </c>
      <c r="L285" s="499" t="s">
        <v>505</v>
      </c>
      <c r="M285" s="512"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5" s="548"/>
      <c r="O285" s="489">
        <v>12</v>
      </c>
      <c r="P285" s="487"/>
      <c r="Q285" s="488"/>
      <c r="R285" s="485"/>
      <c r="S285" s="487"/>
      <c r="T285" s="488"/>
      <c r="U285" s="485"/>
      <c r="V285" s="487"/>
      <c r="W285" s="488"/>
      <c r="X285" s="509"/>
      <c r="Y285" s="488"/>
      <c r="Z285" s="509"/>
      <c r="AA285" s="489"/>
      <c r="AB285" s="298"/>
      <c r="AC285" s="409"/>
      <c r="AD285" s="359"/>
      <c r="AE285" s="287"/>
      <c r="AF285" s="409"/>
      <c r="AG285" s="287" t="str">
        <f t="shared" si="340"/>
        <v/>
      </c>
      <c r="AH285" s="288"/>
      <c r="AI285" s="288"/>
      <c r="AJ285" s="289" t="str">
        <f t="shared" si="331"/>
        <v/>
      </c>
      <c r="AK285" s="288"/>
      <c r="AL285" s="288"/>
      <c r="AM285" s="288"/>
      <c r="AN285" s="122"/>
      <c r="AO285" s="131" t="str">
        <f t="shared" si="336"/>
        <v/>
      </c>
      <c r="AP285" s="123"/>
      <c r="AQ285" s="131" t="str">
        <f t="shared" si="337"/>
        <v/>
      </c>
      <c r="AR285" s="123" t="str">
        <f t="shared" si="338"/>
        <v/>
      </c>
      <c r="AS285" s="273" t="str">
        <f t="shared" si="339"/>
        <v/>
      </c>
      <c r="AT285" s="273"/>
      <c r="AU285" s="273"/>
      <c r="AV285" s="341"/>
      <c r="AW285" s="277"/>
      <c r="AX285" s="277"/>
      <c r="AY285" s="404"/>
      <c r="AZ285" s="405"/>
      <c r="BA285" s="405"/>
      <c r="BB285" s="405"/>
      <c r="BC285" s="405"/>
      <c r="BJ285" s="299"/>
      <c r="BK285" s="285"/>
      <c r="BL285" s="285"/>
      <c r="BM285" s="285"/>
      <c r="BN285" s="285"/>
      <c r="BO285" s="285"/>
      <c r="BP285" s="285"/>
      <c r="BQ285" s="285"/>
      <c r="BR285" s="285"/>
      <c r="BS285" s="285"/>
      <c r="BT285" s="285"/>
      <c r="BU285" s="285"/>
      <c r="BV285" s="285"/>
      <c r="BW285" s="285"/>
      <c r="BX285" s="285"/>
      <c r="BY285" s="285"/>
      <c r="BZ285" s="285"/>
      <c r="CA285" s="285"/>
      <c r="CB285" s="285"/>
      <c r="CC285" s="285"/>
      <c r="CD285" s="285"/>
      <c r="CE285" s="285"/>
      <c r="CF285" s="285"/>
      <c r="CG285" s="285"/>
      <c r="CH285" s="285"/>
      <c r="CL285" s="285"/>
    </row>
    <row r="286" spans="1:90" s="1" customFormat="1" ht="14" customHeight="1" x14ac:dyDescent="0.3">
      <c r="A286" s="581"/>
      <c r="B286" s="548" t="s">
        <v>497</v>
      </c>
      <c r="C286" s="502"/>
      <c r="D286" s="511"/>
      <c r="E286" s="511"/>
      <c r="F286" s="510"/>
      <c r="G286" s="510"/>
      <c r="H286" s="510"/>
      <c r="I286" s="510"/>
      <c r="J286" s="511" t="s">
        <v>349</v>
      </c>
      <c r="K286" s="499" t="s">
        <v>504</v>
      </c>
      <c r="L286" s="499" t="s">
        <v>505</v>
      </c>
      <c r="M286" s="512"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6" s="548"/>
      <c r="O286" s="489">
        <v>12</v>
      </c>
      <c r="P286" s="487"/>
      <c r="Q286" s="488"/>
      <c r="R286" s="485"/>
      <c r="S286" s="487"/>
      <c r="T286" s="488"/>
      <c r="U286" s="485"/>
      <c r="V286" s="487"/>
      <c r="W286" s="488"/>
      <c r="X286" s="509"/>
      <c r="Y286" s="488"/>
      <c r="Z286" s="509"/>
      <c r="AA286" s="489"/>
      <c r="AB286" s="298"/>
      <c r="AC286" s="409"/>
      <c r="AD286" s="359"/>
      <c r="AE286" s="287"/>
      <c r="AF286" s="409"/>
      <c r="AG286" s="287" t="str">
        <f t="shared" si="340"/>
        <v/>
      </c>
      <c r="AH286" s="288"/>
      <c r="AI286" s="288"/>
      <c r="AJ286" s="289" t="str">
        <f t="shared" si="331"/>
        <v/>
      </c>
      <c r="AK286" s="288"/>
      <c r="AL286" s="288"/>
      <c r="AM286" s="288"/>
      <c r="AN286" s="122"/>
      <c r="AO286" s="131" t="str">
        <f t="shared" si="336"/>
        <v/>
      </c>
      <c r="AP286" s="123"/>
      <c r="AQ286" s="131" t="str">
        <f t="shared" si="337"/>
        <v/>
      </c>
      <c r="AR286" s="123" t="str">
        <f t="shared" si="338"/>
        <v/>
      </c>
      <c r="AS286" s="273" t="str">
        <f t="shared" si="339"/>
        <v/>
      </c>
      <c r="AT286" s="273"/>
      <c r="AU286" s="273"/>
      <c r="AV286" s="341"/>
      <c r="AW286" s="277"/>
      <c r="AX286" s="277"/>
      <c r="AY286" s="404"/>
      <c r="AZ286" s="405"/>
      <c r="BA286" s="405"/>
      <c r="BB286" s="405"/>
      <c r="BC286" s="405"/>
      <c r="BJ286" s="299"/>
      <c r="BK286" s="285"/>
      <c r="BL286" s="285"/>
      <c r="BM286" s="285"/>
      <c r="BN286" s="285"/>
      <c r="BO286" s="285"/>
      <c r="BP286" s="285"/>
      <c r="BQ286" s="285"/>
      <c r="BR286" s="285"/>
      <c r="BS286" s="285"/>
      <c r="BT286" s="285"/>
      <c r="BU286" s="285"/>
      <c r="BV286" s="285"/>
      <c r="BW286" s="285"/>
      <c r="BX286" s="285"/>
      <c r="BY286" s="285"/>
      <c r="BZ286" s="285"/>
      <c r="CA286" s="285"/>
      <c r="CB286" s="285"/>
      <c r="CC286" s="285"/>
      <c r="CD286" s="285"/>
      <c r="CE286" s="285"/>
      <c r="CF286" s="285"/>
      <c r="CG286" s="285"/>
      <c r="CH286" s="285"/>
      <c r="CL286" s="285"/>
    </row>
    <row r="287" spans="1:90" s="1" customFormat="1" ht="14" customHeight="1" x14ac:dyDescent="0.3">
      <c r="A287" s="581"/>
      <c r="B287" s="548" t="s">
        <v>497</v>
      </c>
      <c r="C287" s="503"/>
      <c r="D287" s="511"/>
      <c r="E287" s="511"/>
      <c r="F287" s="510"/>
      <c r="G287" s="510"/>
      <c r="H287" s="510"/>
      <c r="I287" s="510"/>
      <c r="J287" s="511" t="s">
        <v>349</v>
      </c>
      <c r="K287" s="500" t="s">
        <v>504</v>
      </c>
      <c r="L287" s="500" t="s">
        <v>505</v>
      </c>
      <c r="M287" s="512" t="str">
        <f t="shared" si="346"/>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N287" s="548"/>
      <c r="O287" s="489">
        <v>12</v>
      </c>
      <c r="P287" s="487"/>
      <c r="Q287" s="488"/>
      <c r="R287" s="485"/>
      <c r="S287" s="487"/>
      <c r="T287" s="488"/>
      <c r="U287" s="485"/>
      <c r="V287" s="487"/>
      <c r="W287" s="488"/>
      <c r="X287" s="509"/>
      <c r="Y287" s="488"/>
      <c r="Z287" s="509"/>
      <c r="AA287" s="489"/>
      <c r="AB287" s="298"/>
      <c r="AC287" s="409"/>
      <c r="AD287" s="359"/>
      <c r="AE287" s="287"/>
      <c r="AF287" s="409"/>
      <c r="AG287" s="287" t="str">
        <f t="shared" si="340"/>
        <v/>
      </c>
      <c r="AH287" s="288"/>
      <c r="AI287" s="288"/>
      <c r="AJ287" s="289" t="str">
        <f t="shared" si="331"/>
        <v/>
      </c>
      <c r="AK287" s="288"/>
      <c r="AL287" s="288"/>
      <c r="AM287" s="288"/>
      <c r="AN287" s="122"/>
      <c r="AO287" s="131" t="str">
        <f t="shared" si="336"/>
        <v/>
      </c>
      <c r="AP287" s="123"/>
      <c r="AQ287" s="131" t="str">
        <f t="shared" si="337"/>
        <v/>
      </c>
      <c r="AR287" s="123" t="str">
        <f t="shared" si="338"/>
        <v/>
      </c>
      <c r="AS287" s="273" t="str">
        <f t="shared" si="339"/>
        <v/>
      </c>
      <c r="AT287" s="273"/>
      <c r="AU287" s="273"/>
      <c r="AV287" s="341"/>
      <c r="AW287" s="277"/>
      <c r="AX287" s="277"/>
      <c r="AY287" s="404"/>
      <c r="AZ287" s="405"/>
      <c r="BA287" s="405"/>
      <c r="BB287" s="405"/>
      <c r="BC287" s="405"/>
      <c r="BJ287" s="299"/>
      <c r="BK287" s="285"/>
      <c r="BL287" s="285"/>
      <c r="BM287" s="285"/>
      <c r="BN287" s="285"/>
      <c r="BO287" s="285"/>
      <c r="BP287" s="285"/>
      <c r="BQ287" s="285"/>
      <c r="BR287" s="285"/>
      <c r="BS287" s="285"/>
      <c r="BT287" s="285"/>
      <c r="BU287" s="285"/>
      <c r="BV287" s="285"/>
      <c r="BW287" s="285"/>
      <c r="BX287" s="285"/>
      <c r="BY287" s="285"/>
      <c r="BZ287" s="285"/>
      <c r="CA287" s="285"/>
      <c r="CB287" s="285"/>
      <c r="CC287" s="285"/>
      <c r="CD287" s="285"/>
      <c r="CE287" s="285"/>
      <c r="CF287" s="285"/>
      <c r="CG287" s="285"/>
      <c r="CH287" s="285"/>
      <c r="CL287" s="285"/>
    </row>
    <row r="288" spans="1:90" s="1" customFormat="1" ht="154.5" customHeight="1" x14ac:dyDescent="0.3">
      <c r="A288" s="581" t="s">
        <v>507</v>
      </c>
      <c r="B288" s="548" t="s">
        <v>508</v>
      </c>
      <c r="C288" s="501" t="s">
        <v>74</v>
      </c>
      <c r="D288" s="511" t="s">
        <v>509</v>
      </c>
      <c r="E288" s="511" t="s">
        <v>201</v>
      </c>
      <c r="F288" s="510" t="s">
        <v>287</v>
      </c>
      <c r="G288" s="510" t="s">
        <v>278</v>
      </c>
      <c r="H288" s="510" t="s">
        <v>279</v>
      </c>
      <c r="I288" s="510" t="s">
        <v>305</v>
      </c>
      <c r="J288" s="511" t="s">
        <v>996</v>
      </c>
      <c r="K288" s="512" t="s">
        <v>810</v>
      </c>
      <c r="L288" s="512" t="s">
        <v>510</v>
      </c>
      <c r="M288" s="512" t="str">
        <f t="shared" si="346"/>
        <v>Posibilidad de afectación Económica y pérdida Reputacional por inoportunidad en la prestación de servicios administrativos y/o infraestructura física para el funcionamiento de la entidad, debido 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N288" s="548" t="s">
        <v>270</v>
      </c>
      <c r="O288" s="489">
        <v>12</v>
      </c>
      <c r="P288" s="487" t="str">
        <f t="shared" si="310"/>
        <v>Baja</v>
      </c>
      <c r="Q288" s="488">
        <f t="shared" ref="Q288" si="360">IF(P288="","",IF(P288="Muy Baja",0.2,IF(P288="Baja",0.4,IF(P288="Media",0.6,IF(P288="Alta",0.8,IF(P288="Muy Alta",1,))))))</f>
        <v>0.4</v>
      </c>
      <c r="R288" s="485" t="s">
        <v>308</v>
      </c>
      <c r="S288" s="487" t="str">
        <f>IF(OR(R288='Tabla Impacto'!$C$11,R288='Tabla Impacto'!$D$11),"Leve",IF(OR(R288='Tabla Impacto'!$C$12,R288='Tabla Impacto'!$D$12),"Menor",IF(OR(R288='Tabla Impacto'!$C$13,R288='Tabla Impacto'!$D$13),"Moderado",IF(OR(R288='Tabla Impacto'!$C$14,R288='Tabla Impacto'!$D$14),"Mayor",IF(OR(R288='Tabla Impacto'!$C$15,R288='Tabla Impacto'!$D$15),"Catastrófico","")))))</f>
        <v>Moderado</v>
      </c>
      <c r="T288" s="488">
        <f t="shared" ref="T288" si="361">IF(S288="","",IF(S288="Leve",0.2,IF(S288="Menor",0.4,IF(S288="Moderado",0.6,IF(S288="Mayor",0.8,IF(S288="Catastrófico",1,))))))</f>
        <v>0.6</v>
      </c>
      <c r="U288" s="485" t="s">
        <v>1095</v>
      </c>
      <c r="V288" s="487" t="str">
        <f>IF(OR(U288='Tabla Impacto'!$C$11,U288='Tabla Impacto'!$D$11),"Leve",IF(OR(U288='Tabla Impacto'!$C$12,U288='Tabla Impacto'!$D$12),"Menor",IF(OR(U288='Tabla Impacto'!$C$13,U288='Tabla Impacto'!$D$13),"Moderado",IF(OR(U288='Tabla Impacto'!$C$14,U288='Tabla Impacto'!$D$14),"Mayor",IF(OR(U288='Tabla Impacto'!$C$15,U288='Tabla Impacto'!$D$15),"Catastrófico","")))))</f>
        <v/>
      </c>
      <c r="W288" s="488" t="str">
        <f t="shared" ref="W288" si="362">IF(V288="","",IF(V288="Leve",0.2,IF(V288="Menor",0.4,IF(V288="Moderado",0.6,IF(V288="Mayor",0.8,IF(V288="Catastrófico",1,))))))</f>
        <v/>
      </c>
      <c r="X288" s="509" t="str">
        <f>IF(Y288="","",IF(Y288='Tabla Impacto'!$G$4,'Tabla Impacto'!$F$4,IF(Y288='Tabla Impacto'!$G$5,'Tabla Impacto'!$F$5,IF(Y288='Tabla Impacto'!$G$6,'Tabla Impacto'!$F$6,IF(Y288='Tabla Impacto'!$G$7,'Tabla Impacto'!$F$7,IF(Y288='Tabla Impacto'!$G$8,'Tabla Impacto'!$F$8))))))</f>
        <v>Moderado</v>
      </c>
      <c r="Y288" s="488">
        <f t="shared" ref="Y288" si="363">+IF(T288="",W288,IF(W288="",T288,IF(T288&gt;W288,T288,W288)))</f>
        <v>0.6</v>
      </c>
      <c r="Z288" s="509" t="str">
        <f t="shared" ref="Z288" si="364">IF(OR(AND(P288="Muy Baja",X288="Leve"),AND(P288="Muy Baja",X288="Menor"),AND(P288="Baja",X288="Leve")),"Bajo",IF(OR(AND(P288="Muy baja",X288="Moderado"),AND(P288="Baja",X288="Menor"),AND(P288="Baja",X288="Moderado"),AND(P288="Media",X288="Leve"),AND(P288="Media",X288="Menor"),AND(P288="Media",X288="Moderado"),AND(P288="Alta",X288="Leve"),AND(P288="Alta",X288="Menor")),"Moderado",IF(OR(AND(P288="Muy Baja",X288="Mayor"),AND(P288="Baja",X288="Mayor"),AND(P288="Media",X288="Mayor"),AND(P288="Alta",X288="Moderado"),AND(P288="Alta",X288="Mayor"),AND(P288="Muy Alta",X288="Leve"),AND(P288="Muy Alta",X288="Menor"),AND(P288="Muy Alta",X288="Moderado"),AND(P288="Muy Alta",X288="Mayor")),"Alto",IF(OR(AND(P288="Muy Baja",X288="Catastrófico"),AND(P288="Baja",X288="Catastrófico"),AND(P288="Media",X288="Catastrófico"),AND(P288="Alta",X288="Catastrófico"),AND(P288="Muy Alta",X288="Catastrófico")),"Extremo",""))))</f>
        <v>Moderado</v>
      </c>
      <c r="AA288" s="489"/>
      <c r="AB288" s="298">
        <v>1</v>
      </c>
      <c r="AC288" s="409" t="s">
        <v>830</v>
      </c>
      <c r="AD288" s="359"/>
      <c r="AE288" s="287" t="s">
        <v>120</v>
      </c>
      <c r="AF288" s="409" t="s">
        <v>719</v>
      </c>
      <c r="AG288" s="287" t="str">
        <f t="shared" si="340"/>
        <v>Probabilidad</v>
      </c>
      <c r="AH288" s="288" t="s">
        <v>71</v>
      </c>
      <c r="AI288" s="288" t="s">
        <v>106</v>
      </c>
      <c r="AJ288" s="289" t="str">
        <f t="shared" si="331"/>
        <v>40%</v>
      </c>
      <c r="AK288" s="288" t="s">
        <v>112</v>
      </c>
      <c r="AL288" s="288" t="s">
        <v>130</v>
      </c>
      <c r="AM288" s="288" t="s">
        <v>273</v>
      </c>
      <c r="AN288" s="272">
        <f>IFERROR(IF(AG288="Probabilidad",(Q288-(+Q288*AJ288)),IF(AG288="Impacto",Q288,"")),"")</f>
        <v>0.24</v>
      </c>
      <c r="AO288" s="131" t="str">
        <f t="shared" ref="AO288:AO290" si="365">IFERROR(IF(AN288="","",IF(AN288&lt;=0.2,"Muy Baja",IF(AN288&lt;=0.4,"Baja",IF(AN288&lt;=0.6,"Media",IF(AN288&lt;=0.8,"Alta","Muy Alta"))))),"")</f>
        <v>Baja</v>
      </c>
      <c r="AP288" s="123">
        <f>+AN288</f>
        <v>0.24</v>
      </c>
      <c r="AQ288" s="131" t="str">
        <f t="shared" ref="AQ288:AQ290" si="366">IFERROR(IF(AR288="","",IF(AR288&lt;=0.2,"Leve",IF(AR288&lt;=0.4,"Menor",IF(AR288&lt;=0.6,"Moderado",IF(AR288&lt;=0.8,"Mayor","Catastrófico"))))),"")</f>
        <v>Moderado</v>
      </c>
      <c r="AR288" s="123">
        <f>IFERROR(IF(AG288="Impacto",(Y288-(+Y288*AJ288)),IF(AG288="Probabilidad",Y288,"")),"")</f>
        <v>0.6</v>
      </c>
      <c r="AS288" s="273" t="str">
        <f t="shared" ref="AS288:AS290" si="367">IFERROR(IF(OR(AND(AO288="Muy Baja",AQ288="Leve"),AND(AO288="Muy Baja",AQ288="Menor"),AND(AO288="Baja",AQ288="Leve")),"Bajo",IF(OR(AND(AO288="Muy baja",AQ288="Moderado"),AND(AO288="Baja",AQ288="Menor"),AND(AO288="Baja",AQ288="Moderado"),AND(AO288="Media",AQ288="Leve"),AND(AO288="Media",AQ288="Menor"),AND(AO288="Media",AQ288="Moderado"),AND(AO288="Alta",AQ288="Leve"),AND(AO288="Alta",AQ288="Menor")),"Moderado",IF(OR(AND(AO288="Muy Baja",AQ288="Mayor"),AND(AO288="Baja",AQ288="Mayor"),AND(AO288="Media",AQ288="Mayor"),AND(AO288="Alta",AQ288="Moderado"),AND(AO288="Alta",AQ288="Mayor"),AND(AO288="Muy Alta",AQ288="Leve"),AND(AO288="Muy Alta",AQ288="Menor"),AND(AO288="Muy Alta",AQ288="Moderado"),AND(AO288="Muy Alta",AQ288="Mayor")),"Alto",IF(OR(AND(AO288="Muy Baja",AQ288="Catastrófico"),AND(AO288="Baja",AQ288="Catastrófico"),AND(AO288="Media",AQ288="Catastrófico"),AND(AO288="Alta",AQ288="Catastrófico"),AND(AO288="Muy Alta",AQ288="Catastrófico")),"Extremo","")))),"")</f>
        <v>Moderado</v>
      </c>
      <c r="AT288" s="647">
        <f>MIN(AP288:AP293)</f>
        <v>0.14399999999999999</v>
      </c>
      <c r="AU288" s="647">
        <f>MIN(AR288:AR293)</f>
        <v>0.6</v>
      </c>
      <c r="AV288" s="490" t="s">
        <v>274</v>
      </c>
      <c r="AW288" s="277"/>
      <c r="AX288" s="277"/>
      <c r="AY288" s="291">
        <v>4</v>
      </c>
      <c r="AZ288" s="287">
        <v>1</v>
      </c>
      <c r="BA288" s="287">
        <v>1</v>
      </c>
      <c r="BB288" s="287">
        <v>1</v>
      </c>
      <c r="BC288" s="287">
        <v>1</v>
      </c>
      <c r="BJ288" s="299"/>
      <c r="BK288" s="285"/>
      <c r="BL288" s="285"/>
      <c r="BM288" s="285"/>
      <c r="BN288" s="285"/>
      <c r="BO288" s="285"/>
      <c r="BP288" s="285"/>
      <c r="BQ288" s="285"/>
      <c r="BR288" s="285"/>
      <c r="BS288" s="285"/>
      <c r="BT288" s="285"/>
      <c r="BU288" s="285"/>
      <c r="BV288" s="285"/>
      <c r="BW288" s="285"/>
      <c r="BX288" s="285"/>
      <c r="BY288" s="285"/>
      <c r="BZ288" s="285"/>
      <c r="CA288" s="285"/>
      <c r="CB288" s="285"/>
      <c r="CC288" s="285"/>
      <c r="CD288" s="285"/>
      <c r="CE288" s="285"/>
      <c r="CF288" s="285"/>
      <c r="CG288" s="285"/>
      <c r="CH288" s="285"/>
      <c r="CL288" s="285"/>
    </row>
    <row r="289" spans="1:90" s="1" customFormat="1" ht="84" x14ac:dyDescent="0.3">
      <c r="A289" s="581"/>
      <c r="B289" s="548" t="s">
        <v>502</v>
      </c>
      <c r="C289" s="502"/>
      <c r="D289" s="511"/>
      <c r="E289" s="511"/>
      <c r="F289" s="510"/>
      <c r="G289" s="510"/>
      <c r="H289" s="510"/>
      <c r="I289" s="510"/>
      <c r="J289" s="511" t="s">
        <v>269</v>
      </c>
      <c r="K289" s="512"/>
      <c r="L289" s="512"/>
      <c r="M289" s="512" t="str">
        <f t="shared" si="346"/>
        <v xml:space="preserve">Posibilidad de pérdida Económica y Reputacional  </v>
      </c>
      <c r="N289" s="548"/>
      <c r="O289" s="489">
        <v>500</v>
      </c>
      <c r="P289" s="487"/>
      <c r="Q289" s="488"/>
      <c r="R289" s="485"/>
      <c r="S289" s="487"/>
      <c r="T289" s="488"/>
      <c r="U289" s="485"/>
      <c r="V289" s="487"/>
      <c r="W289" s="488"/>
      <c r="X289" s="509"/>
      <c r="Y289" s="488"/>
      <c r="Z289" s="509"/>
      <c r="AA289" s="489"/>
      <c r="AB289" s="298">
        <v>2</v>
      </c>
      <c r="AC289" s="409" t="s">
        <v>780</v>
      </c>
      <c r="AD289" s="359"/>
      <c r="AE289" s="287" t="s">
        <v>120</v>
      </c>
      <c r="AF289" s="409" t="s">
        <v>781</v>
      </c>
      <c r="AG289" s="287" t="str">
        <f t="shared" si="340"/>
        <v>Probabilidad</v>
      </c>
      <c r="AH289" s="288" t="s">
        <v>71</v>
      </c>
      <c r="AI289" s="288" t="s">
        <v>106</v>
      </c>
      <c r="AJ289" s="289" t="str">
        <f t="shared" si="331"/>
        <v>40%</v>
      </c>
      <c r="AK289" s="288" t="s">
        <v>112</v>
      </c>
      <c r="AL289" s="288" t="s">
        <v>130</v>
      </c>
      <c r="AM289" s="288" t="s">
        <v>273</v>
      </c>
      <c r="AN289" s="271">
        <f>IFERROR(IF(AND(AG288="Probabilidad",AG289="Probabilidad"),(AP288-(+AP288*AJ289)),IF(AG289="Probabilidad",(Q288-(+Q288*AJ289)),IF(AG289="Impacto",AP288,""))),"")</f>
        <v>0.14399999999999999</v>
      </c>
      <c r="AO289" s="131" t="str">
        <f t="shared" si="365"/>
        <v>Muy Baja</v>
      </c>
      <c r="AP289" s="123">
        <f>+AN289</f>
        <v>0.14399999999999999</v>
      </c>
      <c r="AQ289" s="131" t="str">
        <f t="shared" si="366"/>
        <v>Moderado</v>
      </c>
      <c r="AR289" s="123">
        <f>IFERROR(IF(AND(AG288="Impacto",AG289="Impacto"),(AR288-(+AR288*AJ289)),IF(AG289="Impacto",(Y288-(+Y288*AJ289)),IF(AG289="Probabilidad",AR288,""))),"")</f>
        <v>0.6</v>
      </c>
      <c r="AS289" s="273" t="str">
        <f t="shared" si="367"/>
        <v>Moderado</v>
      </c>
      <c r="AT289" s="647"/>
      <c r="AU289" s="647"/>
      <c r="AV289" s="491"/>
      <c r="AW289" s="277"/>
      <c r="AX289" s="277"/>
      <c r="AY289" s="291">
        <v>2</v>
      </c>
      <c r="AZ289" s="287">
        <v>0</v>
      </c>
      <c r="BA289" s="287">
        <v>1</v>
      </c>
      <c r="BB289" s="287">
        <v>0</v>
      </c>
      <c r="BC289" s="287">
        <v>1</v>
      </c>
      <c r="BJ289" s="299"/>
      <c r="BK289" s="285"/>
      <c r="BL289" s="285"/>
      <c r="BM289" s="285"/>
      <c r="BN289" s="285"/>
      <c r="BO289" s="285"/>
      <c r="BP289" s="285"/>
      <c r="BQ289" s="285"/>
      <c r="BR289" s="285"/>
      <c r="BS289" s="285"/>
      <c r="BT289" s="285"/>
      <c r="BU289" s="285"/>
      <c r="BV289" s="285"/>
      <c r="BW289" s="285"/>
      <c r="BX289" s="285"/>
      <c r="BY289" s="285"/>
      <c r="BZ289" s="285"/>
      <c r="CA289" s="285"/>
      <c r="CB289" s="285"/>
      <c r="CC289" s="285"/>
      <c r="CD289" s="285"/>
      <c r="CE289" s="285"/>
      <c r="CF289" s="285"/>
      <c r="CG289" s="285"/>
      <c r="CH289" s="285"/>
      <c r="CL289" s="285"/>
    </row>
    <row r="290" spans="1:90" s="1" customFormat="1" ht="13.75" customHeight="1" x14ac:dyDescent="0.3">
      <c r="A290" s="581"/>
      <c r="B290" s="548" t="s">
        <v>502</v>
      </c>
      <c r="C290" s="502"/>
      <c r="D290" s="511"/>
      <c r="E290" s="511"/>
      <c r="F290" s="510"/>
      <c r="G290" s="510"/>
      <c r="H290" s="510"/>
      <c r="I290" s="510"/>
      <c r="J290" s="511" t="s">
        <v>269</v>
      </c>
      <c r="K290" s="512"/>
      <c r="L290" s="512"/>
      <c r="M290" s="512" t="str">
        <f t="shared" si="346"/>
        <v xml:space="preserve">Posibilidad de pérdida Económica y Reputacional  </v>
      </c>
      <c r="N290" s="548"/>
      <c r="O290" s="489">
        <v>500</v>
      </c>
      <c r="P290" s="487"/>
      <c r="Q290" s="488"/>
      <c r="R290" s="485"/>
      <c r="S290" s="487"/>
      <c r="T290" s="488"/>
      <c r="U290" s="485"/>
      <c r="V290" s="487"/>
      <c r="W290" s="488"/>
      <c r="X290" s="509"/>
      <c r="Y290" s="488"/>
      <c r="Z290" s="509"/>
      <c r="AA290" s="489"/>
      <c r="AB290" s="298"/>
      <c r="AC290" s="409"/>
      <c r="AD290" s="359"/>
      <c r="AE290" s="287"/>
      <c r="AF290" s="409"/>
      <c r="AG290" s="287" t="str">
        <f t="shared" si="340"/>
        <v/>
      </c>
      <c r="AH290" s="288"/>
      <c r="AI290" s="288"/>
      <c r="AJ290" s="289" t="str">
        <f t="shared" si="331"/>
        <v/>
      </c>
      <c r="AK290" s="288"/>
      <c r="AL290" s="288"/>
      <c r="AM290" s="288"/>
      <c r="AN290" s="271" t="str">
        <f>IFERROR(IF(AND(AG289="Probabilidad",AG290="Probabilidad"),(AP289-(+AP289*AJ290)),IF(AG290="Probabilidad",(Q289-(+Q289*AJ290)),IF(AG290="Impacto",AP289,""))),"")</f>
        <v/>
      </c>
      <c r="AO290" s="131" t="str">
        <f t="shared" si="365"/>
        <v/>
      </c>
      <c r="AP290" s="123" t="str">
        <f>+AN290</f>
        <v/>
      </c>
      <c r="AQ290" s="131" t="str">
        <f t="shared" si="366"/>
        <v/>
      </c>
      <c r="AR290" s="123" t="str">
        <f>IFERROR(IF(AND(AG289="Impacto",AG290="Impacto"),(AR289-(+AR289*AJ290)),IF(AG290="Impacto",(Y289-(+Y289*AJ290)),IF(AG290="Probabilidad",AR289,""))),"")</f>
        <v/>
      </c>
      <c r="AS290" s="273" t="str">
        <f t="shared" si="367"/>
        <v/>
      </c>
      <c r="AT290" s="342"/>
      <c r="AU290" s="342"/>
      <c r="AV290" s="370"/>
      <c r="AW290" s="277"/>
      <c r="AX290" s="277"/>
      <c r="AY290" s="291"/>
      <c r="AZ290" s="287"/>
      <c r="BA290" s="287"/>
      <c r="BB290" s="287"/>
      <c r="BC290" s="287"/>
      <c r="BJ290" s="299"/>
      <c r="BK290" s="285"/>
      <c r="BL290" s="285"/>
      <c r="BM290" s="285"/>
      <c r="BN290" s="285"/>
      <c r="BO290" s="285"/>
      <c r="BP290" s="285"/>
      <c r="BQ290" s="285"/>
      <c r="BR290" s="285"/>
      <c r="BS290" s="285"/>
      <c r="BT290" s="285"/>
      <c r="BU290" s="285"/>
      <c r="BV290" s="285"/>
      <c r="BW290" s="285"/>
      <c r="BX290" s="285"/>
      <c r="BY290" s="285"/>
      <c r="BZ290" s="285"/>
      <c r="CA290" s="285"/>
      <c r="CB290" s="285"/>
      <c r="CC290" s="285"/>
      <c r="CD290" s="285"/>
      <c r="CE290" s="285"/>
      <c r="CF290" s="285"/>
      <c r="CG290" s="285"/>
      <c r="CH290" s="285"/>
      <c r="CL290" s="285"/>
    </row>
    <row r="291" spans="1:90" s="1" customFormat="1" ht="14" customHeight="1" x14ac:dyDescent="0.3">
      <c r="A291" s="581"/>
      <c r="B291" s="548" t="s">
        <v>502</v>
      </c>
      <c r="C291" s="502"/>
      <c r="D291" s="511"/>
      <c r="E291" s="511"/>
      <c r="F291" s="510"/>
      <c r="G291" s="510"/>
      <c r="H291" s="510"/>
      <c r="I291" s="510"/>
      <c r="J291" s="511" t="s">
        <v>269</v>
      </c>
      <c r="K291" s="512"/>
      <c r="L291" s="512"/>
      <c r="M291" s="512" t="str">
        <f t="shared" si="346"/>
        <v xml:space="preserve">Posibilidad de pérdida Económica y Reputacional  </v>
      </c>
      <c r="N291" s="548"/>
      <c r="O291" s="489">
        <v>500</v>
      </c>
      <c r="P291" s="487"/>
      <c r="Q291" s="488"/>
      <c r="R291" s="485"/>
      <c r="S291" s="487"/>
      <c r="T291" s="488"/>
      <c r="U291" s="485"/>
      <c r="V291" s="487"/>
      <c r="W291" s="488"/>
      <c r="X291" s="509"/>
      <c r="Y291" s="488"/>
      <c r="Z291" s="509"/>
      <c r="AA291" s="489"/>
      <c r="AB291" s="298"/>
      <c r="AC291" s="409"/>
      <c r="AD291" s="359"/>
      <c r="AE291" s="287"/>
      <c r="AF291" s="409"/>
      <c r="AG291" s="287" t="str">
        <f t="shared" si="340"/>
        <v/>
      </c>
      <c r="AH291" s="288"/>
      <c r="AI291" s="288"/>
      <c r="AJ291" s="289" t="str">
        <f t="shared" si="331"/>
        <v/>
      </c>
      <c r="AK291" s="288"/>
      <c r="AL291" s="288"/>
      <c r="AM291" s="288"/>
      <c r="AN291" s="122"/>
      <c r="AO291" s="131" t="str">
        <f t="shared" si="336"/>
        <v/>
      </c>
      <c r="AP291" s="123"/>
      <c r="AQ291" s="131" t="str">
        <f t="shared" si="337"/>
        <v/>
      </c>
      <c r="AR291" s="123" t="str">
        <f t="shared" si="338"/>
        <v/>
      </c>
      <c r="AS291" s="273" t="str">
        <f t="shared" si="339"/>
        <v/>
      </c>
      <c r="AT291" s="273"/>
      <c r="AU291" s="273"/>
      <c r="AV291" s="341"/>
      <c r="AW291" s="277"/>
      <c r="AX291" s="277"/>
      <c r="AY291" s="404"/>
      <c r="AZ291" s="405"/>
      <c r="BA291" s="405"/>
      <c r="BB291" s="405"/>
      <c r="BC291" s="405"/>
      <c r="BJ291" s="299"/>
      <c r="BK291" s="285"/>
      <c r="BL291" s="285"/>
      <c r="BM291" s="285"/>
      <c r="BN291" s="285"/>
      <c r="BO291" s="285"/>
      <c r="BP291" s="285"/>
      <c r="BQ291" s="285"/>
      <c r="BR291" s="285"/>
      <c r="BS291" s="285"/>
      <c r="BT291" s="285"/>
      <c r="BU291" s="285"/>
      <c r="BV291" s="285"/>
      <c r="BW291" s="285"/>
      <c r="BX291" s="285"/>
      <c r="BY291" s="285"/>
      <c r="BZ291" s="285"/>
      <c r="CA291" s="285"/>
      <c r="CB291" s="285"/>
      <c r="CC291" s="285"/>
      <c r="CD291" s="285"/>
      <c r="CE291" s="285"/>
      <c r="CF291" s="285"/>
      <c r="CG291" s="285"/>
      <c r="CH291" s="285"/>
      <c r="CL291" s="285"/>
    </row>
    <row r="292" spans="1:90" s="1" customFormat="1" ht="14" customHeight="1" x14ac:dyDescent="0.3">
      <c r="A292" s="581"/>
      <c r="B292" s="548" t="s">
        <v>502</v>
      </c>
      <c r="C292" s="502"/>
      <c r="D292" s="511"/>
      <c r="E292" s="511"/>
      <c r="F292" s="510"/>
      <c r="G292" s="510"/>
      <c r="H292" s="510"/>
      <c r="I292" s="510"/>
      <c r="J292" s="511" t="s">
        <v>269</v>
      </c>
      <c r="K292" s="512"/>
      <c r="L292" s="512"/>
      <c r="M292" s="512" t="str">
        <f t="shared" si="346"/>
        <v xml:space="preserve">Posibilidad de pérdida Económica y Reputacional  </v>
      </c>
      <c r="N292" s="548"/>
      <c r="O292" s="489">
        <v>500</v>
      </c>
      <c r="P292" s="487"/>
      <c r="Q292" s="488"/>
      <c r="R292" s="485"/>
      <c r="S292" s="487"/>
      <c r="T292" s="488"/>
      <c r="U292" s="485"/>
      <c r="V292" s="487"/>
      <c r="W292" s="488"/>
      <c r="X292" s="509"/>
      <c r="Y292" s="488"/>
      <c r="Z292" s="509"/>
      <c r="AA292" s="489"/>
      <c r="AB292" s="298"/>
      <c r="AC292" s="409"/>
      <c r="AD292" s="359"/>
      <c r="AE292" s="287"/>
      <c r="AF292" s="409"/>
      <c r="AG292" s="287" t="str">
        <f t="shared" si="340"/>
        <v/>
      </c>
      <c r="AH292" s="288"/>
      <c r="AI292" s="288"/>
      <c r="AJ292" s="289" t="str">
        <f t="shared" si="331"/>
        <v/>
      </c>
      <c r="AK292" s="288"/>
      <c r="AL292" s="288"/>
      <c r="AM292" s="288"/>
      <c r="AN292" s="122"/>
      <c r="AO292" s="131" t="str">
        <f t="shared" si="336"/>
        <v/>
      </c>
      <c r="AP292" s="123"/>
      <c r="AQ292" s="131" t="str">
        <f t="shared" si="337"/>
        <v/>
      </c>
      <c r="AR292" s="123" t="str">
        <f t="shared" si="338"/>
        <v/>
      </c>
      <c r="AS292" s="273" t="str">
        <f t="shared" si="339"/>
        <v/>
      </c>
      <c r="AT292" s="273"/>
      <c r="AU292" s="273"/>
      <c r="AV292" s="341"/>
      <c r="AW292" s="277"/>
      <c r="AX292" s="277"/>
      <c r="AY292" s="404"/>
      <c r="AZ292" s="405"/>
      <c r="BA292" s="405"/>
      <c r="BB292" s="405"/>
      <c r="BC292" s="405"/>
      <c r="BJ292" s="299"/>
      <c r="BK292" s="285"/>
      <c r="BL292" s="285"/>
      <c r="BM292" s="285"/>
      <c r="BN292" s="285"/>
      <c r="BO292" s="285"/>
      <c r="BP292" s="285"/>
      <c r="BQ292" s="285"/>
      <c r="BR292" s="285"/>
      <c r="BS292" s="285"/>
      <c r="BT292" s="285"/>
      <c r="BU292" s="285"/>
      <c r="BV292" s="285"/>
      <c r="BW292" s="285"/>
      <c r="BX292" s="285"/>
      <c r="BY292" s="285"/>
      <c r="BZ292" s="285"/>
      <c r="CA292" s="285"/>
      <c r="CB292" s="285"/>
      <c r="CC292" s="285"/>
      <c r="CD292" s="285"/>
      <c r="CE292" s="285"/>
      <c r="CF292" s="285"/>
      <c r="CG292" s="285"/>
      <c r="CH292" s="285"/>
      <c r="CL292" s="285"/>
    </row>
    <row r="293" spans="1:90" s="1" customFormat="1" ht="14" customHeight="1" x14ac:dyDescent="0.3">
      <c r="A293" s="581"/>
      <c r="B293" s="548" t="s">
        <v>502</v>
      </c>
      <c r="C293" s="503"/>
      <c r="D293" s="511"/>
      <c r="E293" s="511"/>
      <c r="F293" s="510"/>
      <c r="G293" s="510"/>
      <c r="H293" s="510"/>
      <c r="I293" s="510"/>
      <c r="J293" s="511" t="s">
        <v>269</v>
      </c>
      <c r="K293" s="512"/>
      <c r="L293" s="512"/>
      <c r="M293" s="512" t="str">
        <f t="shared" si="346"/>
        <v xml:space="preserve">Posibilidad de pérdida Económica y Reputacional  </v>
      </c>
      <c r="N293" s="548"/>
      <c r="O293" s="489">
        <v>500</v>
      </c>
      <c r="P293" s="487"/>
      <c r="Q293" s="488"/>
      <c r="R293" s="485"/>
      <c r="S293" s="487"/>
      <c r="T293" s="488"/>
      <c r="U293" s="485"/>
      <c r="V293" s="487"/>
      <c r="W293" s="488"/>
      <c r="X293" s="509"/>
      <c r="Y293" s="488"/>
      <c r="Z293" s="509"/>
      <c r="AA293" s="489"/>
      <c r="AB293" s="298"/>
      <c r="AC293" s="409"/>
      <c r="AD293" s="359"/>
      <c r="AE293" s="287"/>
      <c r="AF293" s="409"/>
      <c r="AG293" s="287" t="str">
        <f t="shared" si="340"/>
        <v/>
      </c>
      <c r="AH293" s="288"/>
      <c r="AI293" s="288"/>
      <c r="AJ293" s="289" t="str">
        <f t="shared" si="331"/>
        <v/>
      </c>
      <c r="AK293" s="288"/>
      <c r="AL293" s="288"/>
      <c r="AM293" s="288"/>
      <c r="AN293" s="122"/>
      <c r="AO293" s="131" t="str">
        <f t="shared" si="336"/>
        <v/>
      </c>
      <c r="AP293" s="123"/>
      <c r="AQ293" s="131" t="str">
        <f t="shared" si="337"/>
        <v/>
      </c>
      <c r="AR293" s="123" t="str">
        <f t="shared" si="338"/>
        <v/>
      </c>
      <c r="AS293" s="273" t="str">
        <f t="shared" si="339"/>
        <v/>
      </c>
      <c r="AT293" s="273"/>
      <c r="AU293" s="273"/>
      <c r="AV293" s="341"/>
      <c r="AW293" s="277"/>
      <c r="AX293" s="277"/>
      <c r="AY293" s="404"/>
      <c r="AZ293" s="405"/>
      <c r="BA293" s="405"/>
      <c r="BB293" s="405"/>
      <c r="BC293" s="405"/>
      <c r="BJ293" s="299"/>
      <c r="BK293" s="285"/>
      <c r="BL293" s="285"/>
      <c r="BM293" s="285"/>
      <c r="BN293" s="285"/>
      <c r="BO293" s="285"/>
      <c r="BP293" s="285"/>
      <c r="BQ293" s="285"/>
      <c r="BR293" s="285"/>
      <c r="BS293" s="285"/>
      <c r="BT293" s="285"/>
      <c r="BU293" s="285"/>
      <c r="BV293" s="285"/>
      <c r="BW293" s="285"/>
      <c r="BX293" s="285"/>
      <c r="BY293" s="285"/>
      <c r="BZ293" s="285"/>
      <c r="CA293" s="285"/>
      <c r="CB293" s="285"/>
      <c r="CC293" s="285"/>
      <c r="CD293" s="285"/>
      <c r="CE293" s="285"/>
      <c r="CF293" s="285"/>
      <c r="CG293" s="285"/>
      <c r="CH293" s="285"/>
      <c r="CL293" s="285"/>
    </row>
    <row r="294" spans="1:90" s="1" customFormat="1" ht="188.4" customHeight="1" x14ac:dyDescent="0.3">
      <c r="A294" s="581" t="s">
        <v>511</v>
      </c>
      <c r="B294" s="548" t="s">
        <v>512</v>
      </c>
      <c r="C294" s="511" t="s">
        <v>74</v>
      </c>
      <c r="D294" s="511" t="s">
        <v>513</v>
      </c>
      <c r="E294" s="511" t="s">
        <v>201</v>
      </c>
      <c r="F294" s="510" t="s">
        <v>330</v>
      </c>
      <c r="G294" s="510" t="s">
        <v>347</v>
      </c>
      <c r="H294" s="510" t="s">
        <v>331</v>
      </c>
      <c r="I294" s="510" t="s">
        <v>296</v>
      </c>
      <c r="J294" s="511" t="s">
        <v>996</v>
      </c>
      <c r="K294" s="512" t="s">
        <v>811</v>
      </c>
      <c r="L294" s="512" t="s">
        <v>772</v>
      </c>
      <c r="M294" s="512" t="str">
        <f t="shared" si="346"/>
        <v>Posibilidad de afectación Económica y pérdida Reputacional por el uso del servicio de transporte del IGAC para actividades personales o que beneficien a terceros diferentes a temas laborales, debido a:
1. Alteraciones o inconsistencias en la herramienta tecnológica donde se realiza la solicitud de transporte.
2. Asignación de vehículos sin surtir los trámites respectivos.</v>
      </c>
      <c r="N294" s="548" t="s">
        <v>319</v>
      </c>
      <c r="O294" s="489">
        <v>1</v>
      </c>
      <c r="P294" s="487" t="str">
        <f t="shared" si="320"/>
        <v>Muy Baja</v>
      </c>
      <c r="Q294" s="488">
        <f t="shared" ref="Q294" si="368">IF(P294="","",IF(P294="Muy Baja",0.2,IF(P294="Baja",0.4,IF(P294="Media",0.6,IF(P294="Alta",0.8,IF(P294="Muy Alta",1,))))))</f>
        <v>0.2</v>
      </c>
      <c r="R294" s="485" t="s">
        <v>314</v>
      </c>
      <c r="S294" s="487" t="str">
        <f>IF(OR(R294='Tabla Impacto'!$C$11,R294='Tabla Impacto'!$D$11),"Leve",IF(OR(R294='Tabla Impacto'!$C$12,R294='Tabla Impacto'!$D$12),"Menor",IF(OR(R294='Tabla Impacto'!$C$13,R294='Tabla Impacto'!$D$13),"Moderado",IF(OR(R294='Tabla Impacto'!$C$14,R294='Tabla Impacto'!$D$14),"Mayor",IF(OR(R294='Tabla Impacto'!$C$15,R294='Tabla Impacto'!$D$15),"Catastrófico","")))))</f>
        <v>Leve</v>
      </c>
      <c r="T294" s="488">
        <f t="shared" ref="T294" si="369">IF(S294="","",IF(S294="Leve",0.2,IF(S294="Menor",0.4,IF(S294="Moderado",0.6,IF(S294="Mayor",0.8,IF(S294="Catastrófico",1,))))))</f>
        <v>0.2</v>
      </c>
      <c r="U294" s="485" t="s">
        <v>460</v>
      </c>
      <c r="V294" s="487" t="str">
        <f>IF(OR(U294='Tabla Impacto'!$C$11,U294='Tabla Impacto'!$D$11),"Leve",IF(OR(U294='Tabla Impacto'!$C$12,U294='Tabla Impacto'!$D$12),"Menor",IF(OR(U294='Tabla Impacto'!$C$13,U294='Tabla Impacto'!$D$13),"Moderado",IF(OR(U294='Tabla Impacto'!$C$14,U294='Tabla Impacto'!$D$14),"Mayor",IF(OR(U294='Tabla Impacto'!$C$15,U294='Tabla Impacto'!$D$15),"Catastrófico","")))))</f>
        <v>Leve</v>
      </c>
      <c r="W294" s="488">
        <f t="shared" ref="W294" si="370">IF(V294="","",IF(V294="Leve",0.2,IF(V294="Menor",0.4,IF(V294="Moderado",0.6,IF(V294="Mayor",0.8,IF(V294="Catastrófico",1,))))))</f>
        <v>0.2</v>
      </c>
      <c r="X294" s="509" t="str">
        <f>IF(Y294="","",IF(Y294='Tabla Impacto'!$G$4,'Tabla Impacto'!$F$4,IF(Y294='Tabla Impacto'!$G$5,'Tabla Impacto'!$F$5,IF(Y294='Tabla Impacto'!$G$6,'Tabla Impacto'!$F$6,IF(Y294='Tabla Impacto'!$G$7,'Tabla Impacto'!$F$7,IF(Y294='Tabla Impacto'!$G$8,'Tabla Impacto'!$F$8))))))</f>
        <v>Leve</v>
      </c>
      <c r="Y294" s="488">
        <f t="shared" ref="Y294" si="371">+IF(T294="",W294,IF(W294="",T294,IF(T294&gt;W294,T294,W294)))</f>
        <v>0.2</v>
      </c>
      <c r="Z294" s="509" t="str">
        <f t="shared" ref="Z294" si="372">IF(OR(AND(P294="Muy Baja",X294="Leve"),AND(P294="Muy Baja",X294="Menor"),AND(P294="Baja",X294="Leve")),"Bajo",IF(OR(AND(P294="Muy baja",X294="Moderado"),AND(P294="Baja",X294="Menor"),AND(P294="Baja",X294="Moderado"),AND(P294="Media",X294="Leve"),AND(P294="Media",X294="Menor"),AND(P294="Media",X294="Moderado"),AND(P294="Alta",X294="Leve"),AND(P294="Alta",X294="Menor")),"Moderado",IF(OR(AND(P294="Muy Baja",X294="Mayor"),AND(P294="Baja",X294="Mayor"),AND(P294="Media",X294="Mayor"),AND(P294="Alta",X294="Moderado"),AND(P294="Alta",X294="Mayor"),AND(P294="Muy Alta",X294="Leve"),AND(P294="Muy Alta",X294="Menor"),AND(P294="Muy Alta",X294="Moderado"),AND(P294="Muy Alta",X294="Mayor")),"Alto",IF(OR(AND(P294="Muy Baja",X294="Catastrófico"),AND(P294="Baja",X294="Catastrófico"),AND(P294="Media",X294="Catastrófico"),AND(P294="Alta",X294="Catastrófico"),AND(P294="Muy Alta",X294="Catastrófico")),"Extremo",""))))</f>
        <v>Bajo</v>
      </c>
      <c r="AA294" s="489"/>
      <c r="AB294" s="298">
        <v>1</v>
      </c>
      <c r="AC294" s="409" t="s">
        <v>926</v>
      </c>
      <c r="AD294" s="359"/>
      <c r="AE294" s="388" t="s">
        <v>113</v>
      </c>
      <c r="AF294" s="409" t="s">
        <v>1076</v>
      </c>
      <c r="AG294" s="287" t="str">
        <f t="shared" si="340"/>
        <v>Probabilidad</v>
      </c>
      <c r="AH294" s="288" t="s">
        <v>71</v>
      </c>
      <c r="AI294" s="288" t="s">
        <v>106</v>
      </c>
      <c r="AJ294" s="289" t="str">
        <f t="shared" si="331"/>
        <v>40%</v>
      </c>
      <c r="AK294" s="288" t="s">
        <v>112</v>
      </c>
      <c r="AL294" s="288" t="s">
        <v>130</v>
      </c>
      <c r="AM294" s="288" t="s">
        <v>273</v>
      </c>
      <c r="AN294" s="272">
        <f>IFERROR(IF(AG294="Probabilidad",(Q294-(+Q294*AJ294)),IF(AG294="Impacto",Q294,"")),"")</f>
        <v>0.12</v>
      </c>
      <c r="AO294" s="131" t="str">
        <f t="shared" si="336"/>
        <v>Muy Baja</v>
      </c>
      <c r="AP294" s="123">
        <f>+AN294</f>
        <v>0.12</v>
      </c>
      <c r="AQ294" s="131" t="str">
        <f t="shared" si="337"/>
        <v>Leve</v>
      </c>
      <c r="AR294" s="123">
        <f>IFERROR(IF(AG294="Impacto",(Y294-(+Y294*AJ294)),IF(AG294="Probabilidad",Y294,"")),"")</f>
        <v>0.2</v>
      </c>
      <c r="AS294" s="273" t="str">
        <f t="shared" si="339"/>
        <v>Bajo</v>
      </c>
      <c r="AT294" s="339">
        <f>+AP294</f>
        <v>0.12</v>
      </c>
      <c r="AU294" s="339">
        <f>+AR294</f>
        <v>0.2</v>
      </c>
      <c r="AV294" s="346" t="s">
        <v>274</v>
      </c>
      <c r="AW294" s="277"/>
      <c r="AX294" s="277"/>
      <c r="AY294" s="291">
        <v>4</v>
      </c>
      <c r="AZ294" s="287">
        <v>1</v>
      </c>
      <c r="BA294" s="287">
        <v>1</v>
      </c>
      <c r="BB294" s="287">
        <v>1</v>
      </c>
      <c r="BC294" s="287">
        <v>1</v>
      </c>
      <c r="BJ294" s="299"/>
      <c r="BK294" s="285"/>
      <c r="BL294" s="285"/>
      <c r="BM294" s="285"/>
      <c r="BN294" s="285"/>
      <c r="BO294" s="285"/>
      <c r="BP294" s="285"/>
      <c r="BQ294" s="285"/>
      <c r="BR294" s="285"/>
      <c r="BS294" s="285"/>
      <c r="BT294" s="285"/>
      <c r="BU294" s="285"/>
      <c r="BV294" s="285"/>
      <c r="BW294" s="285"/>
      <c r="BX294" s="285"/>
      <c r="BY294" s="285"/>
      <c r="BZ294" s="285"/>
      <c r="CA294" s="285"/>
      <c r="CB294" s="285"/>
      <c r="CC294" s="285"/>
      <c r="CD294" s="285"/>
      <c r="CE294" s="285"/>
      <c r="CF294" s="285"/>
      <c r="CG294" s="285"/>
      <c r="CH294" s="285"/>
      <c r="CL294" s="285"/>
    </row>
    <row r="295" spans="1:90" s="1" customFormat="1" x14ac:dyDescent="0.3">
      <c r="A295" s="581"/>
      <c r="B295" s="548" t="s">
        <v>508</v>
      </c>
      <c r="C295" s="511" t="s">
        <v>74</v>
      </c>
      <c r="D295" s="511"/>
      <c r="E295" s="511"/>
      <c r="F295" s="510"/>
      <c r="G295" s="510"/>
      <c r="H295" s="510"/>
      <c r="I295" s="510"/>
      <c r="J295" s="511" t="s">
        <v>269</v>
      </c>
      <c r="K295" s="512" t="s">
        <v>514</v>
      </c>
      <c r="L295" s="512" t="s">
        <v>515</v>
      </c>
      <c r="M295" s="512"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5" s="548"/>
      <c r="O295" s="489">
        <v>1</v>
      </c>
      <c r="P295" s="487"/>
      <c r="Q295" s="488"/>
      <c r="R295" s="485"/>
      <c r="S295" s="487"/>
      <c r="T295" s="488"/>
      <c r="U295" s="485"/>
      <c r="V295" s="487"/>
      <c r="W295" s="488"/>
      <c r="X295" s="509"/>
      <c r="Y295" s="488"/>
      <c r="Z295" s="509"/>
      <c r="AA295" s="489"/>
      <c r="AB295" s="298"/>
      <c r="AC295" s="412"/>
      <c r="AD295" s="359"/>
      <c r="AE295" s="287"/>
      <c r="AF295" s="409"/>
      <c r="AG295" s="287" t="str">
        <f t="shared" si="340"/>
        <v/>
      </c>
      <c r="AH295" s="288"/>
      <c r="AI295" s="288"/>
      <c r="AJ295" s="289" t="str">
        <f t="shared" si="331"/>
        <v/>
      </c>
      <c r="AK295" s="288"/>
      <c r="AL295" s="288"/>
      <c r="AM295" s="288"/>
      <c r="AN295" s="271" t="str">
        <f>IFERROR(IF(AND(AG294="Probabilidad",AG295="Probabilidad"),(AP294-(+AP294*AJ295)),IF(AG295="Probabilidad",(Q294-(+Q294*AJ295)),IF(AG295="Impacto",AP294,""))),"")</f>
        <v/>
      </c>
      <c r="AO295" s="131" t="str">
        <f t="shared" si="336"/>
        <v/>
      </c>
      <c r="AP295" s="123" t="str">
        <f>+AN295</f>
        <v/>
      </c>
      <c r="AQ295" s="131" t="str">
        <f t="shared" si="337"/>
        <v/>
      </c>
      <c r="AR295" s="123" t="str">
        <f>IFERROR(IF(AND(AG294="Impacto",AG295="Impacto"),(AR294-(+AR294*AJ295)),IF(AG295="Impacto",(Y294-(+Y294*AJ295)),IF(AG295="Probabilidad",AR294,""))),"")</f>
        <v/>
      </c>
      <c r="AS295" s="273" t="str">
        <f t="shared" si="339"/>
        <v/>
      </c>
      <c r="AT295" s="339"/>
      <c r="AU295" s="339"/>
      <c r="AV295" s="346"/>
      <c r="AW295" s="277"/>
      <c r="AX295" s="277"/>
      <c r="AY295" s="291"/>
      <c r="AZ295" s="287"/>
      <c r="BA295" s="287"/>
      <c r="BB295" s="287"/>
      <c r="BC295" s="287"/>
      <c r="BJ295" s="299"/>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L295" s="285"/>
    </row>
    <row r="296" spans="1:90" s="1" customFormat="1" ht="14" customHeight="1" x14ac:dyDescent="0.3">
      <c r="A296" s="581"/>
      <c r="B296" s="548" t="s">
        <v>508</v>
      </c>
      <c r="C296" s="511" t="s">
        <v>74</v>
      </c>
      <c r="D296" s="511"/>
      <c r="E296" s="511"/>
      <c r="F296" s="510"/>
      <c r="G296" s="510"/>
      <c r="H296" s="510"/>
      <c r="I296" s="510"/>
      <c r="J296" s="511" t="s">
        <v>269</v>
      </c>
      <c r="K296" s="512" t="s">
        <v>514</v>
      </c>
      <c r="L296" s="512" t="s">
        <v>515</v>
      </c>
      <c r="M296" s="512"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6" s="548"/>
      <c r="O296" s="489">
        <v>1</v>
      </c>
      <c r="P296" s="487"/>
      <c r="Q296" s="488"/>
      <c r="R296" s="485"/>
      <c r="S296" s="487"/>
      <c r="T296" s="488"/>
      <c r="U296" s="485"/>
      <c r="V296" s="487"/>
      <c r="W296" s="488"/>
      <c r="X296" s="509"/>
      <c r="Y296" s="488"/>
      <c r="Z296" s="509"/>
      <c r="AA296" s="489"/>
      <c r="AB296" s="298"/>
      <c r="AC296" s="409"/>
      <c r="AD296" s="359"/>
      <c r="AE296" s="287"/>
      <c r="AF296" s="409"/>
      <c r="AG296" s="287" t="str">
        <f t="shared" si="340"/>
        <v/>
      </c>
      <c r="AH296" s="288"/>
      <c r="AI296" s="288"/>
      <c r="AJ296" s="289" t="str">
        <f t="shared" si="331"/>
        <v/>
      </c>
      <c r="AK296" s="288"/>
      <c r="AL296" s="288"/>
      <c r="AM296" s="288"/>
      <c r="AN296" s="122"/>
      <c r="AO296" s="131" t="str">
        <f t="shared" si="336"/>
        <v/>
      </c>
      <c r="AP296" s="123"/>
      <c r="AQ296" s="131" t="str">
        <f t="shared" si="337"/>
        <v/>
      </c>
      <c r="AR296" s="123" t="str">
        <f t="shared" si="338"/>
        <v/>
      </c>
      <c r="AS296" s="273" t="str">
        <f t="shared" si="339"/>
        <v/>
      </c>
      <c r="AT296" s="273"/>
      <c r="AU296" s="273"/>
      <c r="AV296" s="341"/>
      <c r="AW296" s="277"/>
      <c r="AX296" s="277"/>
      <c r="AY296" s="404"/>
      <c r="AZ296" s="405"/>
      <c r="BA296" s="405"/>
      <c r="BB296" s="405"/>
      <c r="BC296" s="405"/>
      <c r="BJ296" s="299"/>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L296" s="285"/>
    </row>
    <row r="297" spans="1:90" s="1" customFormat="1" ht="14" customHeight="1" x14ac:dyDescent="0.3">
      <c r="A297" s="581"/>
      <c r="B297" s="548" t="s">
        <v>508</v>
      </c>
      <c r="C297" s="511" t="s">
        <v>74</v>
      </c>
      <c r="D297" s="511"/>
      <c r="E297" s="511"/>
      <c r="F297" s="510"/>
      <c r="G297" s="510"/>
      <c r="H297" s="510"/>
      <c r="I297" s="510"/>
      <c r="J297" s="511" t="s">
        <v>269</v>
      </c>
      <c r="K297" s="512" t="s">
        <v>514</v>
      </c>
      <c r="L297" s="512" t="s">
        <v>515</v>
      </c>
      <c r="M297" s="512"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7" s="548"/>
      <c r="O297" s="489">
        <v>1</v>
      </c>
      <c r="P297" s="487"/>
      <c r="Q297" s="488"/>
      <c r="R297" s="485"/>
      <c r="S297" s="487"/>
      <c r="T297" s="488"/>
      <c r="U297" s="485"/>
      <c r="V297" s="487"/>
      <c r="W297" s="488"/>
      <c r="X297" s="509"/>
      <c r="Y297" s="488"/>
      <c r="Z297" s="509"/>
      <c r="AA297" s="489"/>
      <c r="AB297" s="298"/>
      <c r="AC297" s="409"/>
      <c r="AD297" s="359"/>
      <c r="AE297" s="287"/>
      <c r="AF297" s="409"/>
      <c r="AG297" s="287" t="str">
        <f t="shared" si="340"/>
        <v/>
      </c>
      <c r="AH297" s="288"/>
      <c r="AI297" s="288"/>
      <c r="AJ297" s="289" t="str">
        <f t="shared" si="331"/>
        <v/>
      </c>
      <c r="AK297" s="288"/>
      <c r="AL297" s="288"/>
      <c r="AM297" s="288"/>
      <c r="AN297" s="122"/>
      <c r="AO297" s="131" t="str">
        <f t="shared" si="336"/>
        <v/>
      </c>
      <c r="AP297" s="123"/>
      <c r="AQ297" s="131" t="str">
        <f t="shared" si="337"/>
        <v/>
      </c>
      <c r="AR297" s="123" t="str">
        <f t="shared" si="338"/>
        <v/>
      </c>
      <c r="AS297" s="273" t="str">
        <f t="shared" si="339"/>
        <v/>
      </c>
      <c r="AT297" s="273"/>
      <c r="AU297" s="273"/>
      <c r="AV297" s="341"/>
      <c r="AW297" s="277"/>
      <c r="AX297" s="277"/>
      <c r="AY297" s="404"/>
      <c r="AZ297" s="405"/>
      <c r="BA297" s="405"/>
      <c r="BB297" s="405"/>
      <c r="BC297" s="405"/>
      <c r="BJ297" s="299"/>
      <c r="BK297" s="285"/>
      <c r="BL297" s="285"/>
      <c r="BM297" s="285"/>
      <c r="BN297" s="285"/>
      <c r="BO297" s="285"/>
      <c r="BP297" s="285"/>
      <c r="BQ297" s="285"/>
      <c r="BR297" s="285"/>
      <c r="BS297" s="285"/>
      <c r="BT297" s="285"/>
      <c r="BU297" s="285"/>
      <c r="BV297" s="285"/>
      <c r="BW297" s="285"/>
      <c r="BX297" s="285"/>
      <c r="BY297" s="285"/>
      <c r="BZ297" s="285"/>
      <c r="CA297" s="285"/>
      <c r="CB297" s="285"/>
      <c r="CC297" s="285"/>
      <c r="CD297" s="285"/>
      <c r="CE297" s="285"/>
      <c r="CF297" s="285"/>
      <c r="CG297" s="285"/>
      <c r="CH297" s="285"/>
      <c r="CL297" s="285"/>
    </row>
    <row r="298" spans="1:90" s="1" customFormat="1" ht="14" customHeight="1" x14ac:dyDescent="0.3">
      <c r="A298" s="581"/>
      <c r="B298" s="548" t="s">
        <v>508</v>
      </c>
      <c r="C298" s="511" t="s">
        <v>74</v>
      </c>
      <c r="D298" s="511"/>
      <c r="E298" s="511"/>
      <c r="F298" s="510"/>
      <c r="G298" s="510"/>
      <c r="H298" s="510"/>
      <c r="I298" s="510"/>
      <c r="J298" s="511" t="s">
        <v>269</v>
      </c>
      <c r="K298" s="512" t="s">
        <v>514</v>
      </c>
      <c r="L298" s="512" t="s">
        <v>515</v>
      </c>
      <c r="M298" s="512"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8" s="548"/>
      <c r="O298" s="489">
        <v>1</v>
      </c>
      <c r="P298" s="487"/>
      <c r="Q298" s="488"/>
      <c r="R298" s="485"/>
      <c r="S298" s="487"/>
      <c r="T298" s="488"/>
      <c r="U298" s="485"/>
      <c r="V298" s="487"/>
      <c r="W298" s="488"/>
      <c r="X298" s="509"/>
      <c r="Y298" s="488"/>
      <c r="Z298" s="509"/>
      <c r="AA298" s="489"/>
      <c r="AB298" s="298"/>
      <c r="AC298" s="409"/>
      <c r="AD298" s="359"/>
      <c r="AE298" s="287"/>
      <c r="AF298" s="409"/>
      <c r="AG298" s="287" t="str">
        <f t="shared" si="340"/>
        <v/>
      </c>
      <c r="AH298" s="288"/>
      <c r="AI298" s="288"/>
      <c r="AJ298" s="289" t="str">
        <f t="shared" si="331"/>
        <v/>
      </c>
      <c r="AK298" s="288"/>
      <c r="AL298" s="288"/>
      <c r="AM298" s="288"/>
      <c r="AN298" s="122"/>
      <c r="AO298" s="131" t="str">
        <f t="shared" si="336"/>
        <v/>
      </c>
      <c r="AP298" s="123"/>
      <c r="AQ298" s="131" t="str">
        <f t="shared" si="337"/>
        <v/>
      </c>
      <c r="AR298" s="123" t="str">
        <f t="shared" si="338"/>
        <v/>
      </c>
      <c r="AS298" s="273" t="str">
        <f t="shared" si="339"/>
        <v/>
      </c>
      <c r="AT298" s="273"/>
      <c r="AU298" s="273"/>
      <c r="AV298" s="341"/>
      <c r="AW298" s="277"/>
      <c r="AX298" s="277"/>
      <c r="AY298" s="404"/>
      <c r="AZ298" s="405"/>
      <c r="BA298" s="405"/>
      <c r="BB298" s="405"/>
      <c r="BC298" s="405"/>
      <c r="BJ298" s="299"/>
      <c r="BK298" s="285"/>
      <c r="BL298" s="285"/>
      <c r="BM298" s="285"/>
      <c r="BN298" s="285"/>
      <c r="BO298" s="285"/>
      <c r="BP298" s="285"/>
      <c r="BQ298" s="285"/>
      <c r="BR298" s="285"/>
      <c r="BS298" s="285"/>
      <c r="BT298" s="285"/>
      <c r="BU298" s="285"/>
      <c r="BV298" s="285"/>
      <c r="BW298" s="285"/>
      <c r="BX298" s="285"/>
      <c r="BY298" s="285"/>
      <c r="BZ298" s="285"/>
      <c r="CA298" s="285"/>
      <c r="CB298" s="285"/>
      <c r="CC298" s="285"/>
      <c r="CD298" s="285"/>
      <c r="CE298" s="285"/>
      <c r="CF298" s="285"/>
      <c r="CG298" s="285"/>
      <c r="CH298" s="285"/>
      <c r="CL298" s="285"/>
    </row>
    <row r="299" spans="1:90" s="1" customFormat="1" ht="14" customHeight="1" x14ac:dyDescent="0.3">
      <c r="A299" s="581"/>
      <c r="B299" s="548" t="s">
        <v>508</v>
      </c>
      <c r="C299" s="511" t="s">
        <v>74</v>
      </c>
      <c r="D299" s="511"/>
      <c r="E299" s="511"/>
      <c r="F299" s="510"/>
      <c r="G299" s="510"/>
      <c r="H299" s="510"/>
      <c r="I299" s="510"/>
      <c r="J299" s="511" t="s">
        <v>269</v>
      </c>
      <c r="K299" s="512" t="s">
        <v>514</v>
      </c>
      <c r="L299" s="512" t="s">
        <v>515</v>
      </c>
      <c r="M299" s="512" t="str">
        <f t="shared" si="346"/>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N299" s="548"/>
      <c r="O299" s="489">
        <v>1</v>
      </c>
      <c r="P299" s="487"/>
      <c r="Q299" s="488"/>
      <c r="R299" s="485"/>
      <c r="S299" s="487"/>
      <c r="T299" s="488"/>
      <c r="U299" s="485"/>
      <c r="V299" s="487"/>
      <c r="W299" s="488"/>
      <c r="X299" s="509"/>
      <c r="Y299" s="488"/>
      <c r="Z299" s="509"/>
      <c r="AA299" s="489"/>
      <c r="AB299" s="298"/>
      <c r="AC299" s="409"/>
      <c r="AD299" s="359"/>
      <c r="AE299" s="287"/>
      <c r="AF299" s="409"/>
      <c r="AG299" s="287" t="str">
        <f t="shared" si="340"/>
        <v/>
      </c>
      <c r="AH299" s="288"/>
      <c r="AI299" s="288"/>
      <c r="AJ299" s="289" t="str">
        <f t="shared" si="331"/>
        <v/>
      </c>
      <c r="AK299" s="288"/>
      <c r="AL299" s="288"/>
      <c r="AM299" s="288"/>
      <c r="AN299" s="122"/>
      <c r="AO299" s="131" t="str">
        <f t="shared" si="336"/>
        <v/>
      </c>
      <c r="AP299" s="123"/>
      <c r="AQ299" s="131" t="str">
        <f t="shared" si="337"/>
        <v/>
      </c>
      <c r="AR299" s="123" t="str">
        <f t="shared" si="338"/>
        <v/>
      </c>
      <c r="AS299" s="273" t="str">
        <f t="shared" si="339"/>
        <v/>
      </c>
      <c r="AT299" s="273"/>
      <c r="AU299" s="273"/>
      <c r="AV299" s="341"/>
      <c r="AW299" s="277"/>
      <c r="AX299" s="277"/>
      <c r="AY299" s="404"/>
      <c r="AZ299" s="405"/>
      <c r="BA299" s="405"/>
      <c r="BB299" s="405"/>
      <c r="BC299" s="405"/>
      <c r="BJ299" s="299"/>
      <c r="BK299" s="285"/>
      <c r="BL299" s="285"/>
      <c r="BM299" s="285"/>
      <c r="BN299" s="285"/>
      <c r="BO299" s="285"/>
      <c r="BP299" s="285"/>
      <c r="BQ299" s="285"/>
      <c r="BR299" s="285"/>
      <c r="BS299" s="285"/>
      <c r="BT299" s="285"/>
      <c r="BU299" s="285"/>
      <c r="BV299" s="285"/>
      <c r="BW299" s="285"/>
      <c r="BX299" s="285"/>
      <c r="BY299" s="285"/>
      <c r="BZ299" s="285"/>
      <c r="CA299" s="285"/>
      <c r="CB299" s="285"/>
      <c r="CC299" s="285"/>
      <c r="CD299" s="285"/>
      <c r="CE299" s="285"/>
      <c r="CF299" s="285"/>
      <c r="CG299" s="285"/>
      <c r="CH299" s="285"/>
      <c r="CL299" s="285"/>
    </row>
    <row r="300" spans="1:90" s="1" customFormat="1" ht="256.25" customHeight="1" x14ac:dyDescent="0.3">
      <c r="A300" s="518" t="s">
        <v>516</v>
      </c>
      <c r="B300" s="495" t="s">
        <v>517</v>
      </c>
      <c r="C300" s="501" t="s">
        <v>122</v>
      </c>
      <c r="D300" s="501" t="s">
        <v>518</v>
      </c>
      <c r="E300" s="501" t="s">
        <v>163</v>
      </c>
      <c r="F300" s="504" t="s">
        <v>287</v>
      </c>
      <c r="G300" s="504" t="s">
        <v>288</v>
      </c>
      <c r="H300" s="504" t="s">
        <v>331</v>
      </c>
      <c r="I300" s="504" t="s">
        <v>406</v>
      </c>
      <c r="J300" s="501" t="s">
        <v>281</v>
      </c>
      <c r="K300" s="498" t="s">
        <v>709</v>
      </c>
      <c r="L300" s="498" t="s">
        <v>520</v>
      </c>
      <c r="M300" s="498" t="str">
        <f t="shared" si="346"/>
        <v>Posibilidad de pérdida Reputacional por incumplimiento de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7. Ataques a la infraestructura tecnológica por agentes externos o internos</v>
      </c>
      <c r="N300" s="548" t="s">
        <v>270</v>
      </c>
      <c r="O300" s="489">
        <v>24385</v>
      </c>
      <c r="P300" s="487" t="str">
        <f t="shared" si="310"/>
        <v>Muy Alta</v>
      </c>
      <c r="Q300" s="488">
        <f t="shared" ref="Q300" si="373">IF(P300="","",IF(P300="Muy Baja",0.2,IF(P300="Baja",0.4,IF(P300="Media",0.6,IF(P300="Alta",0.8,IF(P300="Muy Alta",1,))))))</f>
        <v>1</v>
      </c>
      <c r="R300" s="485"/>
      <c r="S300" s="487" t="str">
        <f>IF(OR(R300='Tabla Impacto'!$C$11,R300='Tabla Impacto'!$D$11),"Leve",IF(OR(R300='Tabla Impacto'!$C$12,R300='Tabla Impacto'!$D$12),"Menor",IF(OR(R300='Tabla Impacto'!$C$13,R300='Tabla Impacto'!$D$13),"Moderado",IF(OR(R300='Tabla Impacto'!$C$14,R300='Tabla Impacto'!$D$14),"Mayor",IF(OR(R300='Tabla Impacto'!$C$15,R300='Tabla Impacto'!$D$15),"Catastrófico","")))))</f>
        <v/>
      </c>
      <c r="T300" s="488" t="str">
        <f t="shared" ref="T300" si="374">IF(S300="","",IF(S300="Leve",0.2,IF(S300="Menor",0.4,IF(S300="Moderado",0.6,IF(S300="Mayor",0.8,IF(S300="Catastrófico",1,))))))</f>
        <v/>
      </c>
      <c r="U300" s="485" t="s">
        <v>282</v>
      </c>
      <c r="V300" s="487" t="str">
        <f>IF(OR(U300='Tabla Impacto'!$C$11,U300='Tabla Impacto'!$D$11),"Leve",IF(OR(U300='Tabla Impacto'!$C$12,U300='Tabla Impacto'!$D$12),"Menor",IF(OR(U300='Tabla Impacto'!$C$13,U300='Tabla Impacto'!$D$13),"Moderado",IF(OR(U300='Tabla Impacto'!$C$14,U300='Tabla Impacto'!$D$14),"Mayor",IF(OR(U300='Tabla Impacto'!$C$15,U300='Tabla Impacto'!$D$15),"Catastrófico","")))))</f>
        <v>Moderado</v>
      </c>
      <c r="W300" s="488">
        <f t="shared" ref="W300" si="375">IF(V300="","",IF(V300="Leve",0.2,IF(V300="Menor",0.4,IF(V300="Moderado",0.6,IF(V300="Mayor",0.8,IF(V300="Catastrófico",1,))))))</f>
        <v>0.6</v>
      </c>
      <c r="X300" s="509" t="str">
        <f>IF(Y300="","",IF(Y300='Tabla Impacto'!$G$4,'Tabla Impacto'!$F$4,IF(Y300='Tabla Impacto'!$G$5,'Tabla Impacto'!$F$5,IF(Y300='Tabla Impacto'!$G$6,'Tabla Impacto'!$F$6,IF(Y300='Tabla Impacto'!$G$7,'Tabla Impacto'!$F$7,IF(Y300='Tabla Impacto'!$G$8,'Tabla Impacto'!$F$8))))))</f>
        <v>Moderado</v>
      </c>
      <c r="Y300" s="488">
        <f t="shared" ref="Y300" si="376">+IF(T300="",W300,IF(W300="",T300,IF(T300&gt;W300,T300,W300)))</f>
        <v>0.6</v>
      </c>
      <c r="Z300" s="509" t="str">
        <f t="shared" ref="Z300" si="377">IF(OR(AND(P300="Muy Baja",X300="Leve"),AND(P300="Muy Baja",X300="Menor"),AND(P300="Baja",X300="Leve")),"Bajo",IF(OR(AND(P300="Muy baja",X300="Moderado"),AND(P300="Baja",X300="Menor"),AND(P300="Baja",X300="Moderado"),AND(P300="Media",X300="Leve"),AND(P300="Media",X300="Menor"),AND(P300="Media",X300="Moderado"),AND(P300="Alta",X300="Leve"),AND(P300="Alta",X300="Menor")),"Moderado",IF(OR(AND(P300="Muy Baja",X300="Mayor"),AND(P300="Baja",X300="Mayor"),AND(P300="Media",X300="Mayor"),AND(P300="Alta",X300="Moderado"),AND(P300="Alta",X300="Mayor"),AND(P300="Muy Alta",X300="Leve"),AND(P300="Muy Alta",X300="Menor"),AND(P300="Muy Alta",X300="Moderado"),AND(P300="Muy Alta",X300="Mayor")),"Alto",IF(OR(AND(P300="Muy Baja",X300="Catastrófico"),AND(P300="Baja",X300="Catastrófico"),AND(P300="Media",X300="Catastrófico"),AND(P300="Alta",X300="Catastrófico"),AND(P300="Muy Alta",X300="Catastrófico")),"Extremo",""))))</f>
        <v>Alto</v>
      </c>
      <c r="AA300" s="489"/>
      <c r="AB300" s="298">
        <v>1</v>
      </c>
      <c r="AC300" s="409" t="s">
        <v>967</v>
      </c>
      <c r="AD300" s="359"/>
      <c r="AE300" s="287" t="s">
        <v>120</v>
      </c>
      <c r="AF300" s="409" t="s">
        <v>724</v>
      </c>
      <c r="AG300" s="287" t="str">
        <f t="shared" si="340"/>
        <v>Probabilidad</v>
      </c>
      <c r="AH300" s="288" t="s">
        <v>71</v>
      </c>
      <c r="AI300" s="288" t="s">
        <v>106</v>
      </c>
      <c r="AJ300" s="289" t="str">
        <f t="shared" si="331"/>
        <v>40%</v>
      </c>
      <c r="AK300" s="288" t="s">
        <v>112</v>
      </c>
      <c r="AL300" s="288" t="s">
        <v>130</v>
      </c>
      <c r="AM300" s="288" t="s">
        <v>273</v>
      </c>
      <c r="AN300" s="272">
        <f>IFERROR(IF(AG300="Probabilidad",(Q300-(+Q300*AJ300)),IF(AG300="Impacto",Q300,"")),"")</f>
        <v>0.6</v>
      </c>
      <c r="AO300" s="131" t="str">
        <f t="shared" ref="AO300" si="378">IFERROR(IF(AN300="","",IF(AN300&lt;=0.2,"Muy Baja",IF(AN300&lt;=0.4,"Baja",IF(AN300&lt;=0.6,"Media",IF(AN300&lt;=0.8,"Alta","Muy Alta"))))),"")</f>
        <v>Media</v>
      </c>
      <c r="AP300" s="123">
        <f>+AN300</f>
        <v>0.6</v>
      </c>
      <c r="AQ300" s="131" t="str">
        <f t="shared" ref="AQ300" si="379">IFERROR(IF(AR300="","",IF(AR300&lt;=0.2,"Leve",IF(AR300&lt;=0.4,"Menor",IF(AR300&lt;=0.6,"Moderado",IF(AR300&lt;=0.8,"Mayor","Catastrófico"))))),"")</f>
        <v>Moderado</v>
      </c>
      <c r="AR300" s="123">
        <f>IFERROR(IF(AG300="Impacto",(Y300-(+Y300*AJ300)),IF(AG300="Probabilidad",Y300,"")),"")</f>
        <v>0.6</v>
      </c>
      <c r="AS300" s="273" t="str">
        <f t="shared" ref="AS300" si="380">IFERROR(IF(OR(AND(AO300="Muy Baja",AQ300="Leve"),AND(AO300="Muy Baja",AQ300="Menor"),AND(AO300="Baja",AQ300="Leve")),"Bajo",IF(OR(AND(AO300="Muy baja",AQ300="Moderado"),AND(AO300="Baja",AQ300="Menor"),AND(AO300="Baja",AQ300="Moderado"),AND(AO300="Media",AQ300="Leve"),AND(AO300="Media",AQ300="Menor"),AND(AO300="Media",AQ300="Moderado"),AND(AO300="Alta",AQ300="Leve"),AND(AO300="Alta",AQ300="Menor")),"Moderado",IF(OR(AND(AO300="Muy Baja",AQ300="Mayor"),AND(AO300="Baja",AQ300="Mayor"),AND(AO300="Media",AQ300="Mayor"),AND(AO300="Alta",AQ300="Moderado"),AND(AO300="Alta",AQ300="Mayor"),AND(AO300="Muy Alta",AQ300="Leve"),AND(AO300="Muy Alta",AQ300="Menor"),AND(AO300="Muy Alta",AQ300="Moderado"),AND(AO300="Muy Alta",AQ300="Mayor")),"Alto",IF(OR(AND(AO300="Muy Baja",AQ300="Catastrófico"),AND(AO300="Baja",AQ300="Catastrófico"),AND(AO300="Media",AQ300="Catastrófico"),AND(AO300="Alta",AQ300="Catastrófico"),AND(AO300="Muy Alta",AQ300="Catastrófico")),"Extremo","")))),"")</f>
        <v>Moderado</v>
      </c>
      <c r="AT300" s="339">
        <f>+AP300</f>
        <v>0.6</v>
      </c>
      <c r="AU300" s="339">
        <f>+AR300</f>
        <v>0.6</v>
      </c>
      <c r="AV300" s="341" t="s">
        <v>274</v>
      </c>
      <c r="AW300" s="277"/>
      <c r="AX300" s="277"/>
      <c r="AY300" s="291">
        <v>12</v>
      </c>
      <c r="AZ300" s="287">
        <v>3</v>
      </c>
      <c r="BA300" s="287">
        <v>3</v>
      </c>
      <c r="BB300" s="287">
        <v>3</v>
      </c>
      <c r="BC300" s="287">
        <v>3</v>
      </c>
      <c r="BJ300" s="299"/>
      <c r="BK300" s="285"/>
      <c r="BL300" s="285"/>
      <c r="BM300" s="285"/>
      <c r="BN300" s="285"/>
      <c r="BO300" s="285"/>
      <c r="BP300" s="285"/>
      <c r="BQ300" s="285"/>
      <c r="BR300" s="285"/>
      <c r="BS300" s="285"/>
      <c r="BT300" s="285"/>
      <c r="BU300" s="285"/>
      <c r="BV300" s="285"/>
      <c r="BW300" s="285"/>
      <c r="BX300" s="285"/>
      <c r="BY300" s="285"/>
      <c r="BZ300" s="285"/>
      <c r="CA300" s="285"/>
      <c r="CB300" s="285"/>
      <c r="CC300" s="285"/>
      <c r="CD300" s="285"/>
      <c r="CE300" s="285"/>
      <c r="CF300" s="285"/>
      <c r="CG300" s="285"/>
      <c r="CH300" s="285"/>
      <c r="CL300" s="285"/>
    </row>
    <row r="301" spans="1:90" s="1" customFormat="1" ht="13.75" customHeight="1" x14ac:dyDescent="0.3">
      <c r="A301" s="519"/>
      <c r="B301" s="496" t="s">
        <v>512</v>
      </c>
      <c r="C301" s="502" t="s">
        <v>122</v>
      </c>
      <c r="D301" s="502"/>
      <c r="E301" s="502"/>
      <c r="F301" s="505"/>
      <c r="G301" s="505"/>
      <c r="H301" s="505"/>
      <c r="I301" s="505"/>
      <c r="J301" s="502" t="s">
        <v>281</v>
      </c>
      <c r="K301" s="499" t="s">
        <v>519</v>
      </c>
      <c r="L301" s="499" t="s">
        <v>521</v>
      </c>
      <c r="M301" s="499"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1" s="548"/>
      <c r="O301" s="489">
        <v>24385</v>
      </c>
      <c r="P301" s="487"/>
      <c r="Q301" s="488"/>
      <c r="R301" s="485"/>
      <c r="S301" s="487"/>
      <c r="T301" s="488"/>
      <c r="U301" s="485"/>
      <c r="V301" s="487"/>
      <c r="W301" s="488"/>
      <c r="X301" s="509"/>
      <c r="Y301" s="488"/>
      <c r="Z301" s="509"/>
      <c r="AA301" s="489"/>
      <c r="AB301" s="298"/>
      <c r="AC301" s="412"/>
      <c r="AD301" s="359"/>
      <c r="AE301" s="287"/>
      <c r="AF301" s="409"/>
      <c r="AG301" s="287" t="str">
        <f t="shared" si="340"/>
        <v/>
      </c>
      <c r="AH301" s="288"/>
      <c r="AI301" s="288"/>
      <c r="AJ301" s="289" t="str">
        <f t="shared" si="331"/>
        <v/>
      </c>
      <c r="AK301" s="288"/>
      <c r="AL301" s="288"/>
      <c r="AM301" s="288"/>
      <c r="AN301" s="383" t="str">
        <f>IFERROR(IF(AND(AG300="Probabilidad",AG301="Probabilidad"),(AP300-(+AP300*AJ301)),IF(AG301="Probabilidad",(Q300-(+Q300*AJ301)),IF(AG301="Impacto",AP300,""))),"")</f>
        <v/>
      </c>
      <c r="AO301" s="382" t="str">
        <f t="shared" si="336"/>
        <v/>
      </c>
      <c r="AP301" s="274" t="str">
        <f>+AN301</f>
        <v/>
      </c>
      <c r="AQ301" s="382" t="str">
        <f t="shared" si="337"/>
        <v/>
      </c>
      <c r="AR301" s="274" t="str">
        <f t="shared" si="338"/>
        <v/>
      </c>
      <c r="AS301" s="381" t="str">
        <f t="shared" si="339"/>
        <v/>
      </c>
      <c r="AT301" s="380"/>
      <c r="AU301" s="380"/>
      <c r="AV301" s="341"/>
      <c r="AW301" s="277"/>
      <c r="AX301" s="277"/>
      <c r="AY301" s="404"/>
      <c r="AZ301" s="405"/>
      <c r="BA301" s="405"/>
      <c r="BB301" s="405"/>
      <c r="BC301" s="405"/>
      <c r="BJ301" s="299"/>
      <c r="BK301" s="285"/>
      <c r="BL301" s="285"/>
      <c r="BM301" s="285"/>
      <c r="BN301" s="285"/>
      <c r="BO301" s="285"/>
      <c r="BP301" s="285"/>
      <c r="BQ301" s="285"/>
      <c r="BR301" s="285"/>
      <c r="BS301" s="285"/>
      <c r="BT301" s="285"/>
      <c r="BU301" s="285"/>
      <c r="BV301" s="285"/>
      <c r="BW301" s="285"/>
      <c r="BX301" s="285"/>
      <c r="BY301" s="285"/>
      <c r="BZ301" s="285"/>
      <c r="CA301" s="285"/>
      <c r="CB301" s="285"/>
      <c r="CC301" s="285"/>
      <c r="CD301" s="285"/>
      <c r="CE301" s="285"/>
      <c r="CF301" s="285"/>
      <c r="CG301" s="285"/>
      <c r="CH301" s="285"/>
      <c r="CL301" s="285"/>
    </row>
    <row r="302" spans="1:90" s="1" customFormat="1" ht="13.75" customHeight="1" x14ac:dyDescent="0.3">
      <c r="A302" s="519"/>
      <c r="B302" s="496" t="s">
        <v>512</v>
      </c>
      <c r="C302" s="502" t="s">
        <v>122</v>
      </c>
      <c r="D302" s="502"/>
      <c r="E302" s="502"/>
      <c r="F302" s="505"/>
      <c r="G302" s="505"/>
      <c r="H302" s="505"/>
      <c r="I302" s="505"/>
      <c r="J302" s="502" t="s">
        <v>281</v>
      </c>
      <c r="K302" s="499" t="s">
        <v>519</v>
      </c>
      <c r="L302" s="499" t="s">
        <v>521</v>
      </c>
      <c r="M302" s="499"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2" s="548"/>
      <c r="O302" s="489">
        <v>24385</v>
      </c>
      <c r="P302" s="487"/>
      <c r="Q302" s="488"/>
      <c r="R302" s="485"/>
      <c r="S302" s="487"/>
      <c r="T302" s="488"/>
      <c r="U302" s="485"/>
      <c r="V302" s="487"/>
      <c r="W302" s="488"/>
      <c r="X302" s="509"/>
      <c r="Y302" s="488"/>
      <c r="Z302" s="509"/>
      <c r="AA302" s="489"/>
      <c r="AB302" s="298"/>
      <c r="AC302" s="409"/>
      <c r="AD302" s="359"/>
      <c r="AE302" s="287"/>
      <c r="AF302" s="409"/>
      <c r="AG302" s="287" t="str">
        <f t="shared" si="340"/>
        <v/>
      </c>
      <c r="AH302" s="288"/>
      <c r="AI302" s="288"/>
      <c r="AJ302" s="289" t="str">
        <f t="shared" si="331"/>
        <v/>
      </c>
      <c r="AK302" s="288"/>
      <c r="AL302" s="288"/>
      <c r="AM302" s="288"/>
      <c r="AN302" s="122"/>
      <c r="AO302" s="131" t="str">
        <f t="shared" si="336"/>
        <v/>
      </c>
      <c r="AP302" s="123"/>
      <c r="AQ302" s="131" t="str">
        <f t="shared" si="337"/>
        <v/>
      </c>
      <c r="AR302" s="123" t="str">
        <f t="shared" si="338"/>
        <v/>
      </c>
      <c r="AS302" s="273" t="str">
        <f t="shared" si="339"/>
        <v/>
      </c>
      <c r="AT302" s="273"/>
      <c r="AU302" s="273"/>
      <c r="AV302" s="341"/>
      <c r="AW302" s="277"/>
      <c r="AX302" s="277"/>
      <c r="AY302" s="404"/>
      <c r="AZ302" s="405"/>
      <c r="BA302" s="405"/>
      <c r="BB302" s="405"/>
      <c r="BC302" s="405"/>
      <c r="BJ302" s="299"/>
      <c r="BK302" s="285"/>
      <c r="BL302" s="285"/>
      <c r="BM302" s="285"/>
      <c r="BN302" s="285"/>
      <c r="BO302" s="285"/>
      <c r="BP302" s="285"/>
      <c r="BQ302" s="285"/>
      <c r="BR302" s="285"/>
      <c r="BS302" s="285"/>
      <c r="BT302" s="285"/>
      <c r="BU302" s="285"/>
      <c r="BV302" s="285"/>
      <c r="BW302" s="285"/>
      <c r="BX302" s="285"/>
      <c r="BY302" s="285"/>
      <c r="BZ302" s="285"/>
      <c r="CA302" s="285"/>
      <c r="CB302" s="285"/>
      <c r="CC302" s="285"/>
      <c r="CD302" s="285"/>
      <c r="CE302" s="285"/>
      <c r="CF302" s="285"/>
      <c r="CG302" s="285"/>
      <c r="CH302" s="285"/>
      <c r="CL302" s="285"/>
    </row>
    <row r="303" spans="1:90" s="1" customFormat="1" ht="13.75" customHeight="1" x14ac:dyDescent="0.3">
      <c r="A303" s="519"/>
      <c r="B303" s="496" t="s">
        <v>512</v>
      </c>
      <c r="C303" s="502" t="s">
        <v>122</v>
      </c>
      <c r="D303" s="502"/>
      <c r="E303" s="502"/>
      <c r="F303" s="505"/>
      <c r="G303" s="505"/>
      <c r="H303" s="505"/>
      <c r="I303" s="505"/>
      <c r="J303" s="502" t="s">
        <v>281</v>
      </c>
      <c r="K303" s="499" t="s">
        <v>519</v>
      </c>
      <c r="L303" s="499" t="s">
        <v>521</v>
      </c>
      <c r="M303" s="499"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3" s="548"/>
      <c r="O303" s="489">
        <v>24385</v>
      </c>
      <c r="P303" s="487"/>
      <c r="Q303" s="488"/>
      <c r="R303" s="485"/>
      <c r="S303" s="487"/>
      <c r="T303" s="488"/>
      <c r="U303" s="485"/>
      <c r="V303" s="487"/>
      <c r="W303" s="488"/>
      <c r="X303" s="509"/>
      <c r="Y303" s="488"/>
      <c r="Z303" s="509"/>
      <c r="AA303" s="489"/>
      <c r="AB303" s="298"/>
      <c r="AC303" s="409"/>
      <c r="AD303" s="359"/>
      <c r="AE303" s="287"/>
      <c r="AF303" s="409"/>
      <c r="AG303" s="287" t="str">
        <f t="shared" si="340"/>
        <v/>
      </c>
      <c r="AH303" s="288"/>
      <c r="AI303" s="288"/>
      <c r="AJ303" s="289" t="str">
        <f t="shared" si="331"/>
        <v/>
      </c>
      <c r="AK303" s="288"/>
      <c r="AL303" s="288"/>
      <c r="AM303" s="288"/>
      <c r="AN303" s="122"/>
      <c r="AO303" s="131" t="str">
        <f t="shared" si="336"/>
        <v/>
      </c>
      <c r="AP303" s="123"/>
      <c r="AQ303" s="131" t="str">
        <f t="shared" si="337"/>
        <v/>
      </c>
      <c r="AR303" s="123" t="str">
        <f t="shared" si="338"/>
        <v/>
      </c>
      <c r="AS303" s="273" t="str">
        <f t="shared" si="339"/>
        <v/>
      </c>
      <c r="AT303" s="273"/>
      <c r="AU303" s="273"/>
      <c r="AV303" s="341"/>
      <c r="AW303" s="277"/>
      <c r="AX303" s="277"/>
      <c r="AY303" s="404"/>
      <c r="AZ303" s="405"/>
      <c r="BA303" s="405"/>
      <c r="BB303" s="405"/>
      <c r="BC303" s="405"/>
      <c r="BJ303" s="299"/>
      <c r="BK303" s="285"/>
      <c r="BL303" s="285"/>
      <c r="BM303" s="285"/>
      <c r="BN303" s="285"/>
      <c r="BO303" s="285"/>
      <c r="BP303" s="285"/>
      <c r="BQ303" s="285"/>
      <c r="BR303" s="285"/>
      <c r="BS303" s="285"/>
      <c r="BT303" s="285"/>
      <c r="BU303" s="285"/>
      <c r="BV303" s="285"/>
      <c r="BW303" s="285"/>
      <c r="BX303" s="285"/>
      <c r="BY303" s="285"/>
      <c r="BZ303" s="285"/>
      <c r="CA303" s="285"/>
      <c r="CB303" s="285"/>
      <c r="CC303" s="285"/>
      <c r="CD303" s="285"/>
      <c r="CE303" s="285"/>
      <c r="CF303" s="285"/>
      <c r="CG303" s="285"/>
      <c r="CH303" s="285"/>
      <c r="CL303" s="285"/>
    </row>
    <row r="304" spans="1:90" s="1" customFormat="1" ht="13.75" customHeight="1" x14ac:dyDescent="0.3">
      <c r="A304" s="519"/>
      <c r="B304" s="496" t="s">
        <v>512</v>
      </c>
      <c r="C304" s="502" t="s">
        <v>122</v>
      </c>
      <c r="D304" s="502"/>
      <c r="E304" s="502"/>
      <c r="F304" s="505"/>
      <c r="G304" s="505"/>
      <c r="H304" s="505"/>
      <c r="I304" s="505"/>
      <c r="J304" s="502" t="s">
        <v>281</v>
      </c>
      <c r="K304" s="499" t="s">
        <v>519</v>
      </c>
      <c r="L304" s="499" t="s">
        <v>521</v>
      </c>
      <c r="M304" s="499"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4" s="548"/>
      <c r="O304" s="489">
        <v>24385</v>
      </c>
      <c r="P304" s="487"/>
      <c r="Q304" s="488"/>
      <c r="R304" s="485"/>
      <c r="S304" s="487"/>
      <c r="T304" s="488"/>
      <c r="U304" s="485"/>
      <c r="V304" s="487"/>
      <c r="W304" s="488"/>
      <c r="X304" s="509"/>
      <c r="Y304" s="488"/>
      <c r="Z304" s="509"/>
      <c r="AA304" s="489"/>
      <c r="AB304" s="298"/>
      <c r="AC304" s="409"/>
      <c r="AD304" s="359"/>
      <c r="AE304" s="287"/>
      <c r="AF304" s="409"/>
      <c r="AG304" s="287" t="str">
        <f t="shared" si="340"/>
        <v/>
      </c>
      <c r="AH304" s="288"/>
      <c r="AI304" s="288"/>
      <c r="AJ304" s="289" t="str">
        <f t="shared" si="331"/>
        <v/>
      </c>
      <c r="AK304" s="288"/>
      <c r="AL304" s="288"/>
      <c r="AM304" s="288"/>
      <c r="AN304" s="122"/>
      <c r="AO304" s="131" t="str">
        <f t="shared" si="336"/>
        <v/>
      </c>
      <c r="AP304" s="123"/>
      <c r="AQ304" s="131" t="str">
        <f t="shared" si="337"/>
        <v/>
      </c>
      <c r="AR304" s="123" t="str">
        <f t="shared" si="338"/>
        <v/>
      </c>
      <c r="AS304" s="273" t="str">
        <f t="shared" si="339"/>
        <v/>
      </c>
      <c r="AT304" s="273"/>
      <c r="AU304" s="273"/>
      <c r="AV304" s="341"/>
      <c r="AW304" s="277"/>
      <c r="AX304" s="277"/>
      <c r="AY304" s="404"/>
      <c r="AZ304" s="405"/>
      <c r="BA304" s="405"/>
      <c r="BB304" s="405"/>
      <c r="BC304" s="405"/>
      <c r="BJ304" s="299"/>
      <c r="BK304" s="285"/>
      <c r="BL304" s="285"/>
      <c r="BM304" s="285"/>
      <c r="BN304" s="285"/>
      <c r="BO304" s="285"/>
      <c r="BP304" s="285"/>
      <c r="BQ304" s="285"/>
      <c r="BR304" s="285"/>
      <c r="BS304" s="285"/>
      <c r="BT304" s="285"/>
      <c r="BU304" s="285"/>
      <c r="BV304" s="285"/>
      <c r="BW304" s="285"/>
      <c r="BX304" s="285"/>
      <c r="BY304" s="285"/>
      <c r="BZ304" s="285"/>
      <c r="CA304" s="285"/>
      <c r="CB304" s="285"/>
      <c r="CC304" s="285"/>
      <c r="CD304" s="285"/>
      <c r="CE304" s="285"/>
      <c r="CF304" s="285"/>
      <c r="CG304" s="285"/>
      <c r="CH304" s="285"/>
      <c r="CL304" s="285"/>
    </row>
    <row r="305" spans="1:90" s="1" customFormat="1" ht="13.75" customHeight="1" x14ac:dyDescent="0.3">
      <c r="A305" s="520"/>
      <c r="B305" s="497" t="s">
        <v>512</v>
      </c>
      <c r="C305" s="503" t="s">
        <v>122</v>
      </c>
      <c r="D305" s="503"/>
      <c r="E305" s="503"/>
      <c r="F305" s="506"/>
      <c r="G305" s="506"/>
      <c r="H305" s="506"/>
      <c r="I305" s="506"/>
      <c r="J305" s="503" t="s">
        <v>281</v>
      </c>
      <c r="K305" s="500" t="s">
        <v>519</v>
      </c>
      <c r="L305" s="500" t="s">
        <v>521</v>
      </c>
      <c r="M305" s="500" t="str">
        <f t="shared" si="346"/>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N305" s="548"/>
      <c r="O305" s="489">
        <v>24385</v>
      </c>
      <c r="P305" s="487"/>
      <c r="Q305" s="488"/>
      <c r="R305" s="485"/>
      <c r="S305" s="487"/>
      <c r="T305" s="488"/>
      <c r="U305" s="485"/>
      <c r="V305" s="487"/>
      <c r="W305" s="488"/>
      <c r="X305" s="509"/>
      <c r="Y305" s="488"/>
      <c r="Z305" s="509"/>
      <c r="AA305" s="489"/>
      <c r="AB305" s="298"/>
      <c r="AC305" s="409"/>
      <c r="AD305" s="359"/>
      <c r="AE305" s="287"/>
      <c r="AF305" s="409"/>
      <c r="AG305" s="287" t="str">
        <f t="shared" si="340"/>
        <v/>
      </c>
      <c r="AH305" s="288"/>
      <c r="AI305" s="288"/>
      <c r="AJ305" s="289" t="str">
        <f t="shared" si="331"/>
        <v/>
      </c>
      <c r="AK305" s="288"/>
      <c r="AL305" s="288"/>
      <c r="AM305" s="288"/>
      <c r="AN305" s="122"/>
      <c r="AO305" s="131" t="str">
        <f t="shared" si="336"/>
        <v/>
      </c>
      <c r="AP305" s="123"/>
      <c r="AQ305" s="131" t="str">
        <f t="shared" si="337"/>
        <v/>
      </c>
      <c r="AR305" s="123" t="str">
        <f t="shared" si="338"/>
        <v/>
      </c>
      <c r="AS305" s="273" t="str">
        <f t="shared" si="339"/>
        <v/>
      </c>
      <c r="AT305" s="273"/>
      <c r="AU305" s="273"/>
      <c r="AV305" s="341"/>
      <c r="AW305" s="277"/>
      <c r="AX305" s="277"/>
      <c r="AY305" s="404"/>
      <c r="AZ305" s="405"/>
      <c r="BA305" s="405"/>
      <c r="BB305" s="405"/>
      <c r="BC305" s="405"/>
      <c r="BJ305" s="299"/>
      <c r="BK305" s="285"/>
      <c r="BL305" s="285"/>
      <c r="BM305" s="285"/>
      <c r="BN305" s="285"/>
      <c r="BO305" s="285"/>
      <c r="BP305" s="285"/>
      <c r="BQ305" s="285"/>
      <c r="BR305" s="285"/>
      <c r="BS305" s="285"/>
      <c r="BT305" s="285"/>
      <c r="BU305" s="285"/>
      <c r="BV305" s="285"/>
      <c r="BW305" s="285"/>
      <c r="BX305" s="285"/>
      <c r="BY305" s="285"/>
      <c r="BZ305" s="285"/>
      <c r="CA305" s="285"/>
      <c r="CB305" s="285"/>
      <c r="CC305" s="285"/>
      <c r="CD305" s="285"/>
      <c r="CE305" s="285"/>
      <c r="CF305" s="285"/>
      <c r="CG305" s="285"/>
      <c r="CH305" s="285"/>
      <c r="CL305" s="285"/>
    </row>
    <row r="306" spans="1:90" s="1" customFormat="1" ht="138" customHeight="1" x14ac:dyDescent="0.3">
      <c r="A306" s="581" t="s">
        <v>523</v>
      </c>
      <c r="B306" s="548" t="s">
        <v>524</v>
      </c>
      <c r="C306" s="511" t="s">
        <v>122</v>
      </c>
      <c r="D306" s="511" t="s">
        <v>525</v>
      </c>
      <c r="E306" s="511" t="s">
        <v>163</v>
      </c>
      <c r="F306" s="510" t="s">
        <v>287</v>
      </c>
      <c r="G306" s="510" t="s">
        <v>266</v>
      </c>
      <c r="H306" s="510" t="s">
        <v>373</v>
      </c>
      <c r="I306" s="510" t="s">
        <v>280</v>
      </c>
      <c r="J306" s="511" t="s">
        <v>281</v>
      </c>
      <c r="K306" s="512" t="s">
        <v>526</v>
      </c>
      <c r="L306" s="512" t="s">
        <v>968</v>
      </c>
      <c r="M306" s="512" t="str">
        <f t="shared" si="346"/>
        <v xml:space="preserve">Posibilidad de pérdida Reputacional por inoportunidad en la ejecución de mantenimientos preventivos de la infraestructura tecnológica de la entidad debido a:
1. Una inadecuada programación de mantenimientos o inexistencia de la misma.
2. Falta de recursos para la adquisición de insumos para la realización de mantenimientos.
3. Falta de recursos para la contratación de servicios de mantenimiento.
4. Deficiente gestión de recursos para la adquisición de insumos o contratación de los mantenimientos requeridos
5. Ausencia o inasistencia del personal crítico de DTIC,  cuyo conocimiento especializado es requerido para el desarrollo de la jornada normal de trabajo </v>
      </c>
      <c r="N306" s="548" t="s">
        <v>270</v>
      </c>
      <c r="O306" s="489">
        <v>1500</v>
      </c>
      <c r="P306" s="487" t="str">
        <f t="shared" si="320"/>
        <v>Alta</v>
      </c>
      <c r="Q306" s="488">
        <f t="shared" ref="Q306" si="381">IF(P306="","",IF(P306="Muy Baja",0.2,IF(P306="Baja",0.4,IF(P306="Media",0.6,IF(P306="Alta",0.8,IF(P306="Muy Alta",1,))))))</f>
        <v>0.8</v>
      </c>
      <c r="R306" s="485"/>
      <c r="S306" s="487" t="str">
        <f>IF(OR(R306='Tabla Impacto'!$C$11,R306='Tabla Impacto'!$D$11),"Leve",IF(OR(R306='Tabla Impacto'!$C$12,R306='Tabla Impacto'!$D$12),"Menor",IF(OR(R306='Tabla Impacto'!$C$13,R306='Tabla Impacto'!$D$13),"Moderado",IF(OR(R306='Tabla Impacto'!$C$14,R306='Tabla Impacto'!$D$14),"Mayor",IF(OR(R306='Tabla Impacto'!$C$15,R306='Tabla Impacto'!$D$15),"Catastrófico","")))))</f>
        <v/>
      </c>
      <c r="T306" s="488" t="str">
        <f t="shared" ref="T306" si="382">IF(S306="","",IF(S306="Leve",0.2,IF(S306="Menor",0.4,IF(S306="Moderado",0.6,IF(S306="Mayor",0.8,IF(S306="Catastrófico",1,))))))</f>
        <v/>
      </c>
      <c r="U306" s="485" t="s">
        <v>980</v>
      </c>
      <c r="V306" s="487" t="str">
        <f>IF(OR(U306='Tabla Impacto'!$C$11,U306='Tabla Impacto'!$D$11),"Leve",IF(OR(U306='Tabla Impacto'!$C$12,U306='Tabla Impacto'!$D$12),"Menor",IF(OR(U306='Tabla Impacto'!$C$13,U306='Tabla Impacto'!$D$13),"Moderado",IF(OR(U306='Tabla Impacto'!$C$14,U306='Tabla Impacto'!$D$14),"Mayor",IF(OR(U306='Tabla Impacto'!$C$15,U306='Tabla Impacto'!$D$15),"Catastrófico","")))))</f>
        <v>Mayor</v>
      </c>
      <c r="W306" s="488">
        <f t="shared" ref="W306" si="383">IF(V306="","",IF(V306="Leve",0.2,IF(V306="Menor",0.4,IF(V306="Moderado",0.6,IF(V306="Mayor",0.8,IF(V306="Catastrófico",1,))))))</f>
        <v>0.8</v>
      </c>
      <c r="X306" s="509" t="str">
        <f>IF(Y306="","",IF(Y306='Tabla Impacto'!$G$4,'Tabla Impacto'!$F$4,IF(Y306='Tabla Impacto'!$G$5,'Tabla Impacto'!$F$5,IF(Y306='Tabla Impacto'!$G$6,'Tabla Impacto'!$F$6,IF(Y306='Tabla Impacto'!$G$7,'Tabla Impacto'!$F$7,IF(Y306='Tabla Impacto'!$G$8,'Tabla Impacto'!$F$8))))))</f>
        <v>Mayor</v>
      </c>
      <c r="Y306" s="488">
        <f t="shared" ref="Y306" si="384">+IF(T306="",W306,IF(W306="",T306,IF(T306&gt;W306,T306,W306)))</f>
        <v>0.8</v>
      </c>
      <c r="Z306" s="509" t="str">
        <f t="shared" ref="Z306" si="385">IF(OR(AND(P306="Muy Baja",X306="Leve"),AND(P306="Muy Baja",X306="Menor"),AND(P306="Baja",X306="Leve")),"Bajo",IF(OR(AND(P306="Muy baja",X306="Moderado"),AND(P306="Baja",X306="Menor"),AND(P306="Baja",X306="Moderado"),AND(P306="Media",X306="Leve"),AND(P306="Media",X306="Menor"),AND(P306="Media",X306="Moderado"),AND(P306="Alta",X306="Leve"),AND(P306="Alta",X306="Menor")),"Moderado",IF(OR(AND(P306="Muy Baja",X306="Mayor"),AND(P306="Baja",X306="Mayor"),AND(P306="Media",X306="Mayor"),AND(P306="Alta",X306="Moderado"),AND(P306="Alta",X306="Mayor"),AND(P306="Muy Alta",X306="Leve"),AND(P306="Muy Alta",X306="Menor"),AND(P306="Muy Alta",X306="Moderado"),AND(P306="Muy Alta",X306="Mayor")),"Alto",IF(OR(AND(P306="Muy Baja",X306="Catastrófico"),AND(P306="Baja",X306="Catastrófico"),AND(P306="Media",X306="Catastrófico"),AND(P306="Alta",X306="Catastrófico"),AND(P306="Muy Alta",X306="Catastrófico")),"Extremo",""))))</f>
        <v>Alto</v>
      </c>
      <c r="AA306" s="489"/>
      <c r="AB306" s="298">
        <v>1</v>
      </c>
      <c r="AC306" s="409" t="s">
        <v>782</v>
      </c>
      <c r="AD306" s="359"/>
      <c r="AE306" s="287" t="s">
        <v>120</v>
      </c>
      <c r="AF306" s="409" t="s">
        <v>528</v>
      </c>
      <c r="AG306" s="287" t="str">
        <f t="shared" si="340"/>
        <v>Probabilidad</v>
      </c>
      <c r="AH306" s="288" t="s">
        <v>71</v>
      </c>
      <c r="AI306" s="288" t="s">
        <v>106</v>
      </c>
      <c r="AJ306" s="289" t="str">
        <f t="shared" si="331"/>
        <v>40%</v>
      </c>
      <c r="AK306" s="288" t="s">
        <v>112</v>
      </c>
      <c r="AL306" s="288" t="s">
        <v>130</v>
      </c>
      <c r="AM306" s="288" t="s">
        <v>273</v>
      </c>
      <c r="AN306" s="272">
        <f>IFERROR(IF(AG306="Probabilidad",(Q306-(+Q306*AJ306)),IF(AG306="Impacto",Q306,"")),"")</f>
        <v>0.48</v>
      </c>
      <c r="AO306" s="131" t="str">
        <f t="shared" ref="AO306:AO307" si="386">IFERROR(IF(AN306="","",IF(AN306&lt;=0.2,"Muy Baja",IF(AN306&lt;=0.4,"Baja",IF(AN306&lt;=0.6,"Media",IF(AN306&lt;=0.8,"Alta","Muy Alta"))))),"")</f>
        <v>Media</v>
      </c>
      <c r="AP306" s="123">
        <f>+AN306</f>
        <v>0.48</v>
      </c>
      <c r="AQ306" s="131" t="str">
        <f t="shared" ref="AQ306:AQ307" si="387">IFERROR(IF(AR306="","",IF(AR306&lt;=0.2,"Leve",IF(AR306&lt;=0.4,"Menor",IF(AR306&lt;=0.6,"Moderado",IF(AR306&lt;=0.8,"Mayor","Catastrófico"))))),"")</f>
        <v>Mayor</v>
      </c>
      <c r="AR306" s="123">
        <f>IFERROR(IF(AG306="Impacto",(Y306-(+Y306*AJ306)),IF(AG306="Probabilidad",Y306,"")),"")</f>
        <v>0.8</v>
      </c>
      <c r="AS306" s="273" t="str">
        <f t="shared" ref="AS306:AS307" si="388">IFERROR(IF(OR(AND(AO306="Muy Baja",AQ306="Leve"),AND(AO306="Muy Baja",AQ306="Menor"),AND(AO306="Baja",AQ306="Leve")),"Bajo",IF(OR(AND(AO306="Muy baja",AQ306="Moderado"),AND(AO306="Baja",AQ306="Menor"),AND(AO306="Baja",AQ306="Moderado"),AND(AO306="Media",AQ306="Leve"),AND(AO306="Media",AQ306="Menor"),AND(AO306="Media",AQ306="Moderado"),AND(AO306="Alta",AQ306="Leve"),AND(AO306="Alta",AQ306="Menor")),"Moderado",IF(OR(AND(AO306="Muy Baja",AQ306="Mayor"),AND(AO306="Baja",AQ306="Mayor"),AND(AO306="Media",AQ306="Mayor"),AND(AO306="Alta",AQ306="Moderado"),AND(AO306="Alta",AQ306="Mayor"),AND(AO306="Muy Alta",AQ306="Leve"),AND(AO306="Muy Alta",AQ306="Menor"),AND(AO306="Muy Alta",AQ306="Moderado"),AND(AO306="Muy Alta",AQ306="Mayor")),"Alto",IF(OR(AND(AO306="Muy Baja",AQ306="Catastrófico"),AND(AO306="Baja",AQ306="Catastrófico"),AND(AO306="Media",AQ306="Catastrófico"),AND(AO306="Alta",AQ306="Catastrófico"),AND(AO306="Muy Alta",AQ306="Catastrófico")),"Extremo","")))),"")</f>
        <v>Alto</v>
      </c>
      <c r="AT306" s="647">
        <f>+AP307</f>
        <v>0.28799999999999998</v>
      </c>
      <c r="AU306" s="647">
        <f>+AR307</f>
        <v>0.8</v>
      </c>
      <c r="AV306" s="649" t="s">
        <v>274</v>
      </c>
      <c r="AW306" s="277"/>
      <c r="AX306" s="277"/>
      <c r="AY306" s="291">
        <v>2</v>
      </c>
      <c r="AZ306" s="287">
        <v>0</v>
      </c>
      <c r="BA306" s="287">
        <v>1</v>
      </c>
      <c r="BB306" s="287">
        <v>0</v>
      </c>
      <c r="BC306" s="287">
        <v>1</v>
      </c>
      <c r="BJ306" s="299"/>
      <c r="BK306" s="285"/>
      <c r="BL306" s="285"/>
      <c r="BM306" s="285"/>
      <c r="BN306" s="285"/>
      <c r="BO306" s="285"/>
      <c r="BP306" s="285"/>
      <c r="BQ306" s="285"/>
      <c r="BR306" s="285"/>
      <c r="BS306" s="285"/>
      <c r="BT306" s="285"/>
      <c r="BU306" s="285"/>
      <c r="BV306" s="285"/>
      <c r="BW306" s="285"/>
      <c r="BX306" s="285"/>
      <c r="BY306" s="285"/>
      <c r="BZ306" s="285"/>
      <c r="CA306" s="285"/>
      <c r="CB306" s="285"/>
      <c r="CC306" s="285"/>
      <c r="CD306" s="285"/>
      <c r="CE306" s="285"/>
      <c r="CF306" s="285"/>
      <c r="CG306" s="285"/>
      <c r="CH306" s="285"/>
      <c r="CL306" s="285"/>
    </row>
    <row r="307" spans="1:90" s="1" customFormat="1" ht="126" x14ac:dyDescent="0.3">
      <c r="A307" s="581"/>
      <c r="B307" s="548"/>
      <c r="C307" s="511"/>
      <c r="D307" s="511"/>
      <c r="E307" s="620"/>
      <c r="F307" s="510"/>
      <c r="G307" s="510"/>
      <c r="H307" s="510"/>
      <c r="I307" s="510"/>
      <c r="J307" s="511"/>
      <c r="K307" s="512"/>
      <c r="L307" s="512"/>
      <c r="M307" s="512"/>
      <c r="N307" s="548"/>
      <c r="O307" s="489"/>
      <c r="P307" s="487"/>
      <c r="Q307" s="488"/>
      <c r="R307" s="485"/>
      <c r="S307" s="487"/>
      <c r="T307" s="488"/>
      <c r="U307" s="485"/>
      <c r="V307" s="487"/>
      <c r="W307" s="488"/>
      <c r="X307" s="509"/>
      <c r="Y307" s="488"/>
      <c r="Z307" s="509"/>
      <c r="AA307" s="489"/>
      <c r="AB307" s="298">
        <v>2</v>
      </c>
      <c r="AC307" s="409" t="s">
        <v>969</v>
      </c>
      <c r="AD307" s="359"/>
      <c r="AE307" s="287" t="s">
        <v>120</v>
      </c>
      <c r="AF307" s="409" t="s">
        <v>529</v>
      </c>
      <c r="AG307" s="287" t="str">
        <f t="shared" si="340"/>
        <v>Probabilidad</v>
      </c>
      <c r="AH307" s="288" t="s">
        <v>71</v>
      </c>
      <c r="AI307" s="288" t="s">
        <v>106</v>
      </c>
      <c r="AJ307" s="289" t="str">
        <f t="shared" si="331"/>
        <v>40%</v>
      </c>
      <c r="AK307" s="288" t="s">
        <v>112</v>
      </c>
      <c r="AL307" s="288" t="s">
        <v>130</v>
      </c>
      <c r="AM307" s="288" t="s">
        <v>273</v>
      </c>
      <c r="AN307" s="271">
        <f>IFERROR(IF(AND(AG306="Probabilidad",AG307="Probabilidad"),(AP306-(+AP306*AJ307)),IF(AG307="Probabilidad",(Q306-(+Q306*AJ307)),IF(AG307="Impacto",AP306,""))),"")</f>
        <v>0.28799999999999998</v>
      </c>
      <c r="AO307" s="131" t="str">
        <f t="shared" si="386"/>
        <v>Baja</v>
      </c>
      <c r="AP307" s="123">
        <f>+AN307</f>
        <v>0.28799999999999998</v>
      </c>
      <c r="AQ307" s="131" t="str">
        <f t="shared" si="387"/>
        <v>Mayor</v>
      </c>
      <c r="AR307" s="123">
        <f>IFERROR(IF(AND(AG306="Impacto",AG307="Impacto"),(AR306-(+AR306*AJ307)),IF(AG307="Impacto",(Y306-(+Y306*AJ307)),IF(AG307="Probabilidad",AR306,""))),"")</f>
        <v>0.8</v>
      </c>
      <c r="AS307" s="273" t="str">
        <f t="shared" si="388"/>
        <v>Alto</v>
      </c>
      <c r="AT307" s="647"/>
      <c r="AU307" s="647"/>
      <c r="AV307" s="649"/>
      <c r="AW307" s="277"/>
      <c r="AX307" s="277"/>
      <c r="AY307" s="291">
        <v>0</v>
      </c>
      <c r="AZ307" s="287">
        <v>0</v>
      </c>
      <c r="BA307" s="287">
        <v>0</v>
      </c>
      <c r="BB307" s="287">
        <v>0</v>
      </c>
      <c r="BC307" s="287">
        <v>0</v>
      </c>
      <c r="BJ307" s="299"/>
      <c r="BK307" s="285"/>
      <c r="BL307" s="285"/>
      <c r="BM307" s="285"/>
      <c r="BN307" s="285"/>
      <c r="BO307" s="285"/>
      <c r="BP307" s="285"/>
      <c r="BQ307" s="285"/>
      <c r="BR307" s="285"/>
      <c r="BS307" s="285"/>
      <c r="BT307" s="285"/>
      <c r="BU307" s="285"/>
      <c r="BV307" s="285"/>
      <c r="BW307" s="285"/>
      <c r="BX307" s="285"/>
      <c r="BY307" s="285"/>
      <c r="BZ307" s="285"/>
      <c r="CA307" s="285"/>
      <c r="CB307" s="285"/>
      <c r="CC307" s="285"/>
      <c r="CD307" s="285"/>
      <c r="CE307" s="285"/>
      <c r="CF307" s="285"/>
      <c r="CG307" s="285"/>
      <c r="CH307" s="285"/>
      <c r="CL307" s="285"/>
    </row>
    <row r="308" spans="1:90" s="1" customFormat="1" ht="14" customHeight="1" x14ac:dyDescent="0.3">
      <c r="A308" s="581"/>
      <c r="B308" s="548" t="s">
        <v>517</v>
      </c>
      <c r="C308" s="511" t="s">
        <v>122</v>
      </c>
      <c r="D308" s="511"/>
      <c r="E308" s="511"/>
      <c r="F308" s="510"/>
      <c r="G308" s="510"/>
      <c r="H308" s="510"/>
      <c r="I308" s="510"/>
      <c r="J308" s="511" t="s">
        <v>281</v>
      </c>
      <c r="K308" s="512" t="s">
        <v>526</v>
      </c>
      <c r="L308" s="512" t="s">
        <v>527</v>
      </c>
      <c r="M308" s="512" t="str">
        <f>+CONCATENATE(J308," ",K308," ",L308)</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08" s="548"/>
      <c r="O308" s="489">
        <v>1</v>
      </c>
      <c r="P308" s="487"/>
      <c r="Q308" s="488"/>
      <c r="R308" s="485"/>
      <c r="S308" s="487"/>
      <c r="T308" s="488"/>
      <c r="U308" s="485"/>
      <c r="V308" s="487"/>
      <c r="W308" s="488"/>
      <c r="X308" s="509"/>
      <c r="Y308" s="488"/>
      <c r="Z308" s="509"/>
      <c r="AA308" s="489"/>
      <c r="AB308" s="298"/>
      <c r="AC308" s="409"/>
      <c r="AD308" s="359"/>
      <c r="AE308" s="287"/>
      <c r="AF308" s="409"/>
      <c r="AG308" s="287" t="str">
        <f t="shared" si="340"/>
        <v/>
      </c>
      <c r="AH308" s="288"/>
      <c r="AI308" s="288"/>
      <c r="AJ308" s="289" t="str">
        <f t="shared" si="331"/>
        <v/>
      </c>
      <c r="AK308" s="288"/>
      <c r="AL308" s="288"/>
      <c r="AM308" s="288"/>
      <c r="AN308" s="122"/>
      <c r="AO308" s="131" t="str">
        <f t="shared" si="336"/>
        <v/>
      </c>
      <c r="AP308" s="123"/>
      <c r="AQ308" s="131" t="str">
        <f t="shared" si="337"/>
        <v/>
      </c>
      <c r="AR308" s="123" t="str">
        <f t="shared" si="338"/>
        <v/>
      </c>
      <c r="AS308" s="273" t="str">
        <f t="shared" si="339"/>
        <v/>
      </c>
      <c r="AT308" s="273"/>
      <c r="AU308" s="273"/>
      <c r="AV308" s="341"/>
      <c r="AW308" s="277"/>
      <c r="AX308" s="277"/>
      <c r="AY308" s="404"/>
      <c r="AZ308" s="405"/>
      <c r="BA308" s="405"/>
      <c r="BB308" s="405"/>
      <c r="BC308" s="405"/>
      <c r="BJ308" s="299"/>
      <c r="BK308" s="285"/>
      <c r="BL308" s="285"/>
      <c r="BM308" s="285"/>
      <c r="BN308" s="285"/>
      <c r="BO308" s="285"/>
      <c r="BP308" s="285"/>
      <c r="BQ308" s="285"/>
      <c r="BR308" s="285"/>
      <c r="BS308" s="285"/>
      <c r="BT308" s="285"/>
      <c r="BU308" s="285"/>
      <c r="BV308" s="285"/>
      <c r="BW308" s="285"/>
      <c r="BX308" s="285"/>
      <c r="BY308" s="285"/>
      <c r="BZ308" s="285"/>
      <c r="CA308" s="285"/>
      <c r="CB308" s="285"/>
      <c r="CC308" s="285"/>
      <c r="CD308" s="285"/>
      <c r="CE308" s="285"/>
      <c r="CF308" s="285"/>
      <c r="CG308" s="285"/>
      <c r="CH308" s="285"/>
      <c r="CL308" s="285"/>
    </row>
    <row r="309" spans="1:90" s="1" customFormat="1" ht="14" customHeight="1" x14ac:dyDescent="0.3">
      <c r="A309" s="581"/>
      <c r="B309" s="548"/>
      <c r="C309" s="511"/>
      <c r="D309" s="511"/>
      <c r="E309" s="620"/>
      <c r="F309" s="510"/>
      <c r="G309" s="510"/>
      <c r="H309" s="510"/>
      <c r="I309" s="510"/>
      <c r="J309" s="511"/>
      <c r="K309" s="512"/>
      <c r="L309" s="512"/>
      <c r="M309" s="512"/>
      <c r="N309" s="548"/>
      <c r="O309" s="489"/>
      <c r="P309" s="487"/>
      <c r="Q309" s="488"/>
      <c r="R309" s="485"/>
      <c r="S309" s="487"/>
      <c r="T309" s="488"/>
      <c r="U309" s="485"/>
      <c r="V309" s="487"/>
      <c r="W309" s="488"/>
      <c r="X309" s="509"/>
      <c r="Y309" s="488"/>
      <c r="Z309" s="509"/>
      <c r="AA309" s="489"/>
      <c r="AB309" s="298"/>
      <c r="AC309" s="409"/>
      <c r="AD309" s="359"/>
      <c r="AE309" s="287"/>
      <c r="AF309" s="409"/>
      <c r="AG309" s="287" t="str">
        <f t="shared" si="340"/>
        <v/>
      </c>
      <c r="AH309" s="288"/>
      <c r="AI309" s="288"/>
      <c r="AJ309" s="289" t="str">
        <f t="shared" si="331"/>
        <v/>
      </c>
      <c r="AK309" s="288"/>
      <c r="AL309" s="288"/>
      <c r="AM309" s="288"/>
      <c r="AN309" s="122"/>
      <c r="AO309" s="131" t="str">
        <f t="shared" si="336"/>
        <v/>
      </c>
      <c r="AP309" s="123"/>
      <c r="AQ309" s="131" t="str">
        <f t="shared" si="337"/>
        <v/>
      </c>
      <c r="AR309" s="123" t="str">
        <f t="shared" si="338"/>
        <v/>
      </c>
      <c r="AS309" s="273" t="str">
        <f t="shared" si="339"/>
        <v/>
      </c>
      <c r="AT309" s="273"/>
      <c r="AU309" s="273"/>
      <c r="AV309" s="341"/>
      <c r="AW309" s="277"/>
      <c r="AX309" s="277"/>
      <c r="AY309" s="404"/>
      <c r="AZ309" s="405"/>
      <c r="BA309" s="405"/>
      <c r="BB309" s="405"/>
      <c r="BC309" s="405"/>
      <c r="BJ309" s="299"/>
      <c r="BK309" s="285"/>
      <c r="BL309" s="285"/>
      <c r="BM309" s="285"/>
      <c r="BN309" s="285"/>
      <c r="BO309" s="285"/>
      <c r="BP309" s="285"/>
      <c r="BQ309" s="285"/>
      <c r="BR309" s="285"/>
      <c r="BS309" s="285"/>
      <c r="BT309" s="285"/>
      <c r="BU309" s="285"/>
      <c r="BV309" s="285"/>
      <c r="BW309" s="285"/>
      <c r="BX309" s="285"/>
      <c r="BY309" s="285"/>
      <c r="BZ309" s="285"/>
      <c r="CA309" s="285"/>
      <c r="CB309" s="285"/>
      <c r="CC309" s="285"/>
      <c r="CD309" s="285"/>
      <c r="CE309" s="285"/>
      <c r="CF309" s="285"/>
      <c r="CG309" s="285"/>
      <c r="CH309" s="285"/>
      <c r="CL309" s="285"/>
    </row>
    <row r="310" spans="1:90" s="1" customFormat="1" ht="14" customHeight="1" x14ac:dyDescent="0.3">
      <c r="A310" s="581"/>
      <c r="B310" s="548" t="s">
        <v>517</v>
      </c>
      <c r="C310" s="511" t="s">
        <v>122</v>
      </c>
      <c r="D310" s="511"/>
      <c r="E310" s="511"/>
      <c r="F310" s="510"/>
      <c r="G310" s="510"/>
      <c r="H310" s="510"/>
      <c r="I310" s="510"/>
      <c r="J310" s="511" t="s">
        <v>281</v>
      </c>
      <c r="K310" s="512" t="s">
        <v>526</v>
      </c>
      <c r="L310" s="512" t="s">
        <v>527</v>
      </c>
      <c r="M310" s="512" t="str">
        <f>+CONCATENATE(J310," ",K310," ",L310)</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N310" s="548"/>
      <c r="O310" s="489">
        <v>1</v>
      </c>
      <c r="P310" s="487"/>
      <c r="Q310" s="488"/>
      <c r="R310" s="485"/>
      <c r="S310" s="487"/>
      <c r="T310" s="488"/>
      <c r="U310" s="485"/>
      <c r="V310" s="487"/>
      <c r="W310" s="488"/>
      <c r="X310" s="509"/>
      <c r="Y310" s="488"/>
      <c r="Z310" s="509"/>
      <c r="AA310" s="489"/>
      <c r="AB310" s="298"/>
      <c r="AC310" s="409"/>
      <c r="AD310" s="359"/>
      <c r="AE310" s="287"/>
      <c r="AF310" s="409"/>
      <c r="AG310" s="287" t="str">
        <f t="shared" si="340"/>
        <v/>
      </c>
      <c r="AH310" s="288"/>
      <c r="AI310" s="288"/>
      <c r="AJ310" s="289" t="str">
        <f t="shared" si="331"/>
        <v/>
      </c>
      <c r="AK310" s="288"/>
      <c r="AL310" s="288"/>
      <c r="AM310" s="288"/>
      <c r="AN310" s="122"/>
      <c r="AO310" s="131" t="str">
        <f t="shared" si="336"/>
        <v/>
      </c>
      <c r="AP310" s="123"/>
      <c r="AQ310" s="131" t="str">
        <f t="shared" si="337"/>
        <v/>
      </c>
      <c r="AR310" s="123" t="str">
        <f t="shared" si="338"/>
        <v/>
      </c>
      <c r="AS310" s="273" t="str">
        <f t="shared" si="339"/>
        <v/>
      </c>
      <c r="AT310" s="273"/>
      <c r="AU310" s="273"/>
      <c r="AV310" s="341"/>
      <c r="AW310" s="277"/>
      <c r="AX310" s="277"/>
      <c r="AY310" s="404"/>
      <c r="AZ310" s="405"/>
      <c r="BA310" s="405"/>
      <c r="BB310" s="405"/>
      <c r="BC310" s="405"/>
      <c r="BJ310" s="299"/>
      <c r="BK310" s="285"/>
      <c r="BL310" s="285"/>
      <c r="BM310" s="285"/>
      <c r="BN310" s="285"/>
      <c r="BO310" s="285"/>
      <c r="BP310" s="285"/>
      <c r="BQ310" s="285"/>
      <c r="BR310" s="285"/>
      <c r="BS310" s="285"/>
      <c r="BT310" s="285"/>
      <c r="BU310" s="285"/>
      <c r="BV310" s="285"/>
      <c r="BW310" s="285"/>
      <c r="BX310" s="285"/>
      <c r="BY310" s="285"/>
      <c r="BZ310" s="285"/>
      <c r="CA310" s="285"/>
      <c r="CB310" s="285"/>
      <c r="CC310" s="285"/>
      <c r="CD310" s="285"/>
      <c r="CE310" s="285"/>
      <c r="CF310" s="285"/>
      <c r="CG310" s="285"/>
      <c r="CH310" s="285"/>
      <c r="CL310" s="285"/>
    </row>
    <row r="311" spans="1:90" s="1" customFormat="1" ht="14" customHeight="1" x14ac:dyDescent="0.3">
      <c r="A311" s="581"/>
      <c r="B311" s="548"/>
      <c r="C311" s="511"/>
      <c r="D311" s="511"/>
      <c r="E311" s="620"/>
      <c r="F311" s="510"/>
      <c r="G311" s="510"/>
      <c r="H311" s="510"/>
      <c r="I311" s="510"/>
      <c r="J311" s="511"/>
      <c r="K311" s="512"/>
      <c r="L311" s="512"/>
      <c r="M311" s="512"/>
      <c r="N311" s="548"/>
      <c r="O311" s="489"/>
      <c r="P311" s="487"/>
      <c r="Q311" s="488"/>
      <c r="R311" s="485"/>
      <c r="S311" s="487"/>
      <c r="T311" s="488"/>
      <c r="U311" s="485"/>
      <c r="V311" s="487"/>
      <c r="W311" s="488"/>
      <c r="X311" s="509"/>
      <c r="Y311" s="488"/>
      <c r="Z311" s="509"/>
      <c r="AA311" s="489"/>
      <c r="AB311" s="298"/>
      <c r="AC311" s="409"/>
      <c r="AD311" s="359"/>
      <c r="AE311" s="287"/>
      <c r="AF311" s="409"/>
      <c r="AG311" s="287" t="str">
        <f t="shared" si="340"/>
        <v/>
      </c>
      <c r="AH311" s="288"/>
      <c r="AI311" s="288"/>
      <c r="AJ311" s="289" t="str">
        <f t="shared" si="331"/>
        <v/>
      </c>
      <c r="AK311" s="288"/>
      <c r="AL311" s="288"/>
      <c r="AM311" s="288"/>
      <c r="AN311" s="122"/>
      <c r="AO311" s="131" t="str">
        <f t="shared" si="336"/>
        <v/>
      </c>
      <c r="AP311" s="123"/>
      <c r="AQ311" s="131" t="str">
        <f t="shared" si="337"/>
        <v/>
      </c>
      <c r="AR311" s="123" t="str">
        <f t="shared" si="338"/>
        <v/>
      </c>
      <c r="AS311" s="273" t="str">
        <f t="shared" si="339"/>
        <v/>
      </c>
      <c r="AT311" s="273"/>
      <c r="AU311" s="273"/>
      <c r="AV311" s="341"/>
      <c r="AW311" s="277"/>
      <c r="AX311" s="277"/>
      <c r="AY311" s="404"/>
      <c r="AZ311" s="405"/>
      <c r="BA311" s="405"/>
      <c r="BB311" s="405"/>
      <c r="BC311" s="405"/>
      <c r="BJ311" s="299"/>
      <c r="BK311" s="285"/>
      <c r="BL311" s="285"/>
      <c r="BM311" s="285"/>
      <c r="BN311" s="285"/>
      <c r="BO311" s="285"/>
      <c r="BP311" s="285"/>
      <c r="BQ311" s="285"/>
      <c r="BR311" s="285"/>
      <c r="BS311" s="285"/>
      <c r="BT311" s="285"/>
      <c r="BU311" s="285"/>
      <c r="BV311" s="285"/>
      <c r="BW311" s="285"/>
      <c r="BX311" s="285"/>
      <c r="BY311" s="285"/>
      <c r="BZ311" s="285"/>
      <c r="CA311" s="285"/>
      <c r="CB311" s="285"/>
      <c r="CC311" s="285"/>
      <c r="CD311" s="285"/>
      <c r="CE311" s="285"/>
      <c r="CF311" s="285"/>
      <c r="CG311" s="285"/>
      <c r="CH311" s="285"/>
      <c r="CL311" s="285"/>
    </row>
    <row r="312" spans="1:90" s="1" customFormat="1" ht="132.65" customHeight="1" x14ac:dyDescent="0.3">
      <c r="A312" s="581" t="s">
        <v>530</v>
      </c>
      <c r="B312" s="548" t="s">
        <v>531</v>
      </c>
      <c r="C312" s="511" t="s">
        <v>122</v>
      </c>
      <c r="D312" s="511" t="s">
        <v>532</v>
      </c>
      <c r="E312" s="511" t="s">
        <v>163</v>
      </c>
      <c r="F312" s="510" t="s">
        <v>330</v>
      </c>
      <c r="G312" s="510" t="s">
        <v>266</v>
      </c>
      <c r="H312" s="510" t="s">
        <v>279</v>
      </c>
      <c r="I312" s="510" t="s">
        <v>305</v>
      </c>
      <c r="J312" s="511" t="s">
        <v>996</v>
      </c>
      <c r="K312" s="512" t="s">
        <v>533</v>
      </c>
      <c r="L312" s="512" t="s">
        <v>534</v>
      </c>
      <c r="M312" s="512" t="str">
        <f t="shared" ref="M312:M324" si="389">+CONCATENATE(J312," ",K312," ",L312)</f>
        <v xml:space="preserve">Posibilidad de afectación Económica y pérdida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2" s="548" t="s">
        <v>319</v>
      </c>
      <c r="O312" s="489">
        <v>1</v>
      </c>
      <c r="P312" s="487" t="str">
        <f t="shared" si="310"/>
        <v>Muy Baja</v>
      </c>
      <c r="Q312" s="488">
        <f t="shared" ref="Q312" si="390">IF(P312="","",IF(P312="Muy Baja",0.2,IF(P312="Baja",0.4,IF(P312="Media",0.6,IF(P312="Alta",0.8,IF(P312="Muy Alta",1,))))))</f>
        <v>0.2</v>
      </c>
      <c r="R312" s="485" t="s">
        <v>320</v>
      </c>
      <c r="S312" s="487" t="str">
        <f>IF(OR(R312='Tabla Impacto'!$C$11,R312='Tabla Impacto'!$D$11),"Leve",IF(OR(R312='Tabla Impacto'!$C$12,R312='Tabla Impacto'!$D$12),"Menor",IF(OR(R312='Tabla Impacto'!$C$13,R312='Tabla Impacto'!$D$13),"Moderado",IF(OR(R312='Tabla Impacto'!$C$14,R312='Tabla Impacto'!$D$14),"Mayor",IF(OR(R312='Tabla Impacto'!$C$15,R312='Tabla Impacto'!$D$15),"Catastrófico","")))))</f>
        <v>Mayor</v>
      </c>
      <c r="T312" s="488">
        <f t="shared" ref="T312" si="391">IF(S312="","",IF(S312="Leve",0.2,IF(S312="Menor",0.4,IF(S312="Moderado",0.6,IF(S312="Mayor",0.8,IF(S312="Catastrófico",1,))))))</f>
        <v>0.8</v>
      </c>
      <c r="U312" s="485" t="s">
        <v>980</v>
      </c>
      <c r="V312" s="487" t="str">
        <f>IF(OR(U312='Tabla Impacto'!$C$11,U312='Tabla Impacto'!$D$11),"Leve",IF(OR(U312='Tabla Impacto'!$C$12,U312='Tabla Impacto'!$D$12),"Menor",IF(OR(U312='Tabla Impacto'!$C$13,U312='Tabla Impacto'!$D$13),"Moderado",IF(OR(U312='Tabla Impacto'!$C$14,U312='Tabla Impacto'!$D$14),"Mayor",IF(OR(U312='Tabla Impacto'!$C$15,U312='Tabla Impacto'!$D$15),"Catastrófico","")))))</f>
        <v>Mayor</v>
      </c>
      <c r="W312" s="488">
        <f t="shared" ref="W312" si="392">IF(V312="","",IF(V312="Leve",0.2,IF(V312="Menor",0.4,IF(V312="Moderado",0.6,IF(V312="Mayor",0.8,IF(V312="Catastrófico",1,))))))</f>
        <v>0.8</v>
      </c>
      <c r="X312" s="509" t="str">
        <f>IF(Y312="","",IF(Y312='Tabla Impacto'!$G$4,'Tabla Impacto'!$F$4,IF(Y312='Tabla Impacto'!$G$5,'Tabla Impacto'!$F$5,IF(Y312='Tabla Impacto'!$G$6,'Tabla Impacto'!$F$6,IF(Y312='Tabla Impacto'!$G$7,'Tabla Impacto'!$F$7,IF(Y312='Tabla Impacto'!$G$8,'Tabla Impacto'!$F$8))))))</f>
        <v>Mayor</v>
      </c>
      <c r="Y312" s="488">
        <f t="shared" ref="Y312" si="393">+IF(T312="",W312,IF(W312="",T312,IF(T312&gt;W312,T312,W312)))</f>
        <v>0.8</v>
      </c>
      <c r="Z312" s="509" t="str">
        <f t="shared" ref="Z312" si="394">IF(OR(AND(P312="Muy Baja",X312="Leve"),AND(P312="Muy Baja",X312="Menor"),AND(P312="Baja",X312="Leve")),"Bajo",IF(OR(AND(P312="Muy baja",X312="Moderado"),AND(P312="Baja",X312="Menor"),AND(P312="Baja",X312="Moderado"),AND(P312="Media",X312="Leve"),AND(P312="Media",X312="Menor"),AND(P312="Media",X312="Moderado"),AND(P312="Alta",X312="Leve"),AND(P312="Alta",X312="Menor")),"Moderado",IF(OR(AND(P312="Muy Baja",X312="Mayor"),AND(P312="Baja",X312="Mayor"),AND(P312="Media",X312="Mayor"),AND(P312="Alta",X312="Moderado"),AND(P312="Alta",X312="Mayor"),AND(P312="Muy Alta",X312="Leve"),AND(P312="Muy Alta",X312="Menor"),AND(P312="Muy Alta",X312="Moderado"),AND(P312="Muy Alta",X312="Mayor")),"Alto",IF(OR(AND(P312="Muy Baja",X312="Catastrófico"),AND(P312="Baja",X312="Catastrófico"),AND(P312="Media",X312="Catastrófico"),AND(P312="Alta",X312="Catastrófico"),AND(P312="Muy Alta",X312="Catastrófico")),"Extremo",""))))</f>
        <v>Alto</v>
      </c>
      <c r="AA312" s="489"/>
      <c r="AB312" s="298">
        <v>1</v>
      </c>
      <c r="AC312" s="409" t="s">
        <v>783</v>
      </c>
      <c r="AD312" s="359"/>
      <c r="AE312" s="287" t="s">
        <v>120</v>
      </c>
      <c r="AF312" s="409" t="s">
        <v>784</v>
      </c>
      <c r="AG312" s="287" t="str">
        <f t="shared" si="340"/>
        <v>Probabilidad</v>
      </c>
      <c r="AH312" s="288" t="s">
        <v>71</v>
      </c>
      <c r="AI312" s="288" t="s">
        <v>106</v>
      </c>
      <c r="AJ312" s="289" t="str">
        <f t="shared" si="331"/>
        <v>40%</v>
      </c>
      <c r="AK312" s="288" t="s">
        <v>112</v>
      </c>
      <c r="AL312" s="288" t="s">
        <v>130</v>
      </c>
      <c r="AM312" s="288" t="s">
        <v>273</v>
      </c>
      <c r="AN312" s="272">
        <f>IFERROR(IF(AG312="Probabilidad",(Q312-(+Q312*AJ312)),IF(AG312="Impacto",Q312,"")),"")</f>
        <v>0.12</v>
      </c>
      <c r="AO312" s="131" t="str">
        <f t="shared" si="336"/>
        <v>Muy Baja</v>
      </c>
      <c r="AP312" s="123">
        <f>+AN312</f>
        <v>0.12</v>
      </c>
      <c r="AQ312" s="131" t="str">
        <f t="shared" si="337"/>
        <v>Mayor</v>
      </c>
      <c r="AR312" s="123">
        <f>IFERROR(IF(AG312="Impacto",(Y312-(+Y312*AJ312)),IF(AG312="Probabilidad",Y312,"")),"")</f>
        <v>0.8</v>
      </c>
      <c r="AS312" s="273" t="str">
        <f t="shared" si="339"/>
        <v>Alto</v>
      </c>
      <c r="AT312" s="507">
        <f>+AP313</f>
        <v>7.1999999999999995E-2</v>
      </c>
      <c r="AU312" s="507">
        <f>+AR313</f>
        <v>0.8</v>
      </c>
      <c r="AV312" s="490" t="s">
        <v>274</v>
      </c>
      <c r="AW312" s="277"/>
      <c r="AX312" s="277"/>
      <c r="AY312" s="291">
        <v>0</v>
      </c>
      <c r="AZ312" s="287">
        <v>0</v>
      </c>
      <c r="BA312" s="287">
        <v>0</v>
      </c>
      <c r="BB312" s="287">
        <v>0</v>
      </c>
      <c r="BC312" s="287">
        <v>0</v>
      </c>
      <c r="BJ312" s="299"/>
      <c r="BK312" s="285"/>
      <c r="BL312" s="285"/>
      <c r="BM312" s="285"/>
      <c r="BN312" s="285"/>
      <c r="BO312" s="285"/>
      <c r="BP312" s="285"/>
      <c r="BQ312" s="285"/>
      <c r="BR312" s="285"/>
      <c r="BS312" s="285"/>
      <c r="BT312" s="285"/>
      <c r="BU312" s="285"/>
      <c r="BV312" s="285"/>
      <c r="BW312" s="285"/>
      <c r="BX312" s="285"/>
      <c r="BY312" s="285"/>
      <c r="BZ312" s="285"/>
      <c r="CA312" s="285"/>
      <c r="CB312" s="285"/>
      <c r="CC312" s="285"/>
      <c r="CD312" s="285"/>
      <c r="CE312" s="285"/>
      <c r="CF312" s="285"/>
      <c r="CG312" s="285"/>
      <c r="CH312" s="285"/>
      <c r="CL312" s="285"/>
    </row>
    <row r="313" spans="1:90" s="1" customFormat="1" ht="140" x14ac:dyDescent="0.3">
      <c r="A313" s="581"/>
      <c r="B313" s="548" t="s">
        <v>524</v>
      </c>
      <c r="C313" s="511" t="s">
        <v>122</v>
      </c>
      <c r="D313" s="511"/>
      <c r="E313" s="511"/>
      <c r="F313" s="510"/>
      <c r="G313" s="510"/>
      <c r="H313" s="510"/>
      <c r="I313" s="510"/>
      <c r="J313" s="511" t="s">
        <v>269</v>
      </c>
      <c r="K313" s="512" t="s">
        <v>533</v>
      </c>
      <c r="L313" s="512" t="s">
        <v>534</v>
      </c>
      <c r="M313" s="512"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3" s="548"/>
      <c r="O313" s="489">
        <v>1</v>
      </c>
      <c r="P313" s="487"/>
      <c r="Q313" s="488"/>
      <c r="R313" s="485"/>
      <c r="S313" s="487"/>
      <c r="T313" s="488"/>
      <c r="U313" s="485"/>
      <c r="V313" s="487"/>
      <c r="W313" s="488"/>
      <c r="X313" s="509"/>
      <c r="Y313" s="488"/>
      <c r="Z313" s="509"/>
      <c r="AA313" s="489"/>
      <c r="AB313" s="298">
        <v>2</v>
      </c>
      <c r="AC313" s="409" t="s">
        <v>970</v>
      </c>
      <c r="AD313" s="359"/>
      <c r="AE313" s="287" t="s">
        <v>120</v>
      </c>
      <c r="AF313" s="409" t="s">
        <v>725</v>
      </c>
      <c r="AG313" s="287" t="str">
        <f t="shared" si="340"/>
        <v>Probabilidad</v>
      </c>
      <c r="AH313" s="288" t="s">
        <v>71</v>
      </c>
      <c r="AI313" s="288" t="s">
        <v>106</v>
      </c>
      <c r="AJ313" s="289" t="str">
        <f t="shared" si="331"/>
        <v>40%</v>
      </c>
      <c r="AK313" s="288" t="s">
        <v>112</v>
      </c>
      <c r="AL313" s="288" t="s">
        <v>130</v>
      </c>
      <c r="AM313" s="288" t="s">
        <v>273</v>
      </c>
      <c r="AN313" s="271">
        <f>IFERROR(IF(AND(AG312="Probabilidad",AG313="Probabilidad"),(AP312-(+AP312*AJ313)),IF(AG313="Probabilidad",(Q312-(+Q312*AJ313)),IF(AG313="Impacto",AP312,""))),"")</f>
        <v>7.1999999999999995E-2</v>
      </c>
      <c r="AO313" s="131" t="str">
        <f t="shared" si="336"/>
        <v>Muy Baja</v>
      </c>
      <c r="AP313" s="123">
        <f>+AN313</f>
        <v>7.1999999999999995E-2</v>
      </c>
      <c r="AQ313" s="131" t="str">
        <f t="shared" si="337"/>
        <v>Mayor</v>
      </c>
      <c r="AR313" s="123">
        <f>IFERROR(IF(AND(AG312="Impacto",AG313="Impacto"),(AR312-(+AR312*AJ313)),IF(AG313="Impacto",(Y312-(+Y312*AJ313)),IF(AG313="Probabilidad",AR312,""))),"")</f>
        <v>0.8</v>
      </c>
      <c r="AS313" s="273" t="str">
        <f t="shared" si="339"/>
        <v>Alto</v>
      </c>
      <c r="AT313" s="508"/>
      <c r="AU313" s="508"/>
      <c r="AV313" s="491"/>
      <c r="AW313" s="277"/>
      <c r="AX313" s="277"/>
      <c r="AY313" s="291">
        <v>0</v>
      </c>
      <c r="AZ313" s="287">
        <v>0</v>
      </c>
      <c r="BA313" s="287">
        <v>0</v>
      </c>
      <c r="BB313" s="287">
        <v>0</v>
      </c>
      <c r="BC313" s="287">
        <v>0</v>
      </c>
      <c r="BJ313" s="299"/>
      <c r="BK313" s="285"/>
      <c r="BL313" s="285"/>
      <c r="BM313" s="285"/>
      <c r="BN313" s="285"/>
      <c r="BO313" s="285"/>
      <c r="BP313" s="285"/>
      <c r="BQ313" s="285"/>
      <c r="BR313" s="285"/>
      <c r="BS313" s="285"/>
      <c r="BT313" s="285"/>
      <c r="BU313" s="285"/>
      <c r="BV313" s="285"/>
      <c r="BW313" s="285"/>
      <c r="BX313" s="285"/>
      <c r="BY313" s="285"/>
      <c r="BZ313" s="285"/>
      <c r="CA313" s="285"/>
      <c r="CB313" s="285"/>
      <c r="CC313" s="285"/>
      <c r="CD313" s="285"/>
      <c r="CE313" s="285"/>
      <c r="CF313" s="285"/>
      <c r="CG313" s="285"/>
      <c r="CH313" s="285"/>
      <c r="CL313" s="285"/>
    </row>
    <row r="314" spans="1:90" s="1" customFormat="1" ht="14" customHeight="1" x14ac:dyDescent="0.3">
      <c r="A314" s="581"/>
      <c r="B314" s="548" t="s">
        <v>524</v>
      </c>
      <c r="C314" s="511" t="s">
        <v>122</v>
      </c>
      <c r="D314" s="511"/>
      <c r="E314" s="511"/>
      <c r="F314" s="510"/>
      <c r="G314" s="510"/>
      <c r="H314" s="510"/>
      <c r="I314" s="510"/>
      <c r="J314" s="511" t="s">
        <v>269</v>
      </c>
      <c r="K314" s="512" t="s">
        <v>533</v>
      </c>
      <c r="L314" s="512" t="s">
        <v>534</v>
      </c>
      <c r="M314" s="512"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4" s="548"/>
      <c r="O314" s="489">
        <v>1</v>
      </c>
      <c r="P314" s="487"/>
      <c r="Q314" s="488"/>
      <c r="R314" s="485"/>
      <c r="S314" s="487"/>
      <c r="T314" s="488"/>
      <c r="U314" s="485"/>
      <c r="V314" s="487"/>
      <c r="W314" s="488"/>
      <c r="X314" s="509"/>
      <c r="Y314" s="488"/>
      <c r="Z314" s="509"/>
      <c r="AA314" s="489"/>
      <c r="AB314" s="298"/>
      <c r="AC314" s="409"/>
      <c r="AD314" s="359"/>
      <c r="AE314" s="287"/>
      <c r="AF314" s="409"/>
      <c r="AG314" s="287" t="str">
        <f t="shared" ref="AG314" si="395">IF(OR(AH314="Preventivo",AH314="Detectivo"),"Probabilidad",IF(AH314="Correctivo","Impacto",""))</f>
        <v/>
      </c>
      <c r="AH314" s="288"/>
      <c r="AI314" s="288"/>
      <c r="AJ314" s="289" t="str">
        <f t="shared" si="331"/>
        <v/>
      </c>
      <c r="AK314" s="288"/>
      <c r="AL314" s="288"/>
      <c r="AM314" s="288"/>
      <c r="AN314" s="122"/>
      <c r="AO314" s="131" t="str">
        <f t="shared" si="336"/>
        <v/>
      </c>
      <c r="AP314" s="123"/>
      <c r="AQ314" s="131" t="str">
        <f t="shared" si="337"/>
        <v/>
      </c>
      <c r="AR314" s="123" t="str">
        <f t="shared" si="338"/>
        <v/>
      </c>
      <c r="AS314" s="273" t="str">
        <f t="shared" si="339"/>
        <v/>
      </c>
      <c r="AT314" s="273"/>
      <c r="AU314" s="273"/>
      <c r="AV314" s="341"/>
      <c r="AW314" s="277"/>
      <c r="AX314" s="277"/>
      <c r="AY314" s="404"/>
      <c r="AZ314" s="405"/>
      <c r="BA314" s="405"/>
      <c r="BB314" s="405"/>
      <c r="BC314" s="405"/>
      <c r="BJ314" s="299"/>
      <c r="BK314" s="285"/>
      <c r="BL314" s="285"/>
      <c r="BM314" s="285"/>
      <c r="BN314" s="285"/>
      <c r="BO314" s="285"/>
      <c r="BP314" s="285"/>
      <c r="BQ314" s="285"/>
      <c r="BR314" s="285"/>
      <c r="BS314" s="285"/>
      <c r="BT314" s="285"/>
      <c r="BU314" s="285"/>
      <c r="BV314" s="285"/>
      <c r="BW314" s="285"/>
      <c r="BX314" s="285"/>
      <c r="BY314" s="285"/>
      <c r="BZ314" s="285"/>
      <c r="CA314" s="285"/>
      <c r="CB314" s="285"/>
      <c r="CC314" s="285"/>
      <c r="CD314" s="285"/>
      <c r="CE314" s="285"/>
      <c r="CF314" s="285"/>
      <c r="CG314" s="285"/>
      <c r="CH314" s="285"/>
      <c r="CL314" s="285"/>
    </row>
    <row r="315" spans="1:90" s="1" customFormat="1" ht="14" customHeight="1" x14ac:dyDescent="0.3">
      <c r="A315" s="581"/>
      <c r="B315" s="548" t="s">
        <v>524</v>
      </c>
      <c r="C315" s="511" t="s">
        <v>122</v>
      </c>
      <c r="D315" s="511"/>
      <c r="E315" s="511"/>
      <c r="F315" s="510"/>
      <c r="G315" s="510"/>
      <c r="H315" s="510"/>
      <c r="I315" s="510"/>
      <c r="J315" s="511" t="s">
        <v>269</v>
      </c>
      <c r="K315" s="512" t="s">
        <v>533</v>
      </c>
      <c r="L315" s="512" t="s">
        <v>534</v>
      </c>
      <c r="M315" s="512"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5" s="548"/>
      <c r="O315" s="489">
        <v>1</v>
      </c>
      <c r="P315" s="487"/>
      <c r="Q315" s="488"/>
      <c r="R315" s="485"/>
      <c r="S315" s="487"/>
      <c r="T315" s="488"/>
      <c r="U315" s="485"/>
      <c r="V315" s="487"/>
      <c r="W315" s="488"/>
      <c r="X315" s="509"/>
      <c r="Y315" s="488"/>
      <c r="Z315" s="509"/>
      <c r="AA315" s="489"/>
      <c r="AB315" s="298"/>
      <c r="AC315" s="409"/>
      <c r="AD315" s="359"/>
      <c r="AE315" s="287"/>
      <c r="AF315" s="409"/>
      <c r="AG315" s="287" t="str">
        <f t="shared" si="340"/>
        <v/>
      </c>
      <c r="AH315" s="288"/>
      <c r="AI315" s="288"/>
      <c r="AJ315" s="289" t="str">
        <f t="shared" si="331"/>
        <v/>
      </c>
      <c r="AK315" s="288"/>
      <c r="AL315" s="288"/>
      <c r="AM315" s="288"/>
      <c r="AN315" s="122"/>
      <c r="AO315" s="131" t="str">
        <f t="shared" si="336"/>
        <v/>
      </c>
      <c r="AP315" s="123"/>
      <c r="AQ315" s="131" t="str">
        <f t="shared" si="337"/>
        <v/>
      </c>
      <c r="AR315" s="123" t="str">
        <f t="shared" si="338"/>
        <v/>
      </c>
      <c r="AS315" s="273" t="str">
        <f t="shared" si="339"/>
        <v/>
      </c>
      <c r="AT315" s="273"/>
      <c r="AU315" s="273"/>
      <c r="AV315" s="341"/>
      <c r="AW315" s="277"/>
      <c r="AX315" s="277"/>
      <c r="AY315" s="404"/>
      <c r="AZ315" s="405"/>
      <c r="BA315" s="405"/>
      <c r="BB315" s="405"/>
      <c r="BC315" s="405"/>
      <c r="BJ315" s="299"/>
      <c r="BK315" s="285"/>
      <c r="BL315" s="285"/>
      <c r="BM315" s="285"/>
      <c r="BN315" s="285"/>
      <c r="BO315" s="285"/>
      <c r="BP315" s="285"/>
      <c r="BQ315" s="285"/>
      <c r="BR315" s="285"/>
      <c r="BS315" s="285"/>
      <c r="BT315" s="285"/>
      <c r="BU315" s="285"/>
      <c r="BV315" s="285"/>
      <c r="BW315" s="285"/>
      <c r="BX315" s="285"/>
      <c r="BY315" s="285"/>
      <c r="BZ315" s="285"/>
      <c r="CA315" s="285"/>
      <c r="CB315" s="285"/>
      <c r="CC315" s="285"/>
      <c r="CD315" s="285"/>
      <c r="CE315" s="285"/>
      <c r="CF315" s="285"/>
      <c r="CG315" s="285"/>
      <c r="CH315" s="285"/>
      <c r="CL315" s="285"/>
    </row>
    <row r="316" spans="1:90" s="1" customFormat="1" ht="14" customHeight="1" x14ac:dyDescent="0.3">
      <c r="A316" s="581"/>
      <c r="B316" s="548" t="s">
        <v>524</v>
      </c>
      <c r="C316" s="511" t="s">
        <v>122</v>
      </c>
      <c r="D316" s="511"/>
      <c r="E316" s="511"/>
      <c r="F316" s="510"/>
      <c r="G316" s="510"/>
      <c r="H316" s="510"/>
      <c r="I316" s="510"/>
      <c r="J316" s="511" t="s">
        <v>269</v>
      </c>
      <c r="K316" s="512" t="s">
        <v>533</v>
      </c>
      <c r="L316" s="512" t="s">
        <v>534</v>
      </c>
      <c r="M316" s="512"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6" s="548"/>
      <c r="O316" s="489">
        <v>1</v>
      </c>
      <c r="P316" s="487"/>
      <c r="Q316" s="488"/>
      <c r="R316" s="485"/>
      <c r="S316" s="487"/>
      <c r="T316" s="488"/>
      <c r="U316" s="485"/>
      <c r="V316" s="487"/>
      <c r="W316" s="488"/>
      <c r="X316" s="509"/>
      <c r="Y316" s="488"/>
      <c r="Z316" s="509"/>
      <c r="AA316" s="489"/>
      <c r="AB316" s="298"/>
      <c r="AC316" s="409"/>
      <c r="AD316" s="359"/>
      <c r="AE316" s="287"/>
      <c r="AF316" s="409"/>
      <c r="AG316" s="287" t="str">
        <f t="shared" si="340"/>
        <v/>
      </c>
      <c r="AH316" s="288"/>
      <c r="AI316" s="288"/>
      <c r="AJ316" s="289" t="str">
        <f t="shared" si="331"/>
        <v/>
      </c>
      <c r="AK316" s="288"/>
      <c r="AL316" s="288"/>
      <c r="AM316" s="288"/>
      <c r="AN316" s="122"/>
      <c r="AO316" s="131" t="str">
        <f t="shared" si="336"/>
        <v/>
      </c>
      <c r="AP316" s="123"/>
      <c r="AQ316" s="131" t="str">
        <f t="shared" si="337"/>
        <v/>
      </c>
      <c r="AR316" s="123" t="str">
        <f t="shared" si="338"/>
        <v/>
      </c>
      <c r="AS316" s="273" t="str">
        <f t="shared" si="339"/>
        <v/>
      </c>
      <c r="AT316" s="273"/>
      <c r="AU316" s="273"/>
      <c r="AV316" s="341"/>
      <c r="AW316" s="277"/>
      <c r="AX316" s="277"/>
      <c r="AY316" s="404"/>
      <c r="AZ316" s="405"/>
      <c r="BA316" s="405"/>
      <c r="BB316" s="405"/>
      <c r="BC316" s="405"/>
      <c r="BJ316" s="299"/>
      <c r="BK316" s="285"/>
      <c r="BL316" s="285"/>
      <c r="BM316" s="285"/>
      <c r="BN316" s="285"/>
      <c r="BO316" s="285"/>
      <c r="BP316" s="285"/>
      <c r="BQ316" s="285"/>
      <c r="BR316" s="285"/>
      <c r="BS316" s="285"/>
      <c r="BT316" s="285"/>
      <c r="BU316" s="285"/>
      <c r="BV316" s="285"/>
      <c r="BW316" s="285"/>
      <c r="BX316" s="285"/>
      <c r="BY316" s="285"/>
      <c r="BZ316" s="285"/>
      <c r="CA316" s="285"/>
      <c r="CB316" s="285"/>
      <c r="CC316" s="285"/>
      <c r="CD316" s="285"/>
      <c r="CE316" s="285"/>
      <c r="CF316" s="285"/>
      <c r="CG316" s="285"/>
      <c r="CH316" s="285"/>
      <c r="CL316" s="285"/>
    </row>
    <row r="317" spans="1:90" s="1" customFormat="1" ht="14" customHeight="1" x14ac:dyDescent="0.3">
      <c r="A317" s="581"/>
      <c r="B317" s="548" t="s">
        <v>524</v>
      </c>
      <c r="C317" s="511" t="s">
        <v>122</v>
      </c>
      <c r="D317" s="511"/>
      <c r="E317" s="511"/>
      <c r="F317" s="510"/>
      <c r="G317" s="510"/>
      <c r="H317" s="510"/>
      <c r="I317" s="510"/>
      <c r="J317" s="511" t="s">
        <v>269</v>
      </c>
      <c r="K317" s="512" t="s">
        <v>533</v>
      </c>
      <c r="L317" s="512" t="s">
        <v>534</v>
      </c>
      <c r="M317" s="512" t="str">
        <f t="shared" si="389"/>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N317" s="548"/>
      <c r="O317" s="489">
        <v>1</v>
      </c>
      <c r="P317" s="487"/>
      <c r="Q317" s="488"/>
      <c r="R317" s="485"/>
      <c r="S317" s="487"/>
      <c r="T317" s="488"/>
      <c r="U317" s="485"/>
      <c r="V317" s="487"/>
      <c r="W317" s="488"/>
      <c r="X317" s="509"/>
      <c r="Y317" s="488"/>
      <c r="Z317" s="509"/>
      <c r="AA317" s="489"/>
      <c r="AB317" s="298"/>
      <c r="AC317" s="409"/>
      <c r="AD317" s="359"/>
      <c r="AE317" s="287"/>
      <c r="AF317" s="409"/>
      <c r="AG317" s="287" t="str">
        <f t="shared" si="340"/>
        <v/>
      </c>
      <c r="AH317" s="288"/>
      <c r="AI317" s="288"/>
      <c r="AJ317" s="289" t="str">
        <f t="shared" si="331"/>
        <v/>
      </c>
      <c r="AK317" s="288"/>
      <c r="AL317" s="288"/>
      <c r="AM317" s="288"/>
      <c r="AN317" s="122"/>
      <c r="AO317" s="131" t="str">
        <f t="shared" si="336"/>
        <v/>
      </c>
      <c r="AP317" s="123"/>
      <c r="AQ317" s="131" t="str">
        <f t="shared" si="337"/>
        <v/>
      </c>
      <c r="AR317" s="123" t="str">
        <f t="shared" si="338"/>
        <v/>
      </c>
      <c r="AS317" s="273" t="str">
        <f t="shared" si="339"/>
        <v/>
      </c>
      <c r="AT317" s="273"/>
      <c r="AU317" s="273"/>
      <c r="AV317" s="341"/>
      <c r="AW317" s="277"/>
      <c r="AX317" s="277"/>
      <c r="AY317" s="404"/>
      <c r="AZ317" s="405"/>
      <c r="BA317" s="405"/>
      <c r="BB317" s="405"/>
      <c r="BC317" s="405"/>
      <c r="BJ317" s="299"/>
      <c r="BK317" s="285"/>
      <c r="BL317" s="285"/>
      <c r="BM317" s="285"/>
      <c r="BN317" s="285"/>
      <c r="BO317" s="285"/>
      <c r="BP317" s="285"/>
      <c r="BQ317" s="285"/>
      <c r="BR317" s="285"/>
      <c r="BS317" s="285"/>
      <c r="BT317" s="285"/>
      <c r="BU317" s="285"/>
      <c r="BV317" s="285"/>
      <c r="BW317" s="285"/>
      <c r="BX317" s="285"/>
      <c r="BY317" s="285"/>
      <c r="BZ317" s="285"/>
      <c r="CA317" s="285"/>
      <c r="CB317" s="285"/>
      <c r="CC317" s="285"/>
      <c r="CD317" s="285"/>
      <c r="CE317" s="285"/>
      <c r="CF317" s="285"/>
      <c r="CG317" s="285"/>
      <c r="CH317" s="285"/>
      <c r="CL317" s="285"/>
    </row>
    <row r="318" spans="1:90" s="203" customFormat="1" ht="84" hidden="1" x14ac:dyDescent="0.3">
      <c r="A318" s="619" t="s">
        <v>535</v>
      </c>
      <c r="B318" s="619"/>
      <c r="C318" s="511" t="s">
        <v>122</v>
      </c>
      <c r="D318" s="511"/>
      <c r="E318" s="511"/>
      <c r="F318" s="510" t="s">
        <v>265</v>
      </c>
      <c r="G318" s="510" t="s">
        <v>288</v>
      </c>
      <c r="H318" s="510" t="s">
        <v>279</v>
      </c>
      <c r="I318" s="510" t="s">
        <v>305</v>
      </c>
      <c r="J318" s="511" t="s">
        <v>281</v>
      </c>
      <c r="K318" s="512" t="s">
        <v>536</v>
      </c>
      <c r="L318" s="512" t="s">
        <v>537</v>
      </c>
      <c r="M318"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8" s="513" t="s">
        <v>538</v>
      </c>
      <c r="O318" s="514">
        <v>5000</v>
      </c>
      <c r="P318" s="571" t="str">
        <f t="shared" si="320"/>
        <v>Alta</v>
      </c>
      <c r="Q318" s="646">
        <f t="shared" ref="Q318" si="396">IF(P318="","",IF(P318="Muy Baja",0.2,IF(P318="Baja",0.4,IF(P318="Media",0.6,IF(P318="Alta",0.8,IF(P318="Muy Alta",1,))))))</f>
        <v>0.8</v>
      </c>
      <c r="R318" s="570"/>
      <c r="S318" s="571" t="str">
        <f>IF(OR(R318='Tabla Impacto'!$C$11,R318='Tabla Impacto'!$D$11),"Leve",IF(OR(R318='Tabla Impacto'!$C$12,R318='Tabla Impacto'!$D$12),"Menor",IF(OR(R318='Tabla Impacto'!$C$13,R318='Tabla Impacto'!$D$13),"Moderado",IF(OR(R318='Tabla Impacto'!$C$14,R318='Tabla Impacto'!$D$14),"Mayor",IF(OR(R318='Tabla Impacto'!$C$15,R318='Tabla Impacto'!$D$15),"Catastrófico","")))))</f>
        <v/>
      </c>
      <c r="T318" s="646" t="str">
        <f t="shared" ref="T318" si="397">IF(S318="","",IF(S318="Leve",0.2,IF(S318="Menor",0.4,IF(S318="Moderado",0.6,IF(S318="Mayor",0.8,IF(S318="Catastrófico",1,))))))</f>
        <v/>
      </c>
      <c r="U318" s="570" t="s">
        <v>272</v>
      </c>
      <c r="V318" s="571" t="str">
        <f>IF(OR(U318='Tabla Impacto'!$C$11,U318='Tabla Impacto'!$D$11),"Leve",IF(OR(U318='Tabla Impacto'!$C$12,U318='Tabla Impacto'!$D$12),"Menor",IF(OR(U318='Tabla Impacto'!$C$13,U318='Tabla Impacto'!$D$13),"Moderado",IF(OR(U318='Tabla Impacto'!$C$14,U318='Tabla Impacto'!$D$14),"Mayor",IF(OR(U318='Tabla Impacto'!$C$15,U318='Tabla Impacto'!$D$15),"Catastrófico","")))))</f>
        <v>Catastrófico</v>
      </c>
      <c r="W318" s="646">
        <f t="shared" ref="W318" si="398">IF(V318="","",IF(V318="Leve",0.2,IF(V318="Menor",0.4,IF(V318="Moderado",0.6,IF(V318="Mayor",0.8,IF(V318="Catastrófico",1,))))))</f>
        <v>1</v>
      </c>
      <c r="X318" s="549" t="str">
        <f>IF(Y318="","",IF(Y318='Tabla Impacto'!$G$4,'Tabla Impacto'!$F$4,IF(Y318='Tabla Impacto'!$G$5,'Tabla Impacto'!$F$5,IF(Y318='Tabla Impacto'!$G$6,'Tabla Impacto'!$F$6,IF(Y318='Tabla Impacto'!$G$7,'Tabla Impacto'!$F$7,IF(Y318='Tabla Impacto'!$G$8,'Tabla Impacto'!$F$8))))))</f>
        <v>Catastrófico</v>
      </c>
      <c r="Y318" s="646">
        <f t="shared" ref="Y318" si="399">+IF(T318="",W318,IF(W318="",T318,IF(T318&gt;W318,T318,W318)))</f>
        <v>1</v>
      </c>
      <c r="Z318" s="549" t="str">
        <f t="shared" ref="Z318" si="400">IF(OR(AND(P318="Muy Baja",X318="Leve"),AND(P318="Muy Baja",X318="Menor"),AND(P318="Baja",X318="Leve")),"Bajo",IF(OR(AND(P318="Muy baja",X318="Moderado"),AND(P318="Baja",X318="Menor"),AND(P318="Baja",X318="Moderado"),AND(P318="Media",X318="Leve"),AND(P318="Media",X318="Menor"),AND(P318="Media",X318="Moderado"),AND(P318="Alta",X318="Leve"),AND(P318="Alta",X318="Menor")),"Moderado",IF(OR(AND(P318="Muy Baja",X318="Mayor"),AND(P318="Baja",X318="Mayor"),AND(P318="Media",X318="Mayor"),AND(P318="Alta",X318="Moderado"),AND(P318="Alta",X318="Mayor"),AND(P318="Muy Alta",X318="Leve"),AND(P318="Muy Alta",X318="Menor"),AND(P318="Muy Alta",X318="Moderado"),AND(P318="Muy Alta",X318="Mayor")),"Alto",IF(OR(AND(P318="Muy Baja",X318="Catastrófico"),AND(P318="Baja",X318="Catastrófico"),AND(P318="Media",X318="Catastrófico"),AND(P318="Alta",X318="Catastrófico"),AND(P318="Muy Alta",X318="Catastrófico")),"Extremo",""))))</f>
        <v>Extremo</v>
      </c>
      <c r="AA318" s="514"/>
      <c r="AB318" s="298"/>
      <c r="AC318" s="409" t="s">
        <v>539</v>
      </c>
      <c r="AD318" s="392"/>
      <c r="AE318" s="292"/>
      <c r="AF318" s="409" t="s">
        <v>540</v>
      </c>
      <c r="AG318" s="287" t="str">
        <f t="shared" si="340"/>
        <v>Probabilidad</v>
      </c>
      <c r="AH318" s="293" t="s">
        <v>71</v>
      </c>
      <c r="AI318" s="293" t="s">
        <v>106</v>
      </c>
      <c r="AJ318" s="294" t="str">
        <f t="shared" si="331"/>
        <v>40%</v>
      </c>
      <c r="AK318" s="293" t="s">
        <v>112</v>
      </c>
      <c r="AL318" s="293" t="s">
        <v>130</v>
      </c>
      <c r="AM318" s="293" t="s">
        <v>273</v>
      </c>
      <c r="AN318" s="272">
        <f>IFERROR(IF(AG318="Probabilidad",(Q318-(+Q318*AJ318)),IF(AG318="Impacto",Q318,"")),"")</f>
        <v>0.48</v>
      </c>
      <c r="AO318" s="131" t="str">
        <f t="shared" ref="AO318" si="401">IFERROR(IF(AN318="","",IF(AN318&lt;=0.2,"Muy Baja",IF(AN318&lt;=0.4,"Baja",IF(AN318&lt;=0.6,"Media",IF(AN318&lt;=0.8,"Alta","Muy Alta"))))),"")</f>
        <v>Media</v>
      </c>
      <c r="AP318" s="123">
        <f>+AN318</f>
        <v>0.48</v>
      </c>
      <c r="AQ318" s="131" t="str">
        <f t="shared" ref="AQ318" si="402">IFERROR(IF(AR318="","",IF(AR318&lt;=0.2,"Leve",IF(AR318&lt;=0.4,"Menor",IF(AR318&lt;=0.6,"Moderado",IF(AR318&lt;=0.8,"Mayor","Catastrófico"))))),"")</f>
        <v>Catastrófico</v>
      </c>
      <c r="AR318" s="123">
        <f>IFERROR(IF(AG318="Impacto",(Y318-(+Y318*AJ318)),IF(AG318="Probabilidad",Y318,"")),"")</f>
        <v>1</v>
      </c>
      <c r="AS318" s="273" t="str">
        <f t="shared" ref="AS318" si="403">IFERROR(IF(OR(AND(AO318="Muy Baja",AQ318="Leve"),AND(AO318="Muy Baja",AQ318="Menor"),AND(AO318="Baja",AQ318="Leve")),"Bajo",IF(OR(AND(AO318="Muy baja",AQ318="Moderado"),AND(AO318="Baja",AQ318="Menor"),AND(AO318="Baja",AQ318="Moderado"),AND(AO318="Media",AQ318="Leve"),AND(AO318="Media",AQ318="Menor"),AND(AO318="Media",AQ318="Moderado"),AND(AO318="Alta",AQ318="Leve"),AND(AO318="Alta",AQ318="Menor")),"Moderado",IF(OR(AND(AO318="Muy Baja",AQ318="Mayor"),AND(AO318="Baja",AQ318="Mayor"),AND(AO318="Media",AQ318="Mayor"),AND(AO318="Alta",AQ318="Moderado"),AND(AO318="Alta",AQ318="Mayor"),AND(AO318="Muy Alta",AQ318="Leve"),AND(AO318="Muy Alta",AQ318="Menor"),AND(AO318="Muy Alta",AQ318="Moderado"),AND(AO318="Muy Alta",AQ318="Mayor")),"Alto",IF(OR(AND(AO318="Muy Baja",AQ318="Catastrófico"),AND(AO318="Baja",AQ318="Catastrófico"),AND(AO318="Media",AQ318="Catastrófico"),AND(AO318="Alta",AQ318="Catastrófico"),AND(AO318="Muy Alta",AQ318="Catastrófico")),"Extremo","")))),"")</f>
        <v>Extremo</v>
      </c>
      <c r="AT318" s="339">
        <f>+AN318</f>
        <v>0.48</v>
      </c>
      <c r="AU318" s="339">
        <f>+AR318</f>
        <v>1</v>
      </c>
      <c r="AV318" s="295" t="s">
        <v>274</v>
      </c>
      <c r="AW318" s="278"/>
      <c r="AX318" s="278"/>
      <c r="AY318" s="296">
        <v>12</v>
      </c>
      <c r="AZ318" s="292">
        <v>3</v>
      </c>
      <c r="BA318" s="292">
        <v>3</v>
      </c>
      <c r="BB318" s="292">
        <v>3</v>
      </c>
      <c r="BC318" s="292">
        <v>3</v>
      </c>
      <c r="BJ318" s="376"/>
      <c r="BK318" s="297"/>
      <c r="BL318" s="297"/>
      <c r="BM318" s="297"/>
      <c r="BN318" s="297"/>
      <c r="BO318" s="297"/>
      <c r="BP318" s="297"/>
      <c r="BQ318" s="297"/>
      <c r="BR318" s="297"/>
      <c r="BS318" s="297"/>
      <c r="BT318" s="297"/>
      <c r="BU318" s="297"/>
      <c r="BV318" s="297"/>
      <c r="BW318" s="297"/>
      <c r="BX318" s="297"/>
      <c r="BY318" s="297"/>
      <c r="BZ318" s="297"/>
      <c r="CA318" s="297"/>
      <c r="CB318" s="297"/>
      <c r="CC318" s="297"/>
      <c r="CD318" s="297"/>
      <c r="CE318" s="297"/>
      <c r="CF318" s="297"/>
      <c r="CG318" s="297"/>
      <c r="CH318" s="297"/>
      <c r="CL318" s="297"/>
    </row>
    <row r="319" spans="1:90" s="203" customFormat="1" ht="14" hidden="1" customHeight="1" x14ac:dyDescent="0.3">
      <c r="A319" s="619"/>
      <c r="B319" s="619"/>
      <c r="C319" s="511" t="s">
        <v>122</v>
      </c>
      <c r="D319" s="511"/>
      <c r="E319" s="511"/>
      <c r="F319" s="510"/>
      <c r="G319" s="510"/>
      <c r="H319" s="510"/>
      <c r="I319" s="510"/>
      <c r="J319" s="511" t="s">
        <v>281</v>
      </c>
      <c r="K319" s="512" t="s">
        <v>536</v>
      </c>
      <c r="L319" s="512" t="s">
        <v>537</v>
      </c>
      <c r="M319"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19" s="513"/>
      <c r="O319" s="514">
        <v>5000</v>
      </c>
      <c r="P319" s="571"/>
      <c r="Q319" s="646"/>
      <c r="R319" s="570"/>
      <c r="S319" s="571"/>
      <c r="T319" s="646"/>
      <c r="U319" s="570"/>
      <c r="V319" s="571"/>
      <c r="W319" s="646"/>
      <c r="X319" s="549"/>
      <c r="Y319" s="646"/>
      <c r="Z319" s="549"/>
      <c r="AA319" s="514"/>
      <c r="AB319" s="298"/>
      <c r="AC319" s="409"/>
      <c r="AD319" s="392"/>
      <c r="AE319" s="292"/>
      <c r="AF319" s="409"/>
      <c r="AG319" s="287" t="str">
        <f t="shared" si="340"/>
        <v/>
      </c>
      <c r="AH319" s="293"/>
      <c r="AI319" s="293"/>
      <c r="AJ319" s="294" t="str">
        <f t="shared" si="331"/>
        <v/>
      </c>
      <c r="AK319" s="293"/>
      <c r="AL319" s="293"/>
      <c r="AM319" s="293"/>
      <c r="AN319" s="201"/>
      <c r="AO319" s="338" t="str">
        <f t="shared" si="336"/>
        <v/>
      </c>
      <c r="AP319" s="202"/>
      <c r="AQ319" s="338" t="str">
        <f t="shared" si="337"/>
        <v/>
      </c>
      <c r="AR319" s="202" t="str">
        <f t="shared" si="338"/>
        <v/>
      </c>
      <c r="AS319" s="336" t="str">
        <f t="shared" si="339"/>
        <v/>
      </c>
      <c r="AT319" s="336"/>
      <c r="AU319" s="336"/>
      <c r="AV319" s="295"/>
      <c r="AW319" s="278"/>
      <c r="AX319" s="278"/>
      <c r="AY319" s="406"/>
      <c r="AZ319" s="407"/>
      <c r="BA319" s="407"/>
      <c r="BB319" s="407"/>
      <c r="BC319" s="407"/>
      <c r="BJ319" s="376"/>
      <c r="BK319" s="297"/>
      <c r="BL319" s="297"/>
      <c r="BM319" s="297"/>
      <c r="BN319" s="297"/>
      <c r="BO319" s="297"/>
      <c r="BP319" s="297"/>
      <c r="BQ319" s="297"/>
      <c r="BR319" s="297"/>
      <c r="BS319" s="297"/>
      <c r="BT319" s="297"/>
      <c r="BU319" s="297"/>
      <c r="BV319" s="297"/>
      <c r="BW319" s="297"/>
      <c r="BX319" s="297"/>
      <c r="BY319" s="297"/>
      <c r="BZ319" s="297"/>
      <c r="CA319" s="297"/>
      <c r="CB319" s="297"/>
      <c r="CC319" s="297"/>
      <c r="CD319" s="297"/>
      <c r="CE319" s="297"/>
      <c r="CF319" s="297"/>
      <c r="CG319" s="297"/>
      <c r="CH319" s="297"/>
      <c r="CL319" s="297"/>
    </row>
    <row r="320" spans="1:90" s="203" customFormat="1" ht="14" hidden="1" customHeight="1" x14ac:dyDescent="0.3">
      <c r="A320" s="619"/>
      <c r="B320" s="619"/>
      <c r="C320" s="511" t="s">
        <v>122</v>
      </c>
      <c r="D320" s="511"/>
      <c r="E320" s="511"/>
      <c r="F320" s="510"/>
      <c r="G320" s="510"/>
      <c r="H320" s="510"/>
      <c r="I320" s="510"/>
      <c r="J320" s="511" t="s">
        <v>281</v>
      </c>
      <c r="K320" s="512" t="s">
        <v>536</v>
      </c>
      <c r="L320" s="512" t="s">
        <v>537</v>
      </c>
      <c r="M320"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0" s="513"/>
      <c r="O320" s="514">
        <v>5000</v>
      </c>
      <c r="P320" s="571"/>
      <c r="Q320" s="646"/>
      <c r="R320" s="570"/>
      <c r="S320" s="571"/>
      <c r="T320" s="646"/>
      <c r="U320" s="570"/>
      <c r="V320" s="571"/>
      <c r="W320" s="646"/>
      <c r="X320" s="549"/>
      <c r="Y320" s="646"/>
      <c r="Z320" s="549"/>
      <c r="AA320" s="514"/>
      <c r="AB320" s="298"/>
      <c r="AC320" s="409"/>
      <c r="AD320" s="392"/>
      <c r="AE320" s="292"/>
      <c r="AF320" s="409"/>
      <c r="AG320" s="287" t="str">
        <f t="shared" si="340"/>
        <v/>
      </c>
      <c r="AH320" s="293"/>
      <c r="AI320" s="293"/>
      <c r="AJ320" s="294" t="str">
        <f t="shared" si="331"/>
        <v/>
      </c>
      <c r="AK320" s="293"/>
      <c r="AL320" s="293"/>
      <c r="AM320" s="293"/>
      <c r="AN320" s="201"/>
      <c r="AO320" s="338" t="str">
        <f t="shared" si="336"/>
        <v/>
      </c>
      <c r="AP320" s="202"/>
      <c r="AQ320" s="338" t="str">
        <f t="shared" si="337"/>
        <v/>
      </c>
      <c r="AR320" s="202" t="str">
        <f t="shared" si="338"/>
        <v/>
      </c>
      <c r="AS320" s="336" t="str">
        <f t="shared" si="339"/>
        <v/>
      </c>
      <c r="AT320" s="336"/>
      <c r="AU320" s="336"/>
      <c r="AV320" s="295"/>
      <c r="AW320" s="278"/>
      <c r="AX320" s="278"/>
      <c r="AY320" s="406"/>
      <c r="AZ320" s="407"/>
      <c r="BA320" s="407"/>
      <c r="BB320" s="407"/>
      <c r="BC320" s="407"/>
      <c r="BJ320" s="376"/>
      <c r="BK320" s="297"/>
      <c r="BL320" s="297"/>
      <c r="BM320" s="297"/>
      <c r="BN320" s="297"/>
      <c r="BO320" s="297"/>
      <c r="BP320" s="297"/>
      <c r="BQ320" s="297"/>
      <c r="BR320" s="297"/>
      <c r="BS320" s="297"/>
      <c r="BT320" s="297"/>
      <c r="BU320" s="297"/>
      <c r="BV320" s="297"/>
      <c r="BW320" s="297"/>
      <c r="BX320" s="297"/>
      <c r="BY320" s="297"/>
      <c r="BZ320" s="297"/>
      <c r="CA320" s="297"/>
      <c r="CB320" s="297"/>
      <c r="CC320" s="297"/>
      <c r="CD320" s="297"/>
      <c r="CE320" s="297"/>
      <c r="CF320" s="297"/>
      <c r="CG320" s="297"/>
      <c r="CH320" s="297"/>
      <c r="CL320" s="297"/>
    </row>
    <row r="321" spans="1:90" s="203" customFormat="1" ht="14" hidden="1" customHeight="1" x14ac:dyDescent="0.3">
      <c r="A321" s="619"/>
      <c r="B321" s="619"/>
      <c r="C321" s="511" t="s">
        <v>122</v>
      </c>
      <c r="D321" s="511"/>
      <c r="E321" s="511"/>
      <c r="F321" s="510"/>
      <c r="G321" s="510"/>
      <c r="H321" s="510"/>
      <c r="I321" s="510"/>
      <c r="J321" s="511" t="s">
        <v>281</v>
      </c>
      <c r="K321" s="512" t="s">
        <v>536</v>
      </c>
      <c r="L321" s="512" t="s">
        <v>537</v>
      </c>
      <c r="M321"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1" s="513"/>
      <c r="O321" s="514">
        <v>5000</v>
      </c>
      <c r="P321" s="571"/>
      <c r="Q321" s="646"/>
      <c r="R321" s="570"/>
      <c r="S321" s="571"/>
      <c r="T321" s="646"/>
      <c r="U321" s="570"/>
      <c r="V321" s="571"/>
      <c r="W321" s="646"/>
      <c r="X321" s="549"/>
      <c r="Y321" s="646"/>
      <c r="Z321" s="549"/>
      <c r="AA321" s="514"/>
      <c r="AB321" s="298"/>
      <c r="AC321" s="409"/>
      <c r="AD321" s="392"/>
      <c r="AE321" s="292"/>
      <c r="AF321" s="409"/>
      <c r="AG321" s="287" t="str">
        <f t="shared" si="340"/>
        <v/>
      </c>
      <c r="AH321" s="293"/>
      <c r="AI321" s="293"/>
      <c r="AJ321" s="294" t="str">
        <f t="shared" si="331"/>
        <v/>
      </c>
      <c r="AK321" s="293"/>
      <c r="AL321" s="293"/>
      <c r="AM321" s="293"/>
      <c r="AN321" s="201"/>
      <c r="AO321" s="338" t="str">
        <f t="shared" si="336"/>
        <v/>
      </c>
      <c r="AP321" s="202"/>
      <c r="AQ321" s="338" t="str">
        <f t="shared" si="337"/>
        <v/>
      </c>
      <c r="AR321" s="202" t="str">
        <f t="shared" si="338"/>
        <v/>
      </c>
      <c r="AS321" s="336" t="str">
        <f t="shared" si="339"/>
        <v/>
      </c>
      <c r="AT321" s="336"/>
      <c r="AU321" s="336"/>
      <c r="AV321" s="295"/>
      <c r="AW321" s="278"/>
      <c r="AX321" s="278"/>
      <c r="AY321" s="406"/>
      <c r="AZ321" s="407"/>
      <c r="BA321" s="407"/>
      <c r="BB321" s="407"/>
      <c r="BC321" s="407"/>
      <c r="BJ321" s="376"/>
      <c r="BK321" s="297"/>
      <c r="BL321" s="297"/>
      <c r="BM321" s="297"/>
      <c r="BN321" s="297"/>
      <c r="BO321" s="297"/>
      <c r="BP321" s="297"/>
      <c r="BQ321" s="297"/>
      <c r="BR321" s="297"/>
      <c r="BS321" s="297"/>
      <c r="BT321" s="297"/>
      <c r="BU321" s="297"/>
      <c r="BV321" s="297"/>
      <c r="BW321" s="297"/>
      <c r="BX321" s="297"/>
      <c r="BY321" s="297"/>
      <c r="BZ321" s="297"/>
      <c r="CA321" s="297"/>
      <c r="CB321" s="297"/>
      <c r="CC321" s="297"/>
      <c r="CD321" s="297"/>
      <c r="CE321" s="297"/>
      <c r="CF321" s="297"/>
      <c r="CG321" s="297"/>
      <c r="CH321" s="297"/>
      <c r="CL321" s="297"/>
    </row>
    <row r="322" spans="1:90" s="203" customFormat="1" ht="14" hidden="1" customHeight="1" x14ac:dyDescent="0.3">
      <c r="A322" s="619"/>
      <c r="B322" s="619"/>
      <c r="C322" s="511" t="s">
        <v>122</v>
      </c>
      <c r="D322" s="511"/>
      <c r="E322" s="511"/>
      <c r="F322" s="510"/>
      <c r="G322" s="510"/>
      <c r="H322" s="510"/>
      <c r="I322" s="510"/>
      <c r="J322" s="511" t="s">
        <v>281</v>
      </c>
      <c r="K322" s="512" t="s">
        <v>536</v>
      </c>
      <c r="L322" s="512" t="s">
        <v>537</v>
      </c>
      <c r="M322"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2" s="513"/>
      <c r="O322" s="514">
        <v>5000</v>
      </c>
      <c r="P322" s="571"/>
      <c r="Q322" s="646"/>
      <c r="R322" s="570"/>
      <c r="S322" s="571"/>
      <c r="T322" s="646"/>
      <c r="U322" s="570"/>
      <c r="V322" s="571"/>
      <c r="W322" s="646"/>
      <c r="X322" s="549"/>
      <c r="Y322" s="646"/>
      <c r="Z322" s="549"/>
      <c r="AA322" s="514"/>
      <c r="AB322" s="298"/>
      <c r="AC322" s="409"/>
      <c r="AD322" s="392"/>
      <c r="AE322" s="292"/>
      <c r="AF322" s="409"/>
      <c r="AG322" s="287" t="str">
        <f t="shared" si="340"/>
        <v/>
      </c>
      <c r="AH322" s="293"/>
      <c r="AI322" s="293"/>
      <c r="AJ322" s="294" t="str">
        <f t="shared" si="331"/>
        <v/>
      </c>
      <c r="AK322" s="293"/>
      <c r="AL322" s="293"/>
      <c r="AM322" s="293"/>
      <c r="AN322" s="201"/>
      <c r="AO322" s="338" t="str">
        <f t="shared" si="336"/>
        <v/>
      </c>
      <c r="AP322" s="202"/>
      <c r="AQ322" s="338" t="str">
        <f t="shared" si="337"/>
        <v/>
      </c>
      <c r="AR322" s="202" t="str">
        <f t="shared" si="338"/>
        <v/>
      </c>
      <c r="AS322" s="336" t="str">
        <f t="shared" si="339"/>
        <v/>
      </c>
      <c r="AT322" s="336"/>
      <c r="AU322" s="336"/>
      <c r="AV322" s="295"/>
      <c r="AW322" s="278"/>
      <c r="AX322" s="278"/>
      <c r="AY322" s="406"/>
      <c r="AZ322" s="407"/>
      <c r="BA322" s="407"/>
      <c r="BB322" s="407"/>
      <c r="BC322" s="407"/>
      <c r="BJ322" s="376"/>
      <c r="BK322" s="297"/>
      <c r="BL322" s="297"/>
      <c r="BM322" s="297"/>
      <c r="BN322" s="297"/>
      <c r="BO322" s="297"/>
      <c r="BP322" s="297"/>
      <c r="BQ322" s="297"/>
      <c r="BR322" s="297"/>
      <c r="BS322" s="297"/>
      <c r="BT322" s="297"/>
      <c r="BU322" s="297"/>
      <c r="BV322" s="297"/>
      <c r="BW322" s="297"/>
      <c r="BX322" s="297"/>
      <c r="BY322" s="297"/>
      <c r="BZ322" s="297"/>
      <c r="CA322" s="297"/>
      <c r="CB322" s="297"/>
      <c r="CC322" s="297"/>
      <c r="CD322" s="297"/>
      <c r="CE322" s="297"/>
      <c r="CF322" s="297"/>
      <c r="CG322" s="297"/>
      <c r="CH322" s="297"/>
      <c r="CL322" s="297"/>
    </row>
    <row r="323" spans="1:90" s="203" customFormat="1" ht="14" hidden="1" customHeight="1" x14ac:dyDescent="0.3">
      <c r="A323" s="619"/>
      <c r="B323" s="619"/>
      <c r="C323" s="511" t="s">
        <v>122</v>
      </c>
      <c r="D323" s="511"/>
      <c r="E323" s="511"/>
      <c r="F323" s="510"/>
      <c r="G323" s="510"/>
      <c r="H323" s="510"/>
      <c r="I323" s="510"/>
      <c r="J323" s="511" t="s">
        <v>281</v>
      </c>
      <c r="K323" s="512" t="s">
        <v>536</v>
      </c>
      <c r="L323" s="512" t="s">
        <v>537</v>
      </c>
      <c r="M323" s="512" t="str">
        <f t="shared" si="389"/>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N323" s="513"/>
      <c r="O323" s="514">
        <v>5000</v>
      </c>
      <c r="P323" s="571"/>
      <c r="Q323" s="646"/>
      <c r="R323" s="570"/>
      <c r="S323" s="571"/>
      <c r="T323" s="646"/>
      <c r="U323" s="570"/>
      <c r="V323" s="571"/>
      <c r="W323" s="646"/>
      <c r="X323" s="549"/>
      <c r="Y323" s="646"/>
      <c r="Z323" s="549"/>
      <c r="AA323" s="514"/>
      <c r="AB323" s="298"/>
      <c r="AC323" s="409"/>
      <c r="AD323" s="392"/>
      <c r="AE323" s="292"/>
      <c r="AF323" s="409"/>
      <c r="AG323" s="287" t="str">
        <f t="shared" si="340"/>
        <v/>
      </c>
      <c r="AH323" s="293"/>
      <c r="AI323" s="293"/>
      <c r="AJ323" s="294" t="str">
        <f t="shared" si="331"/>
        <v/>
      </c>
      <c r="AK323" s="293"/>
      <c r="AL323" s="293"/>
      <c r="AM323" s="293"/>
      <c r="AN323" s="201"/>
      <c r="AO323" s="338" t="str">
        <f t="shared" si="336"/>
        <v/>
      </c>
      <c r="AP323" s="202"/>
      <c r="AQ323" s="338" t="str">
        <f t="shared" si="337"/>
        <v/>
      </c>
      <c r="AR323" s="202" t="str">
        <f t="shared" si="338"/>
        <v/>
      </c>
      <c r="AS323" s="336" t="str">
        <f t="shared" si="339"/>
        <v/>
      </c>
      <c r="AT323" s="336"/>
      <c r="AU323" s="336"/>
      <c r="AV323" s="295"/>
      <c r="AW323" s="278"/>
      <c r="AX323" s="278"/>
      <c r="AY323" s="406"/>
      <c r="AZ323" s="407"/>
      <c r="BA323" s="407"/>
      <c r="BB323" s="407"/>
      <c r="BC323" s="407"/>
      <c r="BJ323" s="376"/>
      <c r="BK323" s="297"/>
      <c r="BL323" s="297"/>
      <c r="BM323" s="297"/>
      <c r="BN323" s="297"/>
      <c r="BO323" s="297"/>
      <c r="BP323" s="297"/>
      <c r="BQ323" s="297"/>
      <c r="BR323" s="297"/>
      <c r="BS323" s="297"/>
      <c r="BT323" s="297"/>
      <c r="BU323" s="297"/>
      <c r="BV323" s="297"/>
      <c r="BW323" s="297"/>
      <c r="BX323" s="297"/>
      <c r="BY323" s="297"/>
      <c r="BZ323" s="297"/>
      <c r="CA323" s="297"/>
      <c r="CB323" s="297"/>
      <c r="CC323" s="297"/>
      <c r="CD323" s="297"/>
      <c r="CE323" s="297"/>
      <c r="CF323" s="297"/>
      <c r="CG323" s="297"/>
      <c r="CH323" s="297"/>
      <c r="CL323" s="297"/>
    </row>
    <row r="324" spans="1:90" s="1" customFormat="1" ht="120" customHeight="1" x14ac:dyDescent="0.3">
      <c r="A324" s="581" t="s">
        <v>541</v>
      </c>
      <c r="B324" s="548" t="s">
        <v>542</v>
      </c>
      <c r="C324" s="511" t="s">
        <v>122</v>
      </c>
      <c r="D324" s="511" t="s">
        <v>543</v>
      </c>
      <c r="E324" s="511" t="s">
        <v>163</v>
      </c>
      <c r="F324" s="510" t="s">
        <v>330</v>
      </c>
      <c r="G324" s="510" t="s">
        <v>288</v>
      </c>
      <c r="H324" s="510" t="s">
        <v>86</v>
      </c>
      <c r="I324" s="510" t="s">
        <v>268</v>
      </c>
      <c r="J324" s="511" t="s">
        <v>281</v>
      </c>
      <c r="K324" s="512" t="s">
        <v>971</v>
      </c>
      <c r="L324" s="512" t="s">
        <v>545</v>
      </c>
      <c r="M324" s="512" t="str">
        <f t="shared" si="389"/>
        <v>Posibilidad de pérdida Reputacional por el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4" s="548" t="s">
        <v>538</v>
      </c>
      <c r="O324" s="489">
        <v>365</v>
      </c>
      <c r="P324" s="487" t="str">
        <f t="shared" ref="P324:P383" si="404">IF(O324&lt;=0,"",IF(O324&lt;=2,"Muy Baja",IF(O324&lt;=24,"Baja",IF(O324&lt;=500,"Media",IF(O324&lt;=5000,"Alta","Muy Alta")))))</f>
        <v>Media</v>
      </c>
      <c r="Q324" s="488">
        <f t="shared" ref="Q324" si="405">IF(P324="","",IF(P324="Muy Baja",0.2,IF(P324="Baja",0.4,IF(P324="Media",0.6,IF(P324="Alta",0.8,IF(P324="Muy Alta",1,))))))</f>
        <v>0.6</v>
      </c>
      <c r="R324" s="485"/>
      <c r="S324" s="487" t="str">
        <f>IF(OR(R324='Tabla Impacto'!$C$11,R324='Tabla Impacto'!$D$11),"Leve",IF(OR(R324='Tabla Impacto'!$C$12,R324='Tabla Impacto'!$D$12),"Menor",IF(OR(R324='Tabla Impacto'!$C$13,R324='Tabla Impacto'!$D$13),"Moderado",IF(OR(R324='Tabla Impacto'!$C$14,R324='Tabla Impacto'!$D$14),"Mayor",IF(OR(R324='Tabla Impacto'!$C$15,R324='Tabla Impacto'!$D$15),"Catastrófico","")))))</f>
        <v/>
      </c>
      <c r="T324" s="488" t="str">
        <f t="shared" ref="T324" si="406">IF(S324="","",IF(S324="Leve",0.2,IF(S324="Menor",0.4,IF(S324="Moderado",0.6,IF(S324="Mayor",0.8,IF(S324="Catastrófico",1,))))))</f>
        <v/>
      </c>
      <c r="U324" s="485" t="s">
        <v>980</v>
      </c>
      <c r="V324" s="487" t="str">
        <f>IF(OR(U324='Tabla Impacto'!$C$11,U324='Tabla Impacto'!$D$11),"Leve",IF(OR(U324='Tabla Impacto'!$C$12,U324='Tabla Impacto'!$D$12),"Menor",IF(OR(U324='Tabla Impacto'!$C$13,U324='Tabla Impacto'!$D$13),"Moderado",IF(OR(U324='Tabla Impacto'!$C$14,U324='Tabla Impacto'!$D$14),"Mayor",IF(OR(U324='Tabla Impacto'!$C$15,U324='Tabla Impacto'!$D$15),"Catastrófico","")))))</f>
        <v>Mayor</v>
      </c>
      <c r="W324" s="488">
        <f t="shared" ref="W324" si="407">IF(V324="","",IF(V324="Leve",0.2,IF(V324="Menor",0.4,IF(V324="Moderado",0.6,IF(V324="Mayor",0.8,IF(V324="Catastrófico",1,))))))</f>
        <v>0.8</v>
      </c>
      <c r="X324" s="509" t="str">
        <f>IF(Y324="","",IF(Y324='Tabla Impacto'!$G$4,'Tabla Impacto'!$F$4,IF(Y324='Tabla Impacto'!$G$5,'Tabla Impacto'!$F$5,IF(Y324='Tabla Impacto'!$G$6,'Tabla Impacto'!$F$6,IF(Y324='Tabla Impacto'!$G$7,'Tabla Impacto'!$F$7,IF(Y324='Tabla Impacto'!$G$8,'Tabla Impacto'!$F$8))))))</f>
        <v>Mayor</v>
      </c>
      <c r="Y324" s="488">
        <f t="shared" ref="Y324" si="408">+IF(T324="",W324,IF(W324="",T324,IF(T324&gt;W324,T324,W324)))</f>
        <v>0.8</v>
      </c>
      <c r="Z324" s="509" t="str">
        <f t="shared" ref="Z324" si="409">IF(OR(AND(P324="Muy Baja",X324="Leve"),AND(P324="Muy Baja",X324="Menor"),AND(P324="Baja",X324="Leve")),"Bajo",IF(OR(AND(P324="Muy baja",X324="Moderado"),AND(P324="Baja",X324="Menor"),AND(P324="Baja",X324="Moderado"),AND(P324="Media",X324="Leve"),AND(P324="Media",X324="Menor"),AND(P324="Media",X324="Moderado"),AND(P324="Alta",X324="Leve"),AND(P324="Alta",X324="Menor")),"Moderado",IF(OR(AND(P324="Muy Baja",X324="Mayor"),AND(P324="Baja",X324="Mayor"),AND(P324="Media",X324="Mayor"),AND(P324="Alta",X324="Moderado"),AND(P324="Alta",X324="Mayor"),AND(P324="Muy Alta",X324="Leve"),AND(P324="Muy Alta",X324="Menor"),AND(P324="Muy Alta",X324="Moderado"),AND(P324="Muy Alta",X324="Mayor")),"Alto",IF(OR(AND(P324="Muy Baja",X324="Catastrófico"),AND(P324="Baja",X324="Catastrófico"),AND(P324="Media",X324="Catastrófico"),AND(P324="Alta",X324="Catastrófico"),AND(P324="Muy Alta",X324="Catastrófico")),"Extremo",""))))</f>
        <v>Alto</v>
      </c>
      <c r="AA324" s="489"/>
      <c r="AB324" s="298">
        <v>1</v>
      </c>
      <c r="AC324" s="409" t="s">
        <v>785</v>
      </c>
      <c r="AD324" s="359"/>
      <c r="AE324" s="287" t="s">
        <v>120</v>
      </c>
      <c r="AF324" s="409" t="s">
        <v>784</v>
      </c>
      <c r="AG324" s="287" t="str">
        <f t="shared" si="340"/>
        <v>Probabilidad</v>
      </c>
      <c r="AH324" s="288" t="s">
        <v>71</v>
      </c>
      <c r="AI324" s="288" t="s">
        <v>106</v>
      </c>
      <c r="AJ324" s="289" t="str">
        <f t="shared" si="331"/>
        <v>40%</v>
      </c>
      <c r="AK324" s="288" t="s">
        <v>112</v>
      </c>
      <c r="AL324" s="288" t="s">
        <v>130</v>
      </c>
      <c r="AM324" s="288" t="s">
        <v>273</v>
      </c>
      <c r="AN324" s="272">
        <f>IFERROR(IF(AG324="Probabilidad",(Q324-(+Q324*AJ324)),IF(AG324="Impacto",Q324,"")),"")</f>
        <v>0.36</v>
      </c>
      <c r="AO324" s="131" t="str">
        <f t="shared" si="336"/>
        <v>Baja</v>
      </c>
      <c r="AP324" s="123">
        <f>+AN324</f>
        <v>0.36</v>
      </c>
      <c r="AQ324" s="131" t="str">
        <f t="shared" si="337"/>
        <v>Mayor</v>
      </c>
      <c r="AR324" s="123">
        <f>IFERROR(IF(AG324="Impacto",(Y324-(+Y324*AJ324)),IF(AG324="Probabilidad",Y324,"")),"")</f>
        <v>0.8</v>
      </c>
      <c r="AS324" s="273" t="str">
        <f t="shared" si="339"/>
        <v>Alto</v>
      </c>
      <c r="AT324" s="339">
        <f>+AP324</f>
        <v>0.36</v>
      </c>
      <c r="AU324" s="339">
        <f>+AR324</f>
        <v>0.8</v>
      </c>
      <c r="AV324" s="346" t="s">
        <v>274</v>
      </c>
      <c r="AW324" s="277"/>
      <c r="AX324" s="277"/>
      <c r="AY324" s="291">
        <v>0</v>
      </c>
      <c r="AZ324" s="287">
        <v>0</v>
      </c>
      <c r="BA324" s="287">
        <v>0</v>
      </c>
      <c r="BB324" s="287">
        <v>0</v>
      </c>
      <c r="BC324" s="287">
        <v>0</v>
      </c>
      <c r="BJ324" s="299"/>
      <c r="BK324" s="285"/>
      <c r="BL324" s="285"/>
      <c r="BM324" s="285"/>
      <c r="BN324" s="285"/>
      <c r="BO324" s="285"/>
      <c r="BP324" s="285"/>
      <c r="BQ324" s="285"/>
      <c r="BR324" s="285"/>
      <c r="BS324" s="285"/>
      <c r="BT324" s="285"/>
      <c r="BU324" s="285"/>
      <c r="BV324" s="285"/>
      <c r="BW324" s="285"/>
      <c r="BX324" s="285"/>
      <c r="BY324" s="285"/>
      <c r="BZ324" s="285"/>
      <c r="CA324" s="285"/>
      <c r="CB324" s="285"/>
      <c r="CC324" s="285"/>
      <c r="CD324" s="285"/>
      <c r="CE324" s="285"/>
      <c r="CF324" s="285"/>
      <c r="CG324" s="285"/>
      <c r="CH324" s="285"/>
      <c r="CL324" s="285"/>
    </row>
    <row r="325" spans="1:90" s="1" customFormat="1" x14ac:dyDescent="0.3">
      <c r="A325" s="581"/>
      <c r="B325" s="548"/>
      <c r="C325" s="511"/>
      <c r="D325" s="511"/>
      <c r="E325" s="620"/>
      <c r="F325" s="510"/>
      <c r="G325" s="510"/>
      <c r="H325" s="510"/>
      <c r="I325" s="510"/>
      <c r="J325" s="511"/>
      <c r="K325" s="512"/>
      <c r="L325" s="512"/>
      <c r="M325" s="512"/>
      <c r="N325" s="548"/>
      <c r="O325" s="489"/>
      <c r="P325" s="487"/>
      <c r="Q325" s="488"/>
      <c r="R325" s="485"/>
      <c r="S325" s="487"/>
      <c r="T325" s="488"/>
      <c r="U325" s="485"/>
      <c r="V325" s="487"/>
      <c r="W325" s="488"/>
      <c r="X325" s="509"/>
      <c r="Y325" s="488"/>
      <c r="Z325" s="509"/>
      <c r="AA325" s="489"/>
      <c r="AB325" s="298"/>
      <c r="AC325" s="409"/>
      <c r="AD325" s="359"/>
      <c r="AE325" s="287"/>
      <c r="AF325" s="409"/>
      <c r="AG325" s="287" t="str">
        <f t="shared" si="340"/>
        <v/>
      </c>
      <c r="AH325" s="288"/>
      <c r="AI325" s="288"/>
      <c r="AJ325" s="289" t="str">
        <f t="shared" si="331"/>
        <v/>
      </c>
      <c r="AK325" s="288"/>
      <c r="AL325" s="288"/>
      <c r="AM325" s="288"/>
      <c r="AN325" s="271" t="str">
        <f>IFERROR(IF(AND(AG324="Probabilidad",AG325="Probabilidad"),(AP324-(+AP324*AJ325)),IF(AG325="Probabilidad",(Q324-(+Q324*AJ325)),IF(AG325="Impacto",AP324,""))),"")</f>
        <v/>
      </c>
      <c r="AO325" s="131" t="str">
        <f t="shared" ref="AO325" si="410">IFERROR(IF(AN325="","",IF(AN325&lt;=0.2,"Muy Baja",IF(AN325&lt;=0.4,"Baja",IF(AN325&lt;=0.6,"Media",IF(AN325&lt;=0.8,"Alta","Muy Alta"))))),"")</f>
        <v/>
      </c>
      <c r="AP325" s="123" t="str">
        <f>+AN325</f>
        <v/>
      </c>
      <c r="AQ325" s="131" t="str">
        <f t="shared" ref="AQ325" si="411">IFERROR(IF(AR325="","",IF(AR325&lt;=0.2,"Leve",IF(AR325&lt;=0.4,"Menor",IF(AR325&lt;=0.6,"Moderado",IF(AR325&lt;=0.8,"Mayor","Catastrófico"))))),"")</f>
        <v/>
      </c>
      <c r="AR325" s="123" t="str">
        <f>IFERROR(IF(AND(AG324="Impacto",AG325="Impacto"),(AR324-(+AR324*AJ325)),IF(AG325="Impacto",(Y324-(+Y324*AJ325)),IF(AG325="Probabilidad",AR324,""))),"")</f>
        <v/>
      </c>
      <c r="AS325" s="273" t="str">
        <f t="shared" ref="AS325" si="412">IFERROR(IF(OR(AND(AO325="Muy Baja",AQ325="Leve"),AND(AO325="Muy Baja",AQ325="Menor"),AND(AO325="Baja",AQ325="Leve")),"Bajo",IF(OR(AND(AO325="Muy baja",AQ325="Moderado"),AND(AO325="Baja",AQ325="Menor"),AND(AO325="Baja",AQ325="Moderado"),AND(AO325="Media",AQ325="Leve"),AND(AO325="Media",AQ325="Menor"),AND(AO325="Media",AQ325="Moderado"),AND(AO325="Alta",AQ325="Leve"),AND(AO325="Alta",AQ325="Menor")),"Moderado",IF(OR(AND(AO325="Muy Baja",AQ325="Mayor"),AND(AO325="Baja",AQ325="Mayor"),AND(AO325="Media",AQ325="Mayor"),AND(AO325="Alta",AQ325="Moderado"),AND(AO325="Alta",AQ325="Mayor"),AND(AO325="Muy Alta",AQ325="Leve"),AND(AO325="Muy Alta",AQ325="Menor"),AND(AO325="Muy Alta",AQ325="Moderado"),AND(AO325="Muy Alta",AQ325="Mayor")),"Alto",IF(OR(AND(AO325="Muy Baja",AQ325="Catastrófico"),AND(AO325="Baja",AQ325="Catastrófico"),AND(AO325="Media",AQ325="Catastrófico"),AND(AO325="Alta",AQ325="Catastrófico"),AND(AO325="Muy Alta",AQ325="Catastrófico")),"Extremo","")))),"")</f>
        <v/>
      </c>
      <c r="AT325" s="339"/>
      <c r="AU325" s="339"/>
      <c r="AV325" s="346"/>
      <c r="AW325" s="277"/>
      <c r="AX325" s="277"/>
      <c r="AY325" s="291"/>
      <c r="AZ325" s="287"/>
      <c r="BA325" s="287"/>
      <c r="BB325" s="287"/>
      <c r="BC325" s="287"/>
      <c r="BJ325" s="299"/>
      <c r="BK325" s="285"/>
      <c r="BL325" s="285"/>
      <c r="BM325" s="285"/>
      <c r="BN325" s="285"/>
      <c r="BO325" s="285"/>
      <c r="BP325" s="285"/>
      <c r="BQ325" s="285"/>
      <c r="BR325" s="285"/>
      <c r="BS325" s="285"/>
      <c r="BT325" s="285"/>
      <c r="BU325" s="285"/>
      <c r="BV325" s="285"/>
      <c r="BW325" s="285"/>
      <c r="BX325" s="285"/>
      <c r="BY325" s="285"/>
      <c r="BZ325" s="285"/>
      <c r="CA325" s="285"/>
      <c r="CB325" s="285"/>
      <c r="CC325" s="285"/>
      <c r="CD325" s="285"/>
      <c r="CE325" s="285"/>
      <c r="CF325" s="285"/>
      <c r="CG325" s="285"/>
      <c r="CH325" s="285"/>
      <c r="CL325" s="285"/>
    </row>
    <row r="326" spans="1:90" s="1" customFormat="1" ht="14" customHeight="1" x14ac:dyDescent="0.3">
      <c r="A326" s="581"/>
      <c r="B326" s="548" t="s">
        <v>546</v>
      </c>
      <c r="C326" s="511" t="s">
        <v>122</v>
      </c>
      <c r="D326" s="511"/>
      <c r="E326" s="511"/>
      <c r="F326" s="510"/>
      <c r="G326" s="510"/>
      <c r="H326" s="510"/>
      <c r="I326" s="510"/>
      <c r="J326" s="511" t="s">
        <v>281</v>
      </c>
      <c r="K326" s="512" t="s">
        <v>544</v>
      </c>
      <c r="L326" s="512" t="s">
        <v>545</v>
      </c>
      <c r="M326" s="512" t="str">
        <f>+CONCATENATE(J326," ",K326," ",L326)</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6" s="548"/>
      <c r="O326" s="489">
        <v>2</v>
      </c>
      <c r="P326" s="487"/>
      <c r="Q326" s="488"/>
      <c r="R326" s="485"/>
      <c r="S326" s="487"/>
      <c r="T326" s="488"/>
      <c r="U326" s="485"/>
      <c r="V326" s="487"/>
      <c r="W326" s="488"/>
      <c r="X326" s="509"/>
      <c r="Y326" s="488"/>
      <c r="Z326" s="509"/>
      <c r="AA326" s="489"/>
      <c r="AB326" s="298"/>
      <c r="AC326" s="409"/>
      <c r="AD326" s="359"/>
      <c r="AE326" s="287"/>
      <c r="AF326" s="409"/>
      <c r="AG326" s="287" t="str">
        <f t="shared" si="340"/>
        <v/>
      </c>
      <c r="AH326" s="288"/>
      <c r="AI326" s="288"/>
      <c r="AJ326" s="289" t="str">
        <f t="shared" si="331"/>
        <v/>
      </c>
      <c r="AK326" s="288"/>
      <c r="AL326" s="288"/>
      <c r="AM326" s="288"/>
      <c r="AN326" s="122"/>
      <c r="AO326" s="131" t="str">
        <f t="shared" si="336"/>
        <v/>
      </c>
      <c r="AP326" s="123"/>
      <c r="AQ326" s="131" t="str">
        <f t="shared" si="337"/>
        <v/>
      </c>
      <c r="AR326" s="123" t="str">
        <f t="shared" si="338"/>
        <v/>
      </c>
      <c r="AS326" s="273" t="str">
        <f t="shared" si="339"/>
        <v/>
      </c>
      <c r="AT326" s="273"/>
      <c r="AU326" s="273"/>
      <c r="AV326" s="341"/>
      <c r="AW326" s="277"/>
      <c r="AX326" s="277"/>
      <c r="AY326" s="404"/>
      <c r="AZ326" s="405"/>
      <c r="BA326" s="405"/>
      <c r="BB326" s="405"/>
      <c r="BC326" s="405"/>
      <c r="BJ326" s="299"/>
      <c r="BK326" s="285"/>
      <c r="BL326" s="285"/>
      <c r="BM326" s="285"/>
      <c r="BN326" s="285"/>
      <c r="BO326" s="285"/>
      <c r="BP326" s="285"/>
      <c r="BQ326" s="285"/>
      <c r="BR326" s="285"/>
      <c r="BS326" s="285"/>
      <c r="BT326" s="285"/>
      <c r="BU326" s="285"/>
      <c r="BV326" s="285"/>
      <c r="BW326" s="285"/>
      <c r="BX326" s="285"/>
      <c r="BY326" s="285"/>
      <c r="BZ326" s="285"/>
      <c r="CA326" s="285"/>
      <c r="CB326" s="285"/>
      <c r="CC326" s="285"/>
      <c r="CD326" s="285"/>
      <c r="CE326" s="285"/>
      <c r="CF326" s="285"/>
      <c r="CG326" s="285"/>
      <c r="CH326" s="285"/>
      <c r="CL326" s="285"/>
    </row>
    <row r="327" spans="1:90" s="1" customFormat="1" ht="14" customHeight="1" x14ac:dyDescent="0.3">
      <c r="A327" s="581"/>
      <c r="B327" s="548"/>
      <c r="C327" s="511"/>
      <c r="D327" s="511"/>
      <c r="E327" s="620"/>
      <c r="F327" s="510"/>
      <c r="G327" s="510"/>
      <c r="H327" s="510"/>
      <c r="I327" s="510"/>
      <c r="J327" s="511"/>
      <c r="K327" s="512"/>
      <c r="L327" s="512"/>
      <c r="M327" s="512"/>
      <c r="N327" s="548"/>
      <c r="O327" s="489"/>
      <c r="P327" s="487"/>
      <c r="Q327" s="488"/>
      <c r="R327" s="485"/>
      <c r="S327" s="487"/>
      <c r="T327" s="488"/>
      <c r="U327" s="485"/>
      <c r="V327" s="487"/>
      <c r="W327" s="488"/>
      <c r="X327" s="509"/>
      <c r="Y327" s="488"/>
      <c r="Z327" s="509"/>
      <c r="AA327" s="489"/>
      <c r="AB327" s="298"/>
      <c r="AC327" s="409"/>
      <c r="AD327" s="359"/>
      <c r="AE327" s="287"/>
      <c r="AF327" s="409"/>
      <c r="AG327" s="287" t="str">
        <f t="shared" si="340"/>
        <v/>
      </c>
      <c r="AH327" s="288"/>
      <c r="AI327" s="288"/>
      <c r="AJ327" s="289" t="str">
        <f t="shared" si="331"/>
        <v/>
      </c>
      <c r="AK327" s="288"/>
      <c r="AL327" s="288"/>
      <c r="AM327" s="288"/>
      <c r="AN327" s="122"/>
      <c r="AO327" s="131" t="str">
        <f t="shared" si="336"/>
        <v/>
      </c>
      <c r="AP327" s="123"/>
      <c r="AQ327" s="131" t="str">
        <f t="shared" si="337"/>
        <v/>
      </c>
      <c r="AR327" s="123" t="str">
        <f t="shared" si="338"/>
        <v/>
      </c>
      <c r="AS327" s="273" t="str">
        <f t="shared" si="339"/>
        <v/>
      </c>
      <c r="AT327" s="273"/>
      <c r="AU327" s="273"/>
      <c r="AV327" s="341"/>
      <c r="AW327" s="277"/>
      <c r="AX327" s="277"/>
      <c r="AY327" s="404"/>
      <c r="AZ327" s="405"/>
      <c r="BA327" s="405"/>
      <c r="BB327" s="405"/>
      <c r="BC327" s="405"/>
      <c r="BJ327" s="299"/>
      <c r="BK327" s="285"/>
      <c r="BL327" s="285"/>
      <c r="BM327" s="285"/>
      <c r="BN327" s="285"/>
      <c r="BO327" s="285"/>
      <c r="BP327" s="285"/>
      <c r="BQ327" s="285"/>
      <c r="BR327" s="285"/>
      <c r="BS327" s="285"/>
      <c r="BT327" s="285"/>
      <c r="BU327" s="285"/>
      <c r="BV327" s="285"/>
      <c r="BW327" s="285"/>
      <c r="BX327" s="285"/>
      <c r="BY327" s="285"/>
      <c r="BZ327" s="285"/>
      <c r="CA327" s="285"/>
      <c r="CB327" s="285"/>
      <c r="CC327" s="285"/>
      <c r="CD327" s="285"/>
      <c r="CE327" s="285"/>
      <c r="CF327" s="285"/>
      <c r="CG327" s="285"/>
      <c r="CH327" s="285"/>
      <c r="CL327" s="285"/>
    </row>
    <row r="328" spans="1:90" s="1" customFormat="1" ht="14" customHeight="1" x14ac:dyDescent="0.3">
      <c r="A328" s="581"/>
      <c r="B328" s="548" t="s">
        <v>546</v>
      </c>
      <c r="C328" s="511" t="s">
        <v>122</v>
      </c>
      <c r="D328" s="511"/>
      <c r="E328" s="511"/>
      <c r="F328" s="510"/>
      <c r="G328" s="510"/>
      <c r="H328" s="510"/>
      <c r="I328" s="510"/>
      <c r="J328" s="511" t="s">
        <v>281</v>
      </c>
      <c r="K328" s="512" t="s">
        <v>544</v>
      </c>
      <c r="L328" s="512" t="s">
        <v>545</v>
      </c>
      <c r="M328" s="512" t="str">
        <f>+CONCATENATE(J328," ",K328," ",L328)</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N328" s="548"/>
      <c r="O328" s="489">
        <v>2</v>
      </c>
      <c r="P328" s="487"/>
      <c r="Q328" s="488"/>
      <c r="R328" s="485"/>
      <c r="S328" s="487"/>
      <c r="T328" s="488"/>
      <c r="U328" s="485"/>
      <c r="V328" s="487"/>
      <c r="W328" s="488"/>
      <c r="X328" s="509"/>
      <c r="Y328" s="488"/>
      <c r="Z328" s="509"/>
      <c r="AA328" s="489"/>
      <c r="AB328" s="298"/>
      <c r="AC328" s="409"/>
      <c r="AD328" s="359"/>
      <c r="AE328" s="287"/>
      <c r="AF328" s="409"/>
      <c r="AG328" s="287" t="str">
        <f t="shared" si="340"/>
        <v/>
      </c>
      <c r="AH328" s="288"/>
      <c r="AI328" s="288"/>
      <c r="AJ328" s="289" t="str">
        <f t="shared" ref="AJ328:AJ372" si="413">IF(AND(AH328="Preventivo",AI328="Automático"),"50%",IF(AND(AH328="Preventivo",AI328="Manual"),"40%",IF(AND(AH328="Detectivo",AI328="Automático"),"40%",IF(AND(AH328="Detectivo",AI328="Manual"),"30%",IF(AND(AH328="Correctivo",AI328="Automático"),"35%",IF(AND(AH328="Correctivo",AI328="Manual"),"25%",""))))))</f>
        <v/>
      </c>
      <c r="AK328" s="288"/>
      <c r="AL328" s="288"/>
      <c r="AM328" s="288"/>
      <c r="AN328" s="122"/>
      <c r="AO328" s="131" t="str">
        <f t="shared" ref="AO328:AO390" si="414">IFERROR(IF(AN328="","",IF(AN328&lt;=0.2,"Muy Baja",IF(AN328&lt;=0.4,"Baja",IF(AN328&lt;=0.6,"Media",IF(AN328&lt;=0.8,"Alta","Muy Alta"))))),"")</f>
        <v/>
      </c>
      <c r="AP328" s="123"/>
      <c r="AQ328" s="131" t="str">
        <f t="shared" ref="AQ328:AQ388" si="415">IFERROR(IF(AR328="","",IF(AR328&lt;=0.2,"Leve",IF(AR328&lt;=0.4,"Menor",IF(AR328&lt;=0.6,"Moderado",IF(AR328&lt;=0.8,"Mayor","Catastrófico"))))),"")</f>
        <v/>
      </c>
      <c r="AR328" s="123" t="str">
        <f t="shared" ref="AR328:AR388" si="416">IFERROR(IF(AND(AG327="Impacto",AG328="Impacto"),(AR327-(+AR327*AJ328)),IF(AG328="Impacto",(Y327-(+Y327*AJ328)),IF(AG328="Probabilidad",AR327,""))),"")</f>
        <v/>
      </c>
      <c r="AS328" s="273" t="str">
        <f t="shared" ref="AS328:AS388" si="417">IFERROR(IF(OR(AND(AO328="Muy Baja",AQ328="Leve"),AND(AO328="Muy Baja",AQ328="Menor"),AND(AO328="Baja",AQ328="Leve")),"Bajo",IF(OR(AND(AO328="Muy baja",AQ328="Moderado"),AND(AO328="Baja",AQ328="Menor"),AND(AO328="Baja",AQ328="Moderado"),AND(AO328="Media",AQ328="Leve"),AND(AO328="Media",AQ328="Menor"),AND(AO328="Media",AQ328="Moderado"),AND(AO328="Alta",AQ328="Leve"),AND(AO328="Alta",AQ328="Menor")),"Moderado",IF(OR(AND(AO328="Muy Baja",AQ328="Mayor"),AND(AO328="Baja",AQ328="Mayor"),AND(AO328="Media",AQ328="Mayor"),AND(AO328="Alta",AQ328="Moderado"),AND(AO328="Alta",AQ328="Mayor"),AND(AO328="Muy Alta",AQ328="Leve"),AND(AO328="Muy Alta",AQ328="Menor"),AND(AO328="Muy Alta",AQ328="Moderado"),AND(AO328="Muy Alta",AQ328="Mayor")),"Alto",IF(OR(AND(AO328="Muy Baja",AQ328="Catastrófico"),AND(AO328="Baja",AQ328="Catastrófico"),AND(AO328="Media",AQ328="Catastrófico"),AND(AO328="Alta",AQ328="Catastrófico"),AND(AO328="Muy Alta",AQ328="Catastrófico")),"Extremo","")))),"")</f>
        <v/>
      </c>
      <c r="AT328" s="273"/>
      <c r="AU328" s="273"/>
      <c r="AV328" s="341"/>
      <c r="AW328" s="277"/>
      <c r="AX328" s="277"/>
      <c r="AY328" s="404"/>
      <c r="AZ328" s="405"/>
      <c r="BA328" s="405"/>
      <c r="BB328" s="405"/>
      <c r="BC328" s="405"/>
      <c r="BJ328" s="299"/>
      <c r="BK328" s="285"/>
      <c r="BL328" s="285"/>
      <c r="BM328" s="285"/>
      <c r="BN328" s="285"/>
      <c r="BO328" s="285"/>
      <c r="BP328" s="285"/>
      <c r="BQ328" s="285"/>
      <c r="BR328" s="285"/>
      <c r="BS328" s="285"/>
      <c r="BT328" s="285"/>
      <c r="BU328" s="285"/>
      <c r="BV328" s="285"/>
      <c r="BW328" s="285"/>
      <c r="BX328" s="285"/>
      <c r="BY328" s="285"/>
      <c r="BZ328" s="285"/>
      <c r="CA328" s="285"/>
      <c r="CB328" s="285"/>
      <c r="CC328" s="285"/>
      <c r="CD328" s="285"/>
      <c r="CE328" s="285"/>
      <c r="CF328" s="285"/>
      <c r="CG328" s="285"/>
      <c r="CH328" s="285"/>
      <c r="CL328" s="285"/>
    </row>
    <row r="329" spans="1:90" s="1" customFormat="1" ht="14" customHeight="1" x14ac:dyDescent="0.3">
      <c r="A329" s="581"/>
      <c r="B329" s="548"/>
      <c r="C329" s="511"/>
      <c r="D329" s="511"/>
      <c r="E329" s="620"/>
      <c r="F329" s="510"/>
      <c r="G329" s="510"/>
      <c r="H329" s="510"/>
      <c r="I329" s="510"/>
      <c r="J329" s="511"/>
      <c r="K329" s="512"/>
      <c r="L329" s="512"/>
      <c r="M329" s="512"/>
      <c r="N329" s="548"/>
      <c r="O329" s="489"/>
      <c r="P329" s="487"/>
      <c r="Q329" s="488"/>
      <c r="R329" s="485"/>
      <c r="S329" s="487"/>
      <c r="T329" s="488"/>
      <c r="U329" s="485"/>
      <c r="V329" s="487"/>
      <c r="W329" s="488"/>
      <c r="X329" s="509"/>
      <c r="Y329" s="488"/>
      <c r="Z329" s="509"/>
      <c r="AA329" s="489"/>
      <c r="AB329" s="298"/>
      <c r="AC329" s="409"/>
      <c r="AD329" s="359"/>
      <c r="AE329" s="287"/>
      <c r="AF329" s="409"/>
      <c r="AG329" s="287" t="str">
        <f t="shared" si="340"/>
        <v/>
      </c>
      <c r="AH329" s="288"/>
      <c r="AI329" s="288"/>
      <c r="AJ329" s="289" t="str">
        <f t="shared" si="413"/>
        <v/>
      </c>
      <c r="AK329" s="288"/>
      <c r="AL329" s="288"/>
      <c r="AM329" s="288"/>
      <c r="AN329" s="122"/>
      <c r="AO329" s="131" t="str">
        <f t="shared" si="414"/>
        <v/>
      </c>
      <c r="AP329" s="123"/>
      <c r="AQ329" s="131" t="str">
        <f t="shared" si="415"/>
        <v/>
      </c>
      <c r="AR329" s="123" t="str">
        <f t="shared" si="416"/>
        <v/>
      </c>
      <c r="AS329" s="273" t="str">
        <f t="shared" si="417"/>
        <v/>
      </c>
      <c r="AT329" s="273"/>
      <c r="AU329" s="273"/>
      <c r="AV329" s="341"/>
      <c r="AW329" s="277"/>
      <c r="AX329" s="277"/>
      <c r="AY329" s="404"/>
      <c r="AZ329" s="405"/>
      <c r="BA329" s="405"/>
      <c r="BB329" s="405"/>
      <c r="BC329" s="405"/>
      <c r="BJ329" s="299"/>
      <c r="BK329" s="285"/>
      <c r="BL329" s="285"/>
      <c r="BM329" s="285"/>
      <c r="BN329" s="285"/>
      <c r="BO329" s="285"/>
      <c r="BP329" s="285"/>
      <c r="BQ329" s="285"/>
      <c r="BR329" s="285"/>
      <c r="BS329" s="285"/>
      <c r="BT329" s="285"/>
      <c r="BU329" s="285"/>
      <c r="BV329" s="285"/>
      <c r="BW329" s="285"/>
      <c r="BX329" s="285"/>
      <c r="BY329" s="285"/>
      <c r="BZ329" s="285"/>
      <c r="CA329" s="285"/>
      <c r="CB329" s="285"/>
      <c r="CC329" s="285"/>
      <c r="CD329" s="285"/>
      <c r="CE329" s="285"/>
      <c r="CF329" s="285"/>
      <c r="CG329" s="285"/>
      <c r="CH329" s="285"/>
      <c r="CL329" s="285"/>
    </row>
    <row r="330" spans="1:90" s="203" customFormat="1" ht="98" hidden="1" x14ac:dyDescent="0.3">
      <c r="A330" s="513" t="s">
        <v>547</v>
      </c>
      <c r="B330" s="513"/>
      <c r="C330" s="511" t="s">
        <v>122</v>
      </c>
      <c r="D330" s="511"/>
      <c r="E330" s="511"/>
      <c r="F330" s="510" t="s">
        <v>330</v>
      </c>
      <c r="G330" s="510" t="s">
        <v>347</v>
      </c>
      <c r="H330" s="510" t="s">
        <v>86</v>
      </c>
      <c r="I330" s="510" t="s">
        <v>296</v>
      </c>
      <c r="J330" s="511" t="s">
        <v>281</v>
      </c>
      <c r="K330" s="512" t="s">
        <v>548</v>
      </c>
      <c r="L330" s="512" t="s">
        <v>549</v>
      </c>
      <c r="M330" s="512" t="str">
        <f t="shared" ref="M330:M372" si="418">+CONCATENATE(J330," ",K330," ",L330)</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0" s="513"/>
      <c r="O330" s="514">
        <v>500</v>
      </c>
      <c r="P330" s="571" t="str">
        <f t="shared" ref="P330:P389" si="419">IF(O330&lt;=0,"",IF(O330&lt;=2,"Muy Baja",IF(O330&lt;=24,"Baja",IF(O330&lt;=500,"Media",IF(O330&lt;=5000,"Alta","Muy Alta")))))</f>
        <v>Media</v>
      </c>
      <c r="Q330" s="646">
        <f t="shared" ref="Q330" si="420">IF(P330="","",IF(P330="Muy Baja",0.2,IF(P330="Baja",0.4,IF(P330="Media",0.6,IF(P330="Alta",0.8,IF(P330="Muy Alta",1,))))))</f>
        <v>0.6</v>
      </c>
      <c r="R330" s="570"/>
      <c r="S330" s="571" t="str">
        <f>IF(OR(R330='Tabla Impacto'!$C$11,R330='Tabla Impacto'!$D$11),"Leve",IF(OR(R330='Tabla Impacto'!$C$12,R330='Tabla Impacto'!$D$12),"Menor",IF(OR(R330='Tabla Impacto'!$C$13,R330='Tabla Impacto'!$D$13),"Moderado",IF(OR(R330='Tabla Impacto'!$C$14,R330='Tabla Impacto'!$D$14),"Mayor",IF(OR(R330='Tabla Impacto'!$C$15,R330='Tabla Impacto'!$D$15),"Catastrófico","")))))</f>
        <v/>
      </c>
      <c r="T330" s="646" t="str">
        <f t="shared" ref="T330" si="421">IF(S330="","",IF(S330="Leve",0.2,IF(S330="Menor",0.4,IF(S330="Moderado",0.6,IF(S330="Mayor",0.8,IF(S330="Catastrófico",1,))))))</f>
        <v/>
      </c>
      <c r="U330" s="570" t="s">
        <v>282</v>
      </c>
      <c r="V330" s="571" t="str">
        <f>IF(OR(U330='Tabla Impacto'!$C$11,U330='Tabla Impacto'!$D$11),"Leve",IF(OR(U330='Tabla Impacto'!$C$12,U330='Tabla Impacto'!$D$12),"Menor",IF(OR(U330='Tabla Impacto'!$C$13,U330='Tabla Impacto'!$D$13),"Moderado",IF(OR(U330='Tabla Impacto'!$C$14,U330='Tabla Impacto'!$D$14),"Mayor",IF(OR(U330='Tabla Impacto'!$C$15,U330='Tabla Impacto'!$D$15),"Catastrófico","")))))</f>
        <v>Moderado</v>
      </c>
      <c r="W330" s="646">
        <f t="shared" ref="W330" si="422">IF(V330="","",IF(V330="Leve",0.2,IF(V330="Menor",0.4,IF(V330="Moderado",0.6,IF(V330="Mayor",0.8,IF(V330="Catastrófico",1,))))))</f>
        <v>0.6</v>
      </c>
      <c r="X330" s="549" t="str">
        <f>IF(Y330="","",IF(Y330='Tabla Impacto'!$G$4,'Tabla Impacto'!$F$4,IF(Y330='Tabla Impacto'!$G$5,'Tabla Impacto'!$F$5,IF(Y330='Tabla Impacto'!$G$6,'Tabla Impacto'!$F$6,IF(Y330='Tabla Impacto'!$G$7,'Tabla Impacto'!$F$7,IF(Y330='Tabla Impacto'!$G$8,'Tabla Impacto'!$F$8))))))</f>
        <v>Moderado</v>
      </c>
      <c r="Y330" s="646">
        <f t="shared" ref="Y330" si="423">+IF(T330="",W330,IF(W330="",T330,IF(T330&gt;W330,T330,W330)))</f>
        <v>0.6</v>
      </c>
      <c r="Z330" s="549" t="str">
        <f t="shared" ref="Z330" si="424">IF(OR(AND(P330="Muy Baja",X330="Leve"),AND(P330="Muy Baja",X330="Menor"),AND(P330="Baja",X330="Leve")),"Bajo",IF(OR(AND(P330="Muy baja",X330="Moderado"),AND(P330="Baja",X330="Menor"),AND(P330="Baja",X330="Moderado"),AND(P330="Media",X330="Leve"),AND(P330="Media",X330="Menor"),AND(P330="Media",X330="Moderado"),AND(P330="Alta",X330="Leve"),AND(P330="Alta",X330="Menor")),"Moderado",IF(OR(AND(P330="Muy Baja",X330="Mayor"),AND(P330="Baja",X330="Mayor"),AND(P330="Media",X330="Mayor"),AND(P330="Alta",X330="Moderado"),AND(P330="Alta",X330="Mayor"),AND(P330="Muy Alta",X330="Leve"),AND(P330="Muy Alta",X330="Menor"),AND(P330="Muy Alta",X330="Moderado"),AND(P330="Muy Alta",X330="Mayor")),"Alto",IF(OR(AND(P330="Muy Baja",X330="Catastrófico"),AND(P330="Baja",X330="Catastrófico"),AND(P330="Media",X330="Catastrófico"),AND(P330="Alta",X330="Catastrófico"),AND(P330="Muy Alta",X330="Catastrófico")),"Extremo",""))))</f>
        <v>Moderado</v>
      </c>
      <c r="AA330" s="514"/>
      <c r="AB330" s="298"/>
      <c r="AC330" s="409" t="s">
        <v>550</v>
      </c>
      <c r="AD330" s="392"/>
      <c r="AE330" s="292"/>
      <c r="AF330" s="409" t="s">
        <v>551</v>
      </c>
      <c r="AG330" s="287" t="str">
        <f t="shared" si="340"/>
        <v>Probabilidad</v>
      </c>
      <c r="AH330" s="293" t="s">
        <v>71</v>
      </c>
      <c r="AI330" s="293" t="s">
        <v>106</v>
      </c>
      <c r="AJ330" s="294" t="str">
        <f t="shared" si="413"/>
        <v>40%</v>
      </c>
      <c r="AK330" s="293" t="s">
        <v>112</v>
      </c>
      <c r="AL330" s="293" t="s">
        <v>130</v>
      </c>
      <c r="AM330" s="293" t="s">
        <v>273</v>
      </c>
      <c r="AN330" s="272">
        <f>IFERROR(IF(AG330="Probabilidad",(Q330-(+Q330*AJ330)),IF(AG330="Impacto",Q330,"")),"")</f>
        <v>0.36</v>
      </c>
      <c r="AO330" s="131" t="str">
        <f t="shared" si="414"/>
        <v>Baja</v>
      </c>
      <c r="AP330" s="123">
        <f>+AN330</f>
        <v>0.36</v>
      </c>
      <c r="AQ330" s="131" t="str">
        <f t="shared" si="415"/>
        <v>Moderado</v>
      </c>
      <c r="AR330" s="123">
        <f>IFERROR(IF(AG330="Impacto",(Y330-(+Y330*AJ330)),IF(AG330="Probabilidad",Y330,"")),"")</f>
        <v>0.6</v>
      </c>
      <c r="AS330" s="273" t="str">
        <f t="shared" si="417"/>
        <v>Moderado</v>
      </c>
      <c r="AT330" s="339">
        <f>+AP330</f>
        <v>0.36</v>
      </c>
      <c r="AU330" s="339">
        <f>+AR330</f>
        <v>0.6</v>
      </c>
      <c r="AV330" s="295" t="s">
        <v>274</v>
      </c>
      <c r="AW330" s="278"/>
      <c r="AX330" s="278"/>
      <c r="AY330" s="296">
        <v>1</v>
      </c>
      <c r="AZ330" s="292">
        <v>0</v>
      </c>
      <c r="BA330" s="292">
        <v>0</v>
      </c>
      <c r="BB330" s="292">
        <v>1</v>
      </c>
      <c r="BC330" s="292">
        <v>0</v>
      </c>
      <c r="BJ330" s="376"/>
      <c r="BK330" s="297"/>
      <c r="BL330" s="297"/>
      <c r="BM330" s="297"/>
      <c r="BN330" s="297"/>
      <c r="BO330" s="297"/>
      <c r="BP330" s="297"/>
      <c r="BQ330" s="297"/>
      <c r="BR330" s="297"/>
      <c r="BS330" s="297"/>
      <c r="BT330" s="297"/>
      <c r="BU330" s="297"/>
      <c r="BV330" s="297"/>
      <c r="BW330" s="297"/>
      <c r="BX330" s="297"/>
      <c r="BY330" s="297"/>
      <c r="BZ330" s="297"/>
      <c r="CA330" s="297"/>
      <c r="CB330" s="297"/>
      <c r="CC330" s="297"/>
      <c r="CD330" s="297"/>
      <c r="CE330" s="297"/>
      <c r="CF330" s="297"/>
      <c r="CG330" s="297"/>
      <c r="CH330" s="297"/>
      <c r="CL330" s="297"/>
    </row>
    <row r="331" spans="1:90" s="203" customFormat="1" hidden="1" x14ac:dyDescent="0.3">
      <c r="A331" s="513"/>
      <c r="B331" s="513"/>
      <c r="C331" s="511" t="s">
        <v>122</v>
      </c>
      <c r="D331" s="511"/>
      <c r="E331" s="511"/>
      <c r="F331" s="510"/>
      <c r="G331" s="510"/>
      <c r="H331" s="510"/>
      <c r="I331" s="510"/>
      <c r="J331" s="511" t="s">
        <v>281</v>
      </c>
      <c r="K331" s="512" t="s">
        <v>548</v>
      </c>
      <c r="L331" s="512" t="s">
        <v>549</v>
      </c>
      <c r="M331" s="512"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1" s="513"/>
      <c r="O331" s="514">
        <v>500</v>
      </c>
      <c r="P331" s="571"/>
      <c r="Q331" s="646"/>
      <c r="R331" s="570"/>
      <c r="S331" s="571"/>
      <c r="T331" s="646"/>
      <c r="U331" s="570"/>
      <c r="V331" s="571"/>
      <c r="W331" s="646"/>
      <c r="X331" s="549"/>
      <c r="Y331" s="646"/>
      <c r="Z331" s="549"/>
      <c r="AA331" s="514"/>
      <c r="AB331" s="298"/>
      <c r="AC331" s="409"/>
      <c r="AD331" s="392"/>
      <c r="AE331" s="292"/>
      <c r="AF331" s="409"/>
      <c r="AG331" s="287" t="str">
        <f t="shared" si="340"/>
        <v/>
      </c>
      <c r="AH331" s="293"/>
      <c r="AI331" s="293"/>
      <c r="AJ331" s="294" t="str">
        <f t="shared" si="413"/>
        <v/>
      </c>
      <c r="AK331" s="293"/>
      <c r="AL331" s="293"/>
      <c r="AM331" s="293"/>
      <c r="AN331" s="201"/>
      <c r="AO331" s="338" t="str">
        <f t="shared" si="414"/>
        <v/>
      </c>
      <c r="AP331" s="202"/>
      <c r="AQ331" s="338" t="str">
        <f t="shared" si="415"/>
        <v/>
      </c>
      <c r="AR331" s="202" t="str">
        <f t="shared" si="416"/>
        <v/>
      </c>
      <c r="AS331" s="336" t="str">
        <f t="shared" si="417"/>
        <v/>
      </c>
      <c r="AT331" s="336"/>
      <c r="AU331" s="336"/>
      <c r="AV331" s="295"/>
      <c r="AW331" s="278"/>
      <c r="AX331" s="278"/>
      <c r="AY331" s="406"/>
      <c r="AZ331" s="407"/>
      <c r="BA331" s="407"/>
      <c r="BB331" s="407"/>
      <c r="BC331" s="407"/>
      <c r="BJ331" s="376"/>
      <c r="BK331" s="297"/>
      <c r="BL331" s="297"/>
      <c r="BM331" s="297"/>
      <c r="BN331" s="297"/>
      <c r="BO331" s="297"/>
      <c r="BP331" s="297"/>
      <c r="BQ331" s="297"/>
      <c r="BR331" s="297"/>
      <c r="BS331" s="297"/>
      <c r="BT331" s="297"/>
      <c r="BU331" s="297"/>
      <c r="BV331" s="297"/>
      <c r="BW331" s="297"/>
      <c r="BX331" s="297"/>
      <c r="BY331" s="297"/>
      <c r="BZ331" s="297"/>
      <c r="CA331" s="297"/>
      <c r="CB331" s="297"/>
      <c r="CC331" s="297"/>
      <c r="CD331" s="297"/>
      <c r="CE331" s="297"/>
      <c r="CF331" s="297"/>
      <c r="CG331" s="297"/>
      <c r="CH331" s="297"/>
      <c r="CL331" s="297"/>
    </row>
    <row r="332" spans="1:90" s="203" customFormat="1" ht="16.5" hidden="1" customHeight="1" x14ac:dyDescent="0.3">
      <c r="A332" s="513"/>
      <c r="B332" s="513"/>
      <c r="C332" s="511" t="s">
        <v>122</v>
      </c>
      <c r="D332" s="511"/>
      <c r="E332" s="511"/>
      <c r="F332" s="510"/>
      <c r="G332" s="510"/>
      <c r="H332" s="510"/>
      <c r="I332" s="510"/>
      <c r="J332" s="511" t="s">
        <v>281</v>
      </c>
      <c r="K332" s="512" t="s">
        <v>548</v>
      </c>
      <c r="L332" s="512" t="s">
        <v>549</v>
      </c>
      <c r="M332" s="512"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2" s="513"/>
      <c r="O332" s="514">
        <v>500</v>
      </c>
      <c r="P332" s="571"/>
      <c r="Q332" s="646"/>
      <c r="R332" s="570"/>
      <c r="S332" s="571"/>
      <c r="T332" s="646"/>
      <c r="U332" s="570"/>
      <c r="V332" s="571"/>
      <c r="W332" s="646"/>
      <c r="X332" s="549"/>
      <c r="Y332" s="646"/>
      <c r="Z332" s="549"/>
      <c r="AA332" s="514"/>
      <c r="AB332" s="298"/>
      <c r="AC332" s="409"/>
      <c r="AD332" s="392"/>
      <c r="AE332" s="292"/>
      <c r="AF332" s="409"/>
      <c r="AG332" s="287" t="str">
        <f t="shared" ref="AG332:AG372" si="425">IF(OR(AH332="Preventivo",AH332="Detectivo"),"Probabilidad",IF(AH332="Correctivo","Impacto",""))</f>
        <v/>
      </c>
      <c r="AH332" s="293"/>
      <c r="AI332" s="293"/>
      <c r="AJ332" s="294" t="str">
        <f t="shared" si="413"/>
        <v/>
      </c>
      <c r="AK332" s="293"/>
      <c r="AL332" s="293"/>
      <c r="AM332" s="293"/>
      <c r="AN332" s="201"/>
      <c r="AO332" s="338" t="str">
        <f t="shared" si="414"/>
        <v/>
      </c>
      <c r="AP332" s="202"/>
      <c r="AQ332" s="338" t="str">
        <f t="shared" si="415"/>
        <v/>
      </c>
      <c r="AR332" s="202" t="str">
        <f t="shared" si="416"/>
        <v/>
      </c>
      <c r="AS332" s="336" t="str">
        <f t="shared" si="417"/>
        <v/>
      </c>
      <c r="AT332" s="336"/>
      <c r="AU332" s="336"/>
      <c r="AV332" s="295"/>
      <c r="AW332" s="278"/>
      <c r="AX332" s="278"/>
      <c r="AY332" s="406"/>
      <c r="AZ332" s="407"/>
      <c r="BA332" s="407"/>
      <c r="BB332" s="407"/>
      <c r="BC332" s="407"/>
      <c r="BJ332" s="376"/>
      <c r="BK332" s="297"/>
      <c r="BL332" s="297"/>
      <c r="BM332" s="297"/>
      <c r="BN332" s="297"/>
      <c r="BO332" s="297"/>
      <c r="BP332" s="297"/>
      <c r="BQ332" s="297"/>
      <c r="BR332" s="297"/>
      <c r="BS332" s="297"/>
      <c r="BT332" s="297"/>
      <c r="BU332" s="297"/>
      <c r="BV332" s="297"/>
      <c r="BW332" s="297"/>
      <c r="BX332" s="297"/>
      <c r="BY332" s="297"/>
      <c r="BZ332" s="297"/>
      <c r="CA332" s="297"/>
      <c r="CB332" s="297"/>
      <c r="CC332" s="297"/>
      <c r="CD332" s="297"/>
      <c r="CE332" s="297"/>
      <c r="CF332" s="297"/>
      <c r="CG332" s="297"/>
      <c r="CH332" s="297"/>
      <c r="CL332" s="297"/>
    </row>
    <row r="333" spans="1:90" s="203" customFormat="1" ht="16.5" hidden="1" customHeight="1" x14ac:dyDescent="0.3">
      <c r="A333" s="513"/>
      <c r="B333" s="513"/>
      <c r="C333" s="511" t="s">
        <v>122</v>
      </c>
      <c r="D333" s="511"/>
      <c r="E333" s="511"/>
      <c r="F333" s="510"/>
      <c r="G333" s="510"/>
      <c r="H333" s="510"/>
      <c r="I333" s="510"/>
      <c r="J333" s="511" t="s">
        <v>281</v>
      </c>
      <c r="K333" s="512" t="s">
        <v>548</v>
      </c>
      <c r="L333" s="512" t="s">
        <v>549</v>
      </c>
      <c r="M333" s="512"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3" s="513"/>
      <c r="O333" s="514">
        <v>500</v>
      </c>
      <c r="P333" s="571"/>
      <c r="Q333" s="646"/>
      <c r="R333" s="570"/>
      <c r="S333" s="571"/>
      <c r="T333" s="646"/>
      <c r="U333" s="570"/>
      <c r="V333" s="571"/>
      <c r="W333" s="646"/>
      <c r="X333" s="549"/>
      <c r="Y333" s="646"/>
      <c r="Z333" s="549"/>
      <c r="AA333" s="514"/>
      <c r="AB333" s="298"/>
      <c r="AC333" s="409"/>
      <c r="AD333" s="392"/>
      <c r="AE333" s="292"/>
      <c r="AF333" s="409"/>
      <c r="AG333" s="287" t="str">
        <f t="shared" si="425"/>
        <v/>
      </c>
      <c r="AH333" s="293"/>
      <c r="AI333" s="293"/>
      <c r="AJ333" s="294" t="str">
        <f t="shared" si="413"/>
        <v/>
      </c>
      <c r="AK333" s="293"/>
      <c r="AL333" s="293"/>
      <c r="AM333" s="293"/>
      <c r="AN333" s="201"/>
      <c r="AO333" s="338" t="str">
        <f t="shared" si="414"/>
        <v/>
      </c>
      <c r="AP333" s="202"/>
      <c r="AQ333" s="338" t="str">
        <f t="shared" si="415"/>
        <v/>
      </c>
      <c r="AR333" s="202" t="str">
        <f t="shared" si="416"/>
        <v/>
      </c>
      <c r="AS333" s="336" t="str">
        <f t="shared" si="417"/>
        <v/>
      </c>
      <c r="AT333" s="336"/>
      <c r="AU333" s="336"/>
      <c r="AV333" s="295"/>
      <c r="AW333" s="278"/>
      <c r="AX333" s="278"/>
      <c r="AY333" s="406"/>
      <c r="AZ333" s="407"/>
      <c r="BA333" s="407"/>
      <c r="BB333" s="407"/>
      <c r="BC333" s="407"/>
      <c r="BJ333" s="376"/>
      <c r="BK333" s="297"/>
      <c r="BL333" s="297"/>
      <c r="BM333" s="297"/>
      <c r="BN333" s="297"/>
      <c r="BO333" s="297"/>
      <c r="BP333" s="297"/>
      <c r="BQ333" s="297"/>
      <c r="BR333" s="297"/>
      <c r="BS333" s="297"/>
      <c r="BT333" s="297"/>
      <c r="BU333" s="297"/>
      <c r="BV333" s="297"/>
      <c r="BW333" s="297"/>
      <c r="BX333" s="297"/>
      <c r="BY333" s="297"/>
      <c r="BZ333" s="297"/>
      <c r="CA333" s="297"/>
      <c r="CB333" s="297"/>
      <c r="CC333" s="297"/>
      <c r="CD333" s="297"/>
      <c r="CE333" s="297"/>
      <c r="CF333" s="297"/>
      <c r="CG333" s="297"/>
      <c r="CH333" s="297"/>
      <c r="CL333" s="297"/>
    </row>
    <row r="334" spans="1:90" s="203" customFormat="1" ht="16.5" hidden="1" customHeight="1" x14ac:dyDescent="0.3">
      <c r="A334" s="513"/>
      <c r="B334" s="513"/>
      <c r="C334" s="511" t="s">
        <v>122</v>
      </c>
      <c r="D334" s="511"/>
      <c r="E334" s="511"/>
      <c r="F334" s="510"/>
      <c r="G334" s="510"/>
      <c r="H334" s="510"/>
      <c r="I334" s="510"/>
      <c r="J334" s="511" t="s">
        <v>281</v>
      </c>
      <c r="K334" s="512" t="s">
        <v>548</v>
      </c>
      <c r="L334" s="512" t="s">
        <v>549</v>
      </c>
      <c r="M334" s="512"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4" s="513"/>
      <c r="O334" s="514">
        <v>500</v>
      </c>
      <c r="P334" s="571"/>
      <c r="Q334" s="646"/>
      <c r="R334" s="570"/>
      <c r="S334" s="571"/>
      <c r="T334" s="646"/>
      <c r="U334" s="570"/>
      <c r="V334" s="571"/>
      <c r="W334" s="646"/>
      <c r="X334" s="549"/>
      <c r="Y334" s="646"/>
      <c r="Z334" s="549"/>
      <c r="AA334" s="514"/>
      <c r="AB334" s="298"/>
      <c r="AC334" s="409"/>
      <c r="AD334" s="392"/>
      <c r="AE334" s="292"/>
      <c r="AF334" s="409"/>
      <c r="AG334" s="287" t="str">
        <f t="shared" si="425"/>
        <v/>
      </c>
      <c r="AH334" s="293"/>
      <c r="AI334" s="293"/>
      <c r="AJ334" s="294" t="str">
        <f t="shared" si="413"/>
        <v/>
      </c>
      <c r="AK334" s="293"/>
      <c r="AL334" s="293"/>
      <c r="AM334" s="293"/>
      <c r="AN334" s="201"/>
      <c r="AO334" s="338" t="str">
        <f t="shared" si="414"/>
        <v/>
      </c>
      <c r="AP334" s="202"/>
      <c r="AQ334" s="338" t="str">
        <f t="shared" si="415"/>
        <v/>
      </c>
      <c r="AR334" s="202" t="str">
        <f t="shared" si="416"/>
        <v/>
      </c>
      <c r="AS334" s="336" t="str">
        <f t="shared" si="417"/>
        <v/>
      </c>
      <c r="AT334" s="336"/>
      <c r="AU334" s="336"/>
      <c r="AV334" s="295"/>
      <c r="AW334" s="278"/>
      <c r="AX334" s="278"/>
      <c r="AY334" s="406"/>
      <c r="AZ334" s="407"/>
      <c r="BA334" s="407"/>
      <c r="BB334" s="407"/>
      <c r="BC334" s="407"/>
      <c r="BJ334" s="376"/>
      <c r="BK334" s="297"/>
      <c r="BL334" s="297"/>
      <c r="BM334" s="297"/>
      <c r="BN334" s="297"/>
      <c r="BO334" s="297"/>
      <c r="BP334" s="297"/>
      <c r="BQ334" s="297"/>
      <c r="BR334" s="297"/>
      <c r="BS334" s="297"/>
      <c r="BT334" s="297"/>
      <c r="BU334" s="297"/>
      <c r="BV334" s="297"/>
      <c r="BW334" s="297"/>
      <c r="BX334" s="297"/>
      <c r="BY334" s="297"/>
      <c r="BZ334" s="297"/>
      <c r="CA334" s="297"/>
      <c r="CB334" s="297"/>
      <c r="CC334" s="297"/>
      <c r="CD334" s="297"/>
      <c r="CE334" s="297"/>
      <c r="CF334" s="297"/>
      <c r="CG334" s="297"/>
      <c r="CH334" s="297"/>
      <c r="CL334" s="297"/>
    </row>
    <row r="335" spans="1:90" s="203" customFormat="1" ht="16.5" hidden="1" customHeight="1" x14ac:dyDescent="0.3">
      <c r="A335" s="513"/>
      <c r="B335" s="513"/>
      <c r="C335" s="511" t="s">
        <v>122</v>
      </c>
      <c r="D335" s="511"/>
      <c r="E335" s="511"/>
      <c r="F335" s="510"/>
      <c r="G335" s="510"/>
      <c r="H335" s="510"/>
      <c r="I335" s="510"/>
      <c r="J335" s="511" t="s">
        <v>281</v>
      </c>
      <c r="K335" s="512" t="s">
        <v>548</v>
      </c>
      <c r="L335" s="512" t="s">
        <v>549</v>
      </c>
      <c r="M335" s="512" t="str">
        <f t="shared" si="418"/>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N335" s="513"/>
      <c r="O335" s="514">
        <v>500</v>
      </c>
      <c r="P335" s="571"/>
      <c r="Q335" s="646"/>
      <c r="R335" s="570"/>
      <c r="S335" s="571"/>
      <c r="T335" s="646"/>
      <c r="U335" s="570"/>
      <c r="V335" s="571"/>
      <c r="W335" s="646"/>
      <c r="X335" s="549"/>
      <c r="Y335" s="646"/>
      <c r="Z335" s="549"/>
      <c r="AA335" s="514"/>
      <c r="AB335" s="298"/>
      <c r="AC335" s="409"/>
      <c r="AD335" s="392"/>
      <c r="AE335" s="292"/>
      <c r="AF335" s="409"/>
      <c r="AG335" s="287" t="str">
        <f t="shared" si="425"/>
        <v/>
      </c>
      <c r="AH335" s="293"/>
      <c r="AI335" s="293"/>
      <c r="AJ335" s="294" t="str">
        <f t="shared" si="413"/>
        <v/>
      </c>
      <c r="AK335" s="293"/>
      <c r="AL335" s="293"/>
      <c r="AM335" s="293"/>
      <c r="AN335" s="201"/>
      <c r="AO335" s="338" t="str">
        <f t="shared" si="414"/>
        <v/>
      </c>
      <c r="AP335" s="202"/>
      <c r="AQ335" s="338" t="str">
        <f t="shared" si="415"/>
        <v/>
      </c>
      <c r="AR335" s="202" t="str">
        <f t="shared" si="416"/>
        <v/>
      </c>
      <c r="AS335" s="336" t="str">
        <f t="shared" si="417"/>
        <v/>
      </c>
      <c r="AT335" s="336"/>
      <c r="AU335" s="336"/>
      <c r="AV335" s="295"/>
      <c r="AW335" s="278"/>
      <c r="AX335" s="278"/>
      <c r="AY335" s="406"/>
      <c r="AZ335" s="407"/>
      <c r="BA335" s="407"/>
      <c r="BB335" s="407"/>
      <c r="BC335" s="407"/>
      <c r="BJ335" s="376"/>
      <c r="BK335" s="297"/>
      <c r="BL335" s="297"/>
      <c r="BM335" s="297"/>
      <c r="BN335" s="297"/>
      <c r="BO335" s="297"/>
      <c r="BP335" s="297"/>
      <c r="BQ335" s="297"/>
      <c r="BR335" s="297"/>
      <c r="BS335" s="297"/>
      <c r="BT335" s="297"/>
      <c r="BU335" s="297"/>
      <c r="BV335" s="297"/>
      <c r="BW335" s="297"/>
      <c r="BX335" s="297"/>
      <c r="BY335" s="297"/>
      <c r="BZ335" s="297"/>
      <c r="CA335" s="297"/>
      <c r="CB335" s="297"/>
      <c r="CC335" s="297"/>
      <c r="CD335" s="297"/>
      <c r="CE335" s="297"/>
      <c r="CF335" s="297"/>
      <c r="CG335" s="297"/>
      <c r="CH335" s="297"/>
      <c r="CL335" s="297"/>
    </row>
    <row r="336" spans="1:90" s="1" customFormat="1" ht="221.25" customHeight="1" x14ac:dyDescent="0.3">
      <c r="A336" s="581" t="s">
        <v>552</v>
      </c>
      <c r="B336" s="548" t="s">
        <v>553</v>
      </c>
      <c r="C336" s="511" t="s">
        <v>137</v>
      </c>
      <c r="D336" s="511" t="s">
        <v>553</v>
      </c>
      <c r="E336" s="511" t="s">
        <v>137</v>
      </c>
      <c r="F336" s="510" t="s">
        <v>324</v>
      </c>
      <c r="G336" s="510" t="s">
        <v>278</v>
      </c>
      <c r="H336" s="510" t="s">
        <v>279</v>
      </c>
      <c r="I336" s="510" t="s">
        <v>268</v>
      </c>
      <c r="J336" s="511" t="s">
        <v>281</v>
      </c>
      <c r="K336" s="512" t="s">
        <v>1077</v>
      </c>
      <c r="L336" s="512" t="s">
        <v>912</v>
      </c>
      <c r="M336" s="512" t="str">
        <f t="shared" si="418"/>
        <v>Posibilidad de pérdida Reputacional Por incumplimiento de términos en los procesos disciplinarios, que conlleve a la declaratoria de prescripción y, en consecuencia, a la imposibilidad de continuar ejerciendo al acción disciplinaria. Debido a:
1. Exceso de procesos
2. Falta de recursos tecnológicos
3. Carencia de personal 
4. Falta de apoyo técnico estable y/o continuo.
5. Falta de respuesta por parte de las dependencias  requeridas en curso del proceso disciplinario.</v>
      </c>
      <c r="N336" s="548" t="s">
        <v>270</v>
      </c>
      <c r="O336" s="489">
        <v>468</v>
      </c>
      <c r="P336" s="487" t="str">
        <f t="shared" si="404"/>
        <v>Media</v>
      </c>
      <c r="Q336" s="488">
        <f t="shared" ref="Q336" si="426">IF(P336="","",IF(P336="Muy Baja",0.2,IF(P336="Baja",0.4,IF(P336="Media",0.6,IF(P336="Alta",0.8,IF(P336="Muy Alta",1,))))))</f>
        <v>0.6</v>
      </c>
      <c r="R336" s="485"/>
      <c r="S336" s="487" t="str">
        <f>IF(OR(R336='Tabla Impacto'!$C$11,R336='Tabla Impacto'!$D$11),"Leve",IF(OR(R336='Tabla Impacto'!$C$12,R336='Tabla Impacto'!$D$12),"Menor",IF(OR(R336='Tabla Impacto'!$C$13,R336='Tabla Impacto'!$D$13),"Moderado",IF(OR(R336='Tabla Impacto'!$C$14,R336='Tabla Impacto'!$D$14),"Mayor",IF(OR(R336='Tabla Impacto'!$C$15,R336='Tabla Impacto'!$D$15),"Catastrófico","")))))</f>
        <v/>
      </c>
      <c r="T336" s="488" t="str">
        <f t="shared" ref="T336" si="427">IF(S336="","",IF(S336="Leve",0.2,IF(S336="Menor",0.4,IF(S336="Moderado",0.6,IF(S336="Mayor",0.8,IF(S336="Catastrófico",1,))))))</f>
        <v/>
      </c>
      <c r="U336" s="485" t="s">
        <v>980</v>
      </c>
      <c r="V336" s="487" t="str">
        <f>IF(OR(U336='Tabla Impacto'!$C$11,U336='Tabla Impacto'!$D$11),"Leve",IF(OR(U336='Tabla Impacto'!$C$12,U336='Tabla Impacto'!$D$12),"Menor",IF(OR(U336='Tabla Impacto'!$C$13,U336='Tabla Impacto'!$D$13),"Moderado",IF(OR(U336='Tabla Impacto'!$C$14,U336='Tabla Impacto'!$D$14),"Mayor",IF(OR(U336='Tabla Impacto'!$C$15,U336='Tabla Impacto'!$D$15),"Catastrófico","")))))</f>
        <v>Mayor</v>
      </c>
      <c r="W336" s="488">
        <f t="shared" ref="W336" si="428">IF(V336="","",IF(V336="Leve",0.2,IF(V336="Menor",0.4,IF(V336="Moderado",0.6,IF(V336="Mayor",0.8,IF(V336="Catastrófico",1,))))))</f>
        <v>0.8</v>
      </c>
      <c r="X336" s="509" t="str">
        <f>IF(Y336="","",IF(Y336='Tabla Impacto'!$G$4,'Tabla Impacto'!$F$4,IF(Y336='Tabla Impacto'!$G$5,'Tabla Impacto'!$F$5,IF(Y336='Tabla Impacto'!$G$6,'Tabla Impacto'!$F$6,IF(Y336='Tabla Impacto'!$G$7,'Tabla Impacto'!$F$7,IF(Y336='Tabla Impacto'!$G$8,'Tabla Impacto'!$F$8))))))</f>
        <v>Mayor</v>
      </c>
      <c r="Y336" s="488">
        <f t="shared" ref="Y336" si="429">+IF(T336="",W336,IF(W336="",T336,IF(T336&gt;W336,T336,W336)))</f>
        <v>0.8</v>
      </c>
      <c r="Z336" s="509" t="str">
        <f t="shared" ref="Z336" si="430">IF(OR(AND(P336="Muy Baja",X336="Leve"),AND(P336="Muy Baja",X336="Menor"),AND(P336="Baja",X336="Leve")),"Bajo",IF(OR(AND(P336="Muy baja",X336="Moderado"),AND(P336="Baja",X336="Menor"),AND(P336="Baja",X336="Moderado"),AND(P336="Media",X336="Leve"),AND(P336="Media",X336="Menor"),AND(P336="Media",X336="Moderado"),AND(P336="Alta",X336="Leve"),AND(P336="Alta",X336="Menor")),"Moderado",IF(OR(AND(P336="Muy Baja",X336="Mayor"),AND(P336="Baja",X336="Mayor"),AND(P336="Media",X336="Mayor"),AND(P336="Alta",X336="Moderado"),AND(P336="Alta",X336="Mayor"),AND(P336="Muy Alta",X336="Leve"),AND(P336="Muy Alta",X336="Menor"),AND(P336="Muy Alta",X336="Moderado"),AND(P336="Muy Alta",X336="Mayor")),"Alto",IF(OR(AND(P336="Muy Baja",X336="Catastrófico"),AND(P336="Baja",X336="Catastrófico"),AND(P336="Media",X336="Catastrófico"),AND(P336="Alta",X336="Catastrófico"),AND(P336="Muy Alta",X336="Catastrófico")),"Extremo",""))))</f>
        <v>Alto</v>
      </c>
      <c r="AA336" s="489"/>
      <c r="AB336" s="298">
        <v>1</v>
      </c>
      <c r="AC336" s="409" t="s">
        <v>1078</v>
      </c>
      <c r="AD336" s="359"/>
      <c r="AE336" s="287" t="s">
        <v>120</v>
      </c>
      <c r="AF336" s="409" t="s">
        <v>913</v>
      </c>
      <c r="AG336" s="287" t="str">
        <f t="shared" si="425"/>
        <v>Probabilidad</v>
      </c>
      <c r="AH336" s="288" t="s">
        <v>78</v>
      </c>
      <c r="AI336" s="288" t="s">
        <v>106</v>
      </c>
      <c r="AJ336" s="289" t="str">
        <f t="shared" si="413"/>
        <v>30%</v>
      </c>
      <c r="AK336" s="288" t="s">
        <v>112</v>
      </c>
      <c r="AL336" s="288" t="s">
        <v>130</v>
      </c>
      <c r="AM336" s="288" t="s">
        <v>273</v>
      </c>
      <c r="AN336" s="272">
        <f>IFERROR(IF(AG336="Probabilidad",(Q336-(+Q336*AJ336)),IF(AG336="Impacto",Q336,"")),"")</f>
        <v>0.42</v>
      </c>
      <c r="AO336" s="131" t="str">
        <f t="shared" ref="AO336" si="431">IFERROR(IF(AN336="","",IF(AN336&lt;=0.2,"Muy Baja",IF(AN336&lt;=0.4,"Baja",IF(AN336&lt;=0.6,"Media",IF(AN336&lt;=0.8,"Alta","Muy Alta"))))),"")</f>
        <v>Media</v>
      </c>
      <c r="AP336" s="123">
        <f>+AN336</f>
        <v>0.42</v>
      </c>
      <c r="AQ336" s="131" t="str">
        <f t="shared" ref="AQ336" si="432">IFERROR(IF(AR336="","",IF(AR336&lt;=0.2,"Leve",IF(AR336&lt;=0.4,"Menor",IF(AR336&lt;=0.6,"Moderado",IF(AR336&lt;=0.8,"Mayor","Catastrófico"))))),"")</f>
        <v>Mayor</v>
      </c>
      <c r="AR336" s="123">
        <f>IFERROR(IF(AG336="Impacto",(Y336-(+Y336*AJ336)),IF(AG336="Probabilidad",Y336,"")),"")</f>
        <v>0.8</v>
      </c>
      <c r="AS336" s="273" t="str">
        <f t="shared" ref="AS336" si="433">IFERROR(IF(OR(AND(AO336="Muy Baja",AQ336="Leve"),AND(AO336="Muy Baja",AQ336="Menor"),AND(AO336="Baja",AQ336="Leve")),"Bajo",IF(OR(AND(AO336="Muy baja",AQ336="Moderado"),AND(AO336="Baja",AQ336="Menor"),AND(AO336="Baja",AQ336="Moderado"),AND(AO336="Media",AQ336="Leve"),AND(AO336="Media",AQ336="Menor"),AND(AO336="Media",AQ336="Moderado"),AND(AO336="Alta",AQ336="Leve"),AND(AO336="Alta",AQ336="Menor")),"Moderado",IF(OR(AND(AO336="Muy Baja",AQ336="Mayor"),AND(AO336="Baja",AQ336="Mayor"),AND(AO336="Media",AQ336="Mayor"),AND(AO336="Alta",AQ336="Moderado"),AND(AO336="Alta",AQ336="Mayor"),AND(AO336="Muy Alta",AQ336="Leve"),AND(AO336="Muy Alta",AQ336="Menor"),AND(AO336="Muy Alta",AQ336="Moderado"),AND(AO336="Muy Alta",AQ336="Mayor")),"Alto",IF(OR(AND(AO336="Muy Baja",AQ336="Catastrófico"),AND(AO336="Baja",AQ336="Catastrófico"),AND(AO336="Media",AQ336="Catastrófico"),AND(AO336="Alta",AQ336="Catastrófico"),AND(AO336="Muy Alta",AQ336="Catastrófico")),"Extremo","")))),"")</f>
        <v>Alto</v>
      </c>
      <c r="AT336" s="339">
        <f>+AP336</f>
        <v>0.42</v>
      </c>
      <c r="AU336" s="339">
        <f>+AR336</f>
        <v>0.8</v>
      </c>
      <c r="AV336" s="341" t="s">
        <v>274</v>
      </c>
      <c r="AW336" s="277"/>
      <c r="AX336" s="277"/>
      <c r="AY336" s="291">
        <v>12</v>
      </c>
      <c r="AZ336" s="287">
        <v>3</v>
      </c>
      <c r="BA336" s="287">
        <v>3</v>
      </c>
      <c r="BB336" s="287">
        <v>3</v>
      </c>
      <c r="BC336" s="287">
        <v>3</v>
      </c>
      <c r="BJ336" s="299"/>
      <c r="BK336" s="285"/>
      <c r="BL336" s="285"/>
      <c r="BM336" s="285"/>
      <c r="BN336" s="285"/>
      <c r="BO336" s="285"/>
      <c r="BP336" s="285"/>
      <c r="BQ336" s="285"/>
      <c r="BR336" s="285"/>
      <c r="BS336" s="285"/>
      <c r="BT336" s="285"/>
      <c r="BU336" s="285"/>
      <c r="BV336" s="285"/>
      <c r="BW336" s="285"/>
      <c r="BX336" s="285"/>
      <c r="BY336" s="285"/>
      <c r="BZ336" s="285"/>
      <c r="CA336" s="285"/>
      <c r="CB336" s="285"/>
      <c r="CC336" s="285"/>
      <c r="CD336" s="285"/>
      <c r="CE336" s="285"/>
      <c r="CF336" s="285"/>
      <c r="CG336" s="285"/>
      <c r="CH336" s="285"/>
      <c r="CL336" s="285"/>
    </row>
    <row r="337" spans="1:90" s="1" customFormat="1" ht="14" customHeight="1" x14ac:dyDescent="0.3">
      <c r="A337" s="581"/>
      <c r="B337" s="548" t="s">
        <v>554</v>
      </c>
      <c r="C337" s="511" t="s">
        <v>555</v>
      </c>
      <c r="D337" s="511" t="s">
        <v>554</v>
      </c>
      <c r="E337" s="511" t="s">
        <v>555</v>
      </c>
      <c r="F337" s="510"/>
      <c r="G337" s="510"/>
      <c r="H337" s="510"/>
      <c r="I337" s="510"/>
      <c r="J337" s="511" t="s">
        <v>281</v>
      </c>
      <c r="K337" s="512"/>
      <c r="L337" s="512" t="s">
        <v>556</v>
      </c>
      <c r="M337" s="512"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7" s="548"/>
      <c r="O337" s="489">
        <v>48</v>
      </c>
      <c r="P337" s="487"/>
      <c r="Q337" s="488"/>
      <c r="R337" s="485"/>
      <c r="S337" s="487"/>
      <c r="T337" s="488"/>
      <c r="U337" s="485"/>
      <c r="V337" s="487"/>
      <c r="W337" s="488"/>
      <c r="X337" s="509"/>
      <c r="Y337" s="488"/>
      <c r="Z337" s="509"/>
      <c r="AA337" s="489"/>
      <c r="AB337" s="298"/>
      <c r="AC337" s="409"/>
      <c r="AD337" s="359"/>
      <c r="AE337" s="287"/>
      <c r="AF337" s="409"/>
      <c r="AG337" s="287" t="str">
        <f t="shared" si="425"/>
        <v/>
      </c>
      <c r="AH337" s="288"/>
      <c r="AI337" s="288"/>
      <c r="AJ337" s="289" t="str">
        <f t="shared" si="413"/>
        <v/>
      </c>
      <c r="AK337" s="288"/>
      <c r="AL337" s="288"/>
      <c r="AM337" s="288"/>
      <c r="AN337" s="122"/>
      <c r="AO337" s="131" t="str">
        <f t="shared" si="414"/>
        <v/>
      </c>
      <c r="AP337" s="123"/>
      <c r="AQ337" s="131" t="str">
        <f t="shared" si="415"/>
        <v/>
      </c>
      <c r="AR337" s="123" t="str">
        <f t="shared" si="416"/>
        <v/>
      </c>
      <c r="AS337" s="273" t="str">
        <f t="shared" si="417"/>
        <v/>
      </c>
      <c r="AT337" s="273"/>
      <c r="AU337" s="273"/>
      <c r="AV337" s="341"/>
      <c r="AW337" s="277"/>
      <c r="AX337" s="277"/>
      <c r="AY337" s="287"/>
      <c r="AZ337" s="287"/>
      <c r="BA337" s="287"/>
      <c r="BB337" s="287"/>
      <c r="BC337" s="287"/>
      <c r="BJ337" s="299"/>
      <c r="BK337" s="285"/>
      <c r="BL337" s="285"/>
      <c r="BM337" s="285"/>
      <c r="BN337" s="285"/>
      <c r="BO337" s="285"/>
      <c r="BP337" s="285"/>
      <c r="BQ337" s="285"/>
      <c r="BR337" s="285"/>
      <c r="BS337" s="285"/>
      <c r="BT337" s="285"/>
      <c r="BU337" s="285"/>
      <c r="BV337" s="285"/>
      <c r="BW337" s="285"/>
      <c r="BX337" s="285"/>
      <c r="BY337" s="285"/>
      <c r="BZ337" s="285"/>
      <c r="CA337" s="285"/>
      <c r="CB337" s="285"/>
      <c r="CC337" s="285"/>
      <c r="CD337" s="285"/>
      <c r="CE337" s="285"/>
      <c r="CF337" s="285"/>
      <c r="CG337" s="285"/>
      <c r="CH337" s="285"/>
      <c r="CL337" s="285"/>
    </row>
    <row r="338" spans="1:90" s="1" customFormat="1" ht="14" customHeight="1" x14ac:dyDescent="0.3">
      <c r="A338" s="581"/>
      <c r="B338" s="548" t="s">
        <v>554</v>
      </c>
      <c r="C338" s="511" t="s">
        <v>555</v>
      </c>
      <c r="D338" s="511" t="s">
        <v>554</v>
      </c>
      <c r="E338" s="511" t="s">
        <v>555</v>
      </c>
      <c r="F338" s="510"/>
      <c r="G338" s="510"/>
      <c r="H338" s="510"/>
      <c r="I338" s="510"/>
      <c r="J338" s="511" t="s">
        <v>281</v>
      </c>
      <c r="K338" s="512"/>
      <c r="L338" s="512" t="s">
        <v>556</v>
      </c>
      <c r="M338" s="512"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8" s="548"/>
      <c r="O338" s="489">
        <v>48</v>
      </c>
      <c r="P338" s="487"/>
      <c r="Q338" s="488"/>
      <c r="R338" s="485"/>
      <c r="S338" s="487"/>
      <c r="T338" s="488"/>
      <c r="U338" s="485"/>
      <c r="V338" s="487"/>
      <c r="W338" s="488"/>
      <c r="X338" s="509"/>
      <c r="Y338" s="488"/>
      <c r="Z338" s="509"/>
      <c r="AA338" s="489"/>
      <c r="AB338" s="298"/>
      <c r="AC338" s="409"/>
      <c r="AD338" s="359"/>
      <c r="AE338" s="287"/>
      <c r="AF338" s="409"/>
      <c r="AG338" s="287" t="str">
        <f t="shared" si="425"/>
        <v/>
      </c>
      <c r="AH338" s="288"/>
      <c r="AI338" s="288"/>
      <c r="AJ338" s="289" t="str">
        <f t="shared" si="413"/>
        <v/>
      </c>
      <c r="AK338" s="288"/>
      <c r="AL338" s="288"/>
      <c r="AM338" s="288"/>
      <c r="AN338" s="122"/>
      <c r="AO338" s="131" t="str">
        <f t="shared" si="414"/>
        <v/>
      </c>
      <c r="AP338" s="123"/>
      <c r="AQ338" s="131" t="str">
        <f t="shared" si="415"/>
        <v/>
      </c>
      <c r="AR338" s="123" t="str">
        <f t="shared" si="416"/>
        <v/>
      </c>
      <c r="AS338" s="273" t="str">
        <f t="shared" si="417"/>
        <v/>
      </c>
      <c r="AT338" s="273"/>
      <c r="AU338" s="273"/>
      <c r="AV338" s="341"/>
      <c r="AW338" s="277"/>
      <c r="AX338" s="277"/>
      <c r="AY338" s="404"/>
      <c r="AZ338" s="405"/>
      <c r="BA338" s="405"/>
      <c r="BB338" s="405"/>
      <c r="BC338" s="405"/>
      <c r="BJ338" s="299"/>
      <c r="BK338" s="285"/>
      <c r="BL338" s="285"/>
      <c r="BM338" s="285"/>
      <c r="BN338" s="285"/>
      <c r="BO338" s="285"/>
      <c r="BP338" s="285"/>
      <c r="BQ338" s="285"/>
      <c r="BR338" s="285"/>
      <c r="BS338" s="285"/>
      <c r="BT338" s="285"/>
      <c r="BU338" s="285"/>
      <c r="BV338" s="285"/>
      <c r="BW338" s="285"/>
      <c r="BX338" s="285"/>
      <c r="BY338" s="285"/>
      <c r="BZ338" s="285"/>
      <c r="CA338" s="285"/>
      <c r="CB338" s="285"/>
      <c r="CC338" s="285"/>
      <c r="CD338" s="285"/>
      <c r="CE338" s="285"/>
      <c r="CF338" s="285"/>
      <c r="CG338" s="285"/>
      <c r="CH338" s="285"/>
      <c r="CL338" s="285"/>
    </row>
    <row r="339" spans="1:90" s="1" customFormat="1" ht="14" customHeight="1" x14ac:dyDescent="0.3">
      <c r="A339" s="581"/>
      <c r="B339" s="548" t="s">
        <v>554</v>
      </c>
      <c r="C339" s="511" t="s">
        <v>555</v>
      </c>
      <c r="D339" s="511" t="s">
        <v>554</v>
      </c>
      <c r="E339" s="511" t="s">
        <v>555</v>
      </c>
      <c r="F339" s="510"/>
      <c r="G339" s="510"/>
      <c r="H339" s="510"/>
      <c r="I339" s="510"/>
      <c r="J339" s="511" t="s">
        <v>281</v>
      </c>
      <c r="K339" s="512"/>
      <c r="L339" s="512" t="s">
        <v>556</v>
      </c>
      <c r="M339" s="512"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39" s="548"/>
      <c r="O339" s="489">
        <v>48</v>
      </c>
      <c r="P339" s="487"/>
      <c r="Q339" s="488"/>
      <c r="R339" s="485"/>
      <c r="S339" s="487"/>
      <c r="T339" s="488"/>
      <c r="U339" s="485"/>
      <c r="V339" s="487"/>
      <c r="W339" s="488"/>
      <c r="X339" s="509"/>
      <c r="Y339" s="488"/>
      <c r="Z339" s="509"/>
      <c r="AA339" s="489"/>
      <c r="AB339" s="298"/>
      <c r="AC339" s="409"/>
      <c r="AD339" s="359"/>
      <c r="AE339" s="287"/>
      <c r="AF339" s="409"/>
      <c r="AG339" s="287" t="str">
        <f t="shared" si="425"/>
        <v/>
      </c>
      <c r="AH339" s="288"/>
      <c r="AI339" s="288"/>
      <c r="AJ339" s="289" t="str">
        <f t="shared" si="413"/>
        <v/>
      </c>
      <c r="AK339" s="288"/>
      <c r="AL339" s="288"/>
      <c r="AM339" s="288"/>
      <c r="AN339" s="122"/>
      <c r="AO339" s="131" t="str">
        <f t="shared" si="414"/>
        <v/>
      </c>
      <c r="AP339" s="123"/>
      <c r="AQ339" s="131" t="str">
        <f t="shared" si="415"/>
        <v/>
      </c>
      <c r="AR339" s="123" t="str">
        <f t="shared" si="416"/>
        <v/>
      </c>
      <c r="AS339" s="273" t="str">
        <f t="shared" si="417"/>
        <v/>
      </c>
      <c r="AT339" s="273"/>
      <c r="AU339" s="273"/>
      <c r="AV339" s="341"/>
      <c r="AW339" s="277"/>
      <c r="AX339" s="277"/>
      <c r="AY339" s="404"/>
      <c r="AZ339" s="405"/>
      <c r="BA339" s="405"/>
      <c r="BB339" s="405"/>
      <c r="BC339" s="405"/>
      <c r="BJ339" s="299"/>
      <c r="BK339" s="285"/>
      <c r="BL339" s="285"/>
      <c r="BM339" s="285"/>
      <c r="BN339" s="285"/>
      <c r="BO339" s="285"/>
      <c r="BP339" s="285"/>
      <c r="BQ339" s="285"/>
      <c r="BR339" s="285"/>
      <c r="BS339" s="285"/>
      <c r="BT339" s="285"/>
      <c r="BU339" s="285"/>
      <c r="BV339" s="285"/>
      <c r="BW339" s="285"/>
      <c r="BX339" s="285"/>
      <c r="BY339" s="285"/>
      <c r="BZ339" s="285"/>
      <c r="CA339" s="285"/>
      <c r="CB339" s="285"/>
      <c r="CC339" s="285"/>
      <c r="CD339" s="285"/>
      <c r="CE339" s="285"/>
      <c r="CF339" s="285"/>
      <c r="CG339" s="285"/>
      <c r="CH339" s="285"/>
      <c r="CL339" s="285"/>
    </row>
    <row r="340" spans="1:90" s="1" customFormat="1" ht="14" customHeight="1" x14ac:dyDescent="0.3">
      <c r="A340" s="581"/>
      <c r="B340" s="548" t="s">
        <v>554</v>
      </c>
      <c r="C340" s="511" t="s">
        <v>555</v>
      </c>
      <c r="D340" s="511" t="s">
        <v>554</v>
      </c>
      <c r="E340" s="511" t="s">
        <v>555</v>
      </c>
      <c r="F340" s="510"/>
      <c r="G340" s="510"/>
      <c r="H340" s="510"/>
      <c r="I340" s="510"/>
      <c r="J340" s="511" t="s">
        <v>281</v>
      </c>
      <c r="K340" s="512"/>
      <c r="L340" s="512" t="s">
        <v>556</v>
      </c>
      <c r="M340" s="512"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0" s="548"/>
      <c r="O340" s="489">
        <v>48</v>
      </c>
      <c r="P340" s="487"/>
      <c r="Q340" s="488"/>
      <c r="R340" s="485"/>
      <c r="S340" s="487"/>
      <c r="T340" s="488"/>
      <c r="U340" s="485"/>
      <c r="V340" s="487"/>
      <c r="W340" s="488"/>
      <c r="X340" s="509"/>
      <c r="Y340" s="488"/>
      <c r="Z340" s="509"/>
      <c r="AA340" s="489"/>
      <c r="AB340" s="298"/>
      <c r="AC340" s="409"/>
      <c r="AD340" s="359"/>
      <c r="AE340" s="287"/>
      <c r="AF340" s="409"/>
      <c r="AG340" s="287" t="str">
        <f t="shared" si="425"/>
        <v/>
      </c>
      <c r="AH340" s="288"/>
      <c r="AI340" s="288"/>
      <c r="AJ340" s="289" t="str">
        <f t="shared" si="413"/>
        <v/>
      </c>
      <c r="AK340" s="288"/>
      <c r="AL340" s="288"/>
      <c r="AM340" s="288"/>
      <c r="AN340" s="122"/>
      <c r="AO340" s="131" t="str">
        <f t="shared" si="414"/>
        <v/>
      </c>
      <c r="AP340" s="123"/>
      <c r="AQ340" s="131" t="str">
        <f t="shared" si="415"/>
        <v/>
      </c>
      <c r="AR340" s="123" t="str">
        <f t="shared" si="416"/>
        <v/>
      </c>
      <c r="AS340" s="273" t="str">
        <f t="shared" si="417"/>
        <v/>
      </c>
      <c r="AT340" s="273"/>
      <c r="AU340" s="273"/>
      <c r="AV340" s="341"/>
      <c r="AW340" s="277"/>
      <c r="AX340" s="277"/>
      <c r="AY340" s="404"/>
      <c r="AZ340" s="405"/>
      <c r="BA340" s="405"/>
      <c r="BB340" s="405"/>
      <c r="BC340" s="405"/>
      <c r="BJ340" s="299"/>
      <c r="BK340" s="285"/>
      <c r="BL340" s="285"/>
      <c r="BM340" s="285"/>
      <c r="BN340" s="285"/>
      <c r="BO340" s="285"/>
      <c r="BP340" s="285"/>
      <c r="BQ340" s="285"/>
      <c r="BR340" s="285"/>
      <c r="BS340" s="285"/>
      <c r="BT340" s="285"/>
      <c r="BU340" s="285"/>
      <c r="BV340" s="285"/>
      <c r="BW340" s="285"/>
      <c r="BX340" s="285"/>
      <c r="BY340" s="285"/>
      <c r="BZ340" s="285"/>
      <c r="CA340" s="285"/>
      <c r="CB340" s="285"/>
      <c r="CC340" s="285"/>
      <c r="CD340" s="285"/>
      <c r="CE340" s="285"/>
      <c r="CF340" s="285"/>
      <c r="CG340" s="285"/>
      <c r="CH340" s="285"/>
      <c r="CL340" s="285"/>
    </row>
    <row r="341" spans="1:90" s="1" customFormat="1" ht="14" customHeight="1" x14ac:dyDescent="0.3">
      <c r="A341" s="581"/>
      <c r="B341" s="548" t="s">
        <v>554</v>
      </c>
      <c r="C341" s="511" t="s">
        <v>555</v>
      </c>
      <c r="D341" s="511" t="s">
        <v>554</v>
      </c>
      <c r="E341" s="511" t="s">
        <v>555</v>
      </c>
      <c r="F341" s="510"/>
      <c r="G341" s="510"/>
      <c r="H341" s="510"/>
      <c r="I341" s="510"/>
      <c r="J341" s="511" t="s">
        <v>281</v>
      </c>
      <c r="K341" s="512"/>
      <c r="L341" s="512" t="s">
        <v>556</v>
      </c>
      <c r="M341" s="512" t="str">
        <f t="shared" si="418"/>
        <v>Posibilidad de pérdida Reputacional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N341" s="548"/>
      <c r="O341" s="489">
        <v>48</v>
      </c>
      <c r="P341" s="487"/>
      <c r="Q341" s="488"/>
      <c r="R341" s="485"/>
      <c r="S341" s="487"/>
      <c r="T341" s="488"/>
      <c r="U341" s="485"/>
      <c r="V341" s="487"/>
      <c r="W341" s="488"/>
      <c r="X341" s="509"/>
      <c r="Y341" s="488"/>
      <c r="Z341" s="509"/>
      <c r="AA341" s="489"/>
      <c r="AB341" s="298"/>
      <c r="AC341" s="409"/>
      <c r="AD341" s="359"/>
      <c r="AE341" s="287"/>
      <c r="AF341" s="409"/>
      <c r="AG341" s="287" t="str">
        <f t="shared" si="425"/>
        <v/>
      </c>
      <c r="AH341" s="288"/>
      <c r="AI341" s="288"/>
      <c r="AJ341" s="289" t="str">
        <f t="shared" si="413"/>
        <v/>
      </c>
      <c r="AK341" s="288"/>
      <c r="AL341" s="288"/>
      <c r="AM341" s="288"/>
      <c r="AN341" s="122"/>
      <c r="AO341" s="131" t="str">
        <f t="shared" si="414"/>
        <v/>
      </c>
      <c r="AP341" s="123"/>
      <c r="AQ341" s="131" t="str">
        <f t="shared" si="415"/>
        <v/>
      </c>
      <c r="AR341" s="123" t="str">
        <f t="shared" si="416"/>
        <v/>
      </c>
      <c r="AS341" s="273" t="str">
        <f t="shared" si="417"/>
        <v/>
      </c>
      <c r="AT341" s="273"/>
      <c r="AU341" s="273"/>
      <c r="AV341" s="341"/>
      <c r="AW341" s="277"/>
      <c r="AX341" s="277"/>
      <c r="AY341" s="404"/>
      <c r="AZ341" s="405"/>
      <c r="BA341" s="405"/>
      <c r="BB341" s="405"/>
      <c r="BC341" s="405"/>
      <c r="BJ341" s="299"/>
      <c r="BK341" s="285"/>
      <c r="BL341" s="285"/>
      <c r="BM341" s="285"/>
      <c r="BN341" s="285"/>
      <c r="BO341" s="285"/>
      <c r="BP341" s="285"/>
      <c r="BQ341" s="285"/>
      <c r="BR341" s="285"/>
      <c r="BS341" s="285"/>
      <c r="BT341" s="285"/>
      <c r="BU341" s="285"/>
      <c r="BV341" s="285"/>
      <c r="BW341" s="285"/>
      <c r="BX341" s="285"/>
      <c r="BY341" s="285"/>
      <c r="BZ341" s="285"/>
      <c r="CA341" s="285"/>
      <c r="CB341" s="285"/>
      <c r="CC341" s="285"/>
      <c r="CD341" s="285"/>
      <c r="CE341" s="285"/>
      <c r="CF341" s="285"/>
      <c r="CG341" s="285"/>
      <c r="CH341" s="285"/>
      <c r="CL341" s="285"/>
    </row>
    <row r="342" spans="1:90" s="1" customFormat="1" ht="190.75" customHeight="1" x14ac:dyDescent="0.3">
      <c r="A342" s="581" t="s">
        <v>557</v>
      </c>
      <c r="B342" s="548" t="s">
        <v>558</v>
      </c>
      <c r="C342" s="511" t="s">
        <v>137</v>
      </c>
      <c r="D342" s="511" t="s">
        <v>558</v>
      </c>
      <c r="E342" s="511" t="s">
        <v>137</v>
      </c>
      <c r="F342" s="510" t="s">
        <v>330</v>
      </c>
      <c r="G342" s="510" t="s">
        <v>278</v>
      </c>
      <c r="H342" s="510" t="s">
        <v>331</v>
      </c>
      <c r="I342" s="510" t="s">
        <v>305</v>
      </c>
      <c r="J342" s="511" t="s">
        <v>281</v>
      </c>
      <c r="K342" s="512" t="s">
        <v>914</v>
      </c>
      <c r="L342" s="512" t="s">
        <v>1079</v>
      </c>
      <c r="M342" s="512" t="str">
        <f t="shared" si="418"/>
        <v>Posibilidad de pérdida Reputacional Por conductas indebidas, por acción u omisión, para favorecer a servidores o exservidores públicos en el desarrollo del proceso disciplinario. Debido a:
1. Deficiente o inadecuado control y seguimiento de las actuaciones llevadas a cabo en curso de los procesos disciplinarios, en las diferentes etapas.
2. Incumplimiento de la funciones y obligaciones por parte de los servidores  públicos y contratistas comisionados por el jefe de la Oficina de Control Interno Disciplinario y Directivo a cargo de la función de juzgamiento disciplinario, para las etapas de instrucción y juzgamiento, respectivamente.</v>
      </c>
      <c r="N342" s="548" t="s">
        <v>319</v>
      </c>
      <c r="O342" s="489">
        <v>468</v>
      </c>
      <c r="P342" s="487" t="str">
        <f t="shared" si="419"/>
        <v>Media</v>
      </c>
      <c r="Q342" s="488">
        <f t="shared" ref="Q342" si="434">IF(P342="","",IF(P342="Muy Baja",0.2,IF(P342="Baja",0.4,IF(P342="Media",0.6,IF(P342="Alta",0.8,IF(P342="Muy Alta",1,))))))</f>
        <v>0.6</v>
      </c>
      <c r="R342" s="485"/>
      <c r="S342" s="487" t="str">
        <f>IF(OR(R342='Tabla Impacto'!$C$11,R342='Tabla Impacto'!$D$11),"Leve",IF(OR(R342='Tabla Impacto'!$C$12,R342='Tabla Impacto'!$D$12),"Menor",IF(OR(R342='Tabla Impacto'!$C$13,R342='Tabla Impacto'!$D$13),"Moderado",IF(OR(R342='Tabla Impacto'!$C$14,R342='Tabla Impacto'!$D$14),"Mayor",IF(OR(R342='Tabla Impacto'!$C$15,R342='Tabla Impacto'!$D$15),"Catastrófico","")))))</f>
        <v/>
      </c>
      <c r="T342" s="488" t="str">
        <f t="shared" ref="T342" si="435">IF(S342="","",IF(S342="Leve",0.2,IF(S342="Menor",0.4,IF(S342="Moderado",0.6,IF(S342="Mayor",0.8,IF(S342="Catastrófico",1,))))))</f>
        <v/>
      </c>
      <c r="U342" s="485" t="s">
        <v>1095</v>
      </c>
      <c r="V342" s="487" t="str">
        <f>IF(OR(U342='Tabla Impacto'!$C$11,U342='Tabla Impacto'!$D$11),"Leve",IF(OR(U342='Tabla Impacto'!$C$12,U342='Tabla Impacto'!$D$12),"Menor",IF(OR(U342='Tabla Impacto'!$C$13,U342='Tabla Impacto'!$D$13),"Moderado",IF(OR(U342='Tabla Impacto'!$C$14,U342='Tabla Impacto'!$D$14),"Mayor",IF(OR(U342='Tabla Impacto'!$C$15,U342='Tabla Impacto'!$D$15),"Catastrófico","")))))</f>
        <v/>
      </c>
      <c r="W342" s="488" t="str">
        <f t="shared" ref="W342" si="436">IF(V342="","",IF(V342="Leve",0.2,IF(V342="Menor",0.4,IF(V342="Moderado",0.6,IF(V342="Mayor",0.8,IF(V342="Catastrófico",1,))))))</f>
        <v/>
      </c>
      <c r="X342" s="509" t="str">
        <f>IF(Y342="","",IF(Y342='Tabla Impacto'!$G$4,'Tabla Impacto'!$F$4,IF(Y342='Tabla Impacto'!$G$5,'Tabla Impacto'!$F$5,IF(Y342='Tabla Impacto'!$G$6,'Tabla Impacto'!$F$6,IF(Y342='Tabla Impacto'!$G$7,'Tabla Impacto'!$F$7,IF(Y342='Tabla Impacto'!$G$8,'Tabla Impacto'!$F$8))))))</f>
        <v/>
      </c>
      <c r="Y342" s="488" t="str">
        <f t="shared" ref="Y342" si="437">+IF(T342="",W342,IF(W342="",T342,IF(T342&gt;W342,T342,W342)))</f>
        <v/>
      </c>
      <c r="Z342" s="509" t="str">
        <f t="shared" ref="Z342" si="438">IF(OR(AND(P342="Muy Baja",X342="Leve"),AND(P342="Muy Baja",X342="Menor"),AND(P342="Baja",X342="Leve")),"Bajo",IF(OR(AND(P342="Muy baja",X342="Moderado"),AND(P342="Baja",X342="Menor"),AND(P342="Baja",X342="Moderado"),AND(P342="Media",X342="Leve"),AND(P342="Media",X342="Menor"),AND(P342="Media",X342="Moderado"),AND(P342="Alta",X342="Leve"),AND(P342="Alta",X342="Menor")),"Moderado",IF(OR(AND(P342="Muy Baja",X342="Mayor"),AND(P342="Baja",X342="Mayor"),AND(P342="Media",X342="Mayor"),AND(P342="Alta",X342="Moderado"),AND(P342="Alta",X342="Mayor"),AND(P342="Muy Alta",X342="Leve"),AND(P342="Muy Alta",X342="Menor"),AND(P342="Muy Alta",X342="Moderado"),AND(P342="Muy Alta",X342="Mayor")),"Alto",IF(OR(AND(P342="Muy Baja",X342="Catastrófico"),AND(P342="Baja",X342="Catastrófico"),AND(P342="Media",X342="Catastrófico"),AND(P342="Alta",X342="Catastrófico"),AND(P342="Muy Alta",X342="Catastrófico")),"Extremo",""))))</f>
        <v/>
      </c>
      <c r="AA342" s="489"/>
      <c r="AB342" s="298">
        <v>1</v>
      </c>
      <c r="AC342" s="409" t="s">
        <v>915</v>
      </c>
      <c r="AD342" s="359"/>
      <c r="AE342" s="287" t="s">
        <v>120</v>
      </c>
      <c r="AF342" s="409" t="s">
        <v>916</v>
      </c>
      <c r="AG342" s="287" t="str">
        <f t="shared" si="425"/>
        <v>Probabilidad</v>
      </c>
      <c r="AH342" s="288" t="s">
        <v>71</v>
      </c>
      <c r="AI342" s="288" t="s">
        <v>106</v>
      </c>
      <c r="AJ342" s="289" t="str">
        <f t="shared" si="413"/>
        <v>40%</v>
      </c>
      <c r="AK342" s="288" t="s">
        <v>112</v>
      </c>
      <c r="AL342" s="288" t="s">
        <v>130</v>
      </c>
      <c r="AM342" s="288" t="s">
        <v>273</v>
      </c>
      <c r="AN342" s="272">
        <f>IFERROR(IF(AG342="Probabilidad",(Q342-(+Q342*AJ342)),IF(AG342="Impacto",Q342,"")),"")</f>
        <v>0.36</v>
      </c>
      <c r="AO342" s="131" t="str">
        <f t="shared" si="414"/>
        <v>Baja</v>
      </c>
      <c r="AP342" s="123">
        <f>+AN342</f>
        <v>0.36</v>
      </c>
      <c r="AQ342" s="131" t="str">
        <f t="shared" si="415"/>
        <v/>
      </c>
      <c r="AR342" s="123" t="str">
        <f>IFERROR(IF(AG342="Impacto",(Y342-(+Y342*AJ342)),IF(AG342="Probabilidad",Y342,"")),"")</f>
        <v/>
      </c>
      <c r="AS342" s="273" t="str">
        <f t="shared" si="417"/>
        <v/>
      </c>
      <c r="AT342" s="339">
        <f>+AP342</f>
        <v>0.36</v>
      </c>
      <c r="AU342" s="339" t="str">
        <f>+AR342</f>
        <v/>
      </c>
      <c r="AV342" s="341" t="s">
        <v>274</v>
      </c>
      <c r="AW342" s="277"/>
      <c r="AX342" s="277"/>
      <c r="AY342" s="291">
        <v>2</v>
      </c>
      <c r="AZ342" s="287">
        <v>0</v>
      </c>
      <c r="BA342" s="287">
        <v>1</v>
      </c>
      <c r="BB342" s="287">
        <v>0</v>
      </c>
      <c r="BC342" s="287">
        <v>1</v>
      </c>
      <c r="BJ342" s="299"/>
      <c r="BK342" s="285"/>
      <c r="BL342" s="285"/>
      <c r="BM342" s="285"/>
      <c r="BN342" s="285"/>
      <c r="BO342" s="285"/>
      <c r="BP342" s="285"/>
      <c r="BQ342" s="285"/>
      <c r="BR342" s="285"/>
      <c r="BS342" s="285"/>
      <c r="BT342" s="285"/>
      <c r="BU342" s="285"/>
      <c r="BV342" s="285"/>
      <c r="BW342" s="285"/>
      <c r="BX342" s="285"/>
      <c r="BY342" s="285"/>
      <c r="BZ342" s="285"/>
      <c r="CA342" s="285"/>
      <c r="CB342" s="285"/>
      <c r="CC342" s="285"/>
      <c r="CD342" s="285"/>
      <c r="CE342" s="285"/>
      <c r="CF342" s="285"/>
      <c r="CG342" s="285"/>
      <c r="CH342" s="285"/>
      <c r="CL342" s="285"/>
    </row>
    <row r="343" spans="1:90" s="1" customFormat="1" ht="14" customHeight="1" x14ac:dyDescent="0.3">
      <c r="A343" s="581"/>
      <c r="B343" s="548" t="s">
        <v>560</v>
      </c>
      <c r="C343" s="511" t="s">
        <v>555</v>
      </c>
      <c r="D343" s="511" t="s">
        <v>554</v>
      </c>
      <c r="E343" s="511" t="s">
        <v>555</v>
      </c>
      <c r="F343" s="510"/>
      <c r="G343" s="510"/>
      <c r="H343" s="510"/>
      <c r="I343" s="510"/>
      <c r="J343" s="511" t="s">
        <v>281</v>
      </c>
      <c r="K343" s="512"/>
      <c r="L343" s="512" t="s">
        <v>559</v>
      </c>
      <c r="M343" s="512"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3" s="548"/>
      <c r="O343" s="489">
        <v>525</v>
      </c>
      <c r="P343" s="487"/>
      <c r="Q343" s="488"/>
      <c r="R343" s="485"/>
      <c r="S343" s="487"/>
      <c r="T343" s="488"/>
      <c r="U343" s="485"/>
      <c r="V343" s="487"/>
      <c r="W343" s="488"/>
      <c r="X343" s="509"/>
      <c r="Y343" s="488"/>
      <c r="Z343" s="509"/>
      <c r="AA343" s="489"/>
      <c r="AB343" s="298"/>
      <c r="AC343" s="409"/>
      <c r="AD343" s="359"/>
      <c r="AE343" s="287"/>
      <c r="AF343" s="409"/>
      <c r="AG343" s="287" t="str">
        <f t="shared" si="425"/>
        <v/>
      </c>
      <c r="AH343" s="288"/>
      <c r="AI343" s="288"/>
      <c r="AJ343" s="289" t="str">
        <f t="shared" si="413"/>
        <v/>
      </c>
      <c r="AK343" s="288"/>
      <c r="AL343" s="288"/>
      <c r="AM343" s="288"/>
      <c r="AN343" s="122"/>
      <c r="AO343" s="131" t="str">
        <f t="shared" si="414"/>
        <v/>
      </c>
      <c r="AP343" s="123"/>
      <c r="AQ343" s="131" t="str">
        <f t="shared" si="415"/>
        <v/>
      </c>
      <c r="AR343" s="123" t="str">
        <f t="shared" si="416"/>
        <v/>
      </c>
      <c r="AS343" s="273" t="str">
        <f t="shared" si="417"/>
        <v/>
      </c>
      <c r="AT343" s="273"/>
      <c r="AU343" s="273"/>
      <c r="AV343" s="341"/>
      <c r="AW343" s="277"/>
      <c r="AX343" s="277"/>
      <c r="AY343" s="404"/>
      <c r="AZ343" s="405"/>
      <c r="BA343" s="405"/>
      <c r="BB343" s="405"/>
      <c r="BC343" s="405"/>
      <c r="BJ343" s="299"/>
      <c r="BK343" s="285"/>
      <c r="BL343" s="285"/>
      <c r="BM343" s="285"/>
      <c r="BN343" s="285"/>
      <c r="BO343" s="285"/>
      <c r="BP343" s="285"/>
      <c r="BQ343" s="285"/>
      <c r="BR343" s="285"/>
      <c r="BS343" s="285"/>
      <c r="BT343" s="285"/>
      <c r="BU343" s="285"/>
      <c r="BV343" s="285"/>
      <c r="BW343" s="285"/>
      <c r="BX343" s="285"/>
      <c r="BY343" s="285"/>
      <c r="BZ343" s="285"/>
      <c r="CA343" s="285"/>
      <c r="CB343" s="285"/>
      <c r="CC343" s="285"/>
      <c r="CD343" s="285"/>
      <c r="CE343" s="285"/>
      <c r="CF343" s="285"/>
      <c r="CG343" s="285"/>
      <c r="CH343" s="285"/>
      <c r="CL343" s="285"/>
    </row>
    <row r="344" spans="1:90" s="1" customFormat="1" ht="14" customHeight="1" x14ac:dyDescent="0.3">
      <c r="A344" s="581"/>
      <c r="B344" s="548" t="s">
        <v>560</v>
      </c>
      <c r="C344" s="511" t="s">
        <v>555</v>
      </c>
      <c r="D344" s="511" t="s">
        <v>554</v>
      </c>
      <c r="E344" s="511" t="s">
        <v>555</v>
      </c>
      <c r="F344" s="510"/>
      <c r="G344" s="510"/>
      <c r="H344" s="510"/>
      <c r="I344" s="510"/>
      <c r="J344" s="511" t="s">
        <v>281</v>
      </c>
      <c r="K344" s="512"/>
      <c r="L344" s="512" t="s">
        <v>559</v>
      </c>
      <c r="M344" s="512"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4" s="548"/>
      <c r="O344" s="489">
        <v>525</v>
      </c>
      <c r="P344" s="487"/>
      <c r="Q344" s="488"/>
      <c r="R344" s="485"/>
      <c r="S344" s="487"/>
      <c r="T344" s="488"/>
      <c r="U344" s="485"/>
      <c r="V344" s="487"/>
      <c r="W344" s="488"/>
      <c r="X344" s="509"/>
      <c r="Y344" s="488"/>
      <c r="Z344" s="509"/>
      <c r="AA344" s="489"/>
      <c r="AB344" s="298"/>
      <c r="AC344" s="409"/>
      <c r="AD344" s="359"/>
      <c r="AE344" s="287"/>
      <c r="AF344" s="409"/>
      <c r="AG344" s="287" t="str">
        <f t="shared" si="425"/>
        <v/>
      </c>
      <c r="AH344" s="288"/>
      <c r="AI344" s="288"/>
      <c r="AJ344" s="289" t="str">
        <f t="shared" si="413"/>
        <v/>
      </c>
      <c r="AK344" s="288"/>
      <c r="AL344" s="288"/>
      <c r="AM344" s="288"/>
      <c r="AN344" s="122"/>
      <c r="AO344" s="131" t="str">
        <f t="shared" si="414"/>
        <v/>
      </c>
      <c r="AP344" s="123"/>
      <c r="AQ344" s="131" t="str">
        <f t="shared" si="415"/>
        <v/>
      </c>
      <c r="AR344" s="123" t="str">
        <f t="shared" si="416"/>
        <v/>
      </c>
      <c r="AS344" s="273" t="str">
        <f t="shared" si="417"/>
        <v/>
      </c>
      <c r="AT344" s="273"/>
      <c r="AU344" s="273"/>
      <c r="AV344" s="341"/>
      <c r="AW344" s="277"/>
      <c r="AX344" s="277"/>
      <c r="AY344" s="404"/>
      <c r="AZ344" s="405"/>
      <c r="BA344" s="405"/>
      <c r="BB344" s="405"/>
      <c r="BC344" s="405"/>
      <c r="BJ344" s="299"/>
      <c r="BK344" s="285"/>
      <c r="BL344" s="285"/>
      <c r="BM344" s="285"/>
      <c r="BN344" s="285"/>
      <c r="BO344" s="285"/>
      <c r="BP344" s="285"/>
      <c r="BQ344" s="285"/>
      <c r="BR344" s="285"/>
      <c r="BS344" s="285"/>
      <c r="BT344" s="285"/>
      <c r="BU344" s="285"/>
      <c r="BV344" s="285"/>
      <c r="BW344" s="285"/>
      <c r="BX344" s="285"/>
      <c r="BY344" s="285"/>
      <c r="BZ344" s="285"/>
      <c r="CA344" s="285"/>
      <c r="CB344" s="285"/>
      <c r="CC344" s="285"/>
      <c r="CD344" s="285"/>
      <c r="CE344" s="285"/>
      <c r="CF344" s="285"/>
      <c r="CG344" s="285"/>
      <c r="CH344" s="285"/>
      <c r="CL344" s="285"/>
    </row>
    <row r="345" spans="1:90" s="1" customFormat="1" ht="14" customHeight="1" x14ac:dyDescent="0.3">
      <c r="A345" s="581"/>
      <c r="B345" s="548" t="s">
        <v>560</v>
      </c>
      <c r="C345" s="511" t="s">
        <v>555</v>
      </c>
      <c r="D345" s="511" t="s">
        <v>554</v>
      </c>
      <c r="E345" s="511" t="s">
        <v>555</v>
      </c>
      <c r="F345" s="510"/>
      <c r="G345" s="510"/>
      <c r="H345" s="510"/>
      <c r="I345" s="510"/>
      <c r="J345" s="511" t="s">
        <v>281</v>
      </c>
      <c r="K345" s="512"/>
      <c r="L345" s="512" t="s">
        <v>559</v>
      </c>
      <c r="M345" s="512"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5" s="548"/>
      <c r="O345" s="489">
        <v>525</v>
      </c>
      <c r="P345" s="487"/>
      <c r="Q345" s="488"/>
      <c r="R345" s="485"/>
      <c r="S345" s="487"/>
      <c r="T345" s="488"/>
      <c r="U345" s="485"/>
      <c r="V345" s="487"/>
      <c r="W345" s="488"/>
      <c r="X345" s="509"/>
      <c r="Y345" s="488"/>
      <c r="Z345" s="509"/>
      <c r="AA345" s="489"/>
      <c r="AB345" s="298"/>
      <c r="AC345" s="409"/>
      <c r="AD345" s="359"/>
      <c r="AE345" s="287"/>
      <c r="AF345" s="409"/>
      <c r="AG345" s="287" t="str">
        <f t="shared" si="425"/>
        <v/>
      </c>
      <c r="AH345" s="288"/>
      <c r="AI345" s="288"/>
      <c r="AJ345" s="289" t="str">
        <f t="shared" si="413"/>
        <v/>
      </c>
      <c r="AK345" s="288"/>
      <c r="AL345" s="288"/>
      <c r="AM345" s="288"/>
      <c r="AN345" s="122"/>
      <c r="AO345" s="131" t="str">
        <f t="shared" si="414"/>
        <v/>
      </c>
      <c r="AP345" s="123"/>
      <c r="AQ345" s="131" t="str">
        <f t="shared" si="415"/>
        <v/>
      </c>
      <c r="AR345" s="123" t="str">
        <f t="shared" si="416"/>
        <v/>
      </c>
      <c r="AS345" s="273" t="str">
        <f t="shared" si="417"/>
        <v/>
      </c>
      <c r="AT345" s="273"/>
      <c r="AU345" s="273"/>
      <c r="AV345" s="341"/>
      <c r="AW345" s="277"/>
      <c r="AX345" s="277"/>
      <c r="AY345" s="404"/>
      <c r="AZ345" s="405"/>
      <c r="BA345" s="405"/>
      <c r="BB345" s="405"/>
      <c r="BC345" s="405"/>
      <c r="BJ345" s="299"/>
      <c r="BK345" s="285"/>
      <c r="BL345" s="285"/>
      <c r="BM345" s="285"/>
      <c r="BN345" s="285"/>
      <c r="BO345" s="285"/>
      <c r="BP345" s="285"/>
      <c r="BQ345" s="285"/>
      <c r="BR345" s="285"/>
      <c r="BS345" s="285"/>
      <c r="BT345" s="285"/>
      <c r="BU345" s="285"/>
      <c r="BV345" s="285"/>
      <c r="BW345" s="285"/>
      <c r="BX345" s="285"/>
      <c r="BY345" s="285"/>
      <c r="BZ345" s="285"/>
      <c r="CA345" s="285"/>
      <c r="CB345" s="285"/>
      <c r="CC345" s="285"/>
      <c r="CD345" s="285"/>
      <c r="CE345" s="285"/>
      <c r="CF345" s="285"/>
      <c r="CG345" s="285"/>
      <c r="CH345" s="285"/>
      <c r="CL345" s="285"/>
    </row>
    <row r="346" spans="1:90" s="1" customFormat="1" ht="13.5" customHeight="1" x14ac:dyDescent="0.3">
      <c r="A346" s="581"/>
      <c r="B346" s="548" t="s">
        <v>560</v>
      </c>
      <c r="C346" s="511" t="s">
        <v>555</v>
      </c>
      <c r="D346" s="511" t="s">
        <v>554</v>
      </c>
      <c r="E346" s="511" t="s">
        <v>555</v>
      </c>
      <c r="F346" s="510"/>
      <c r="G346" s="510"/>
      <c r="H346" s="510"/>
      <c r="I346" s="510"/>
      <c r="J346" s="511" t="s">
        <v>281</v>
      </c>
      <c r="K346" s="512"/>
      <c r="L346" s="512" t="s">
        <v>559</v>
      </c>
      <c r="M346" s="512"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6" s="548"/>
      <c r="O346" s="489">
        <v>525</v>
      </c>
      <c r="P346" s="487"/>
      <c r="Q346" s="488"/>
      <c r="R346" s="485"/>
      <c r="S346" s="487"/>
      <c r="T346" s="488"/>
      <c r="U346" s="485"/>
      <c r="V346" s="487"/>
      <c r="W346" s="488"/>
      <c r="X346" s="509"/>
      <c r="Y346" s="488"/>
      <c r="Z346" s="509"/>
      <c r="AA346" s="489"/>
      <c r="AB346" s="298"/>
      <c r="AC346" s="409"/>
      <c r="AD346" s="359"/>
      <c r="AE346" s="287"/>
      <c r="AF346" s="409"/>
      <c r="AG346" s="287" t="str">
        <f t="shared" si="425"/>
        <v/>
      </c>
      <c r="AH346" s="288"/>
      <c r="AI346" s="288"/>
      <c r="AJ346" s="289" t="str">
        <f t="shared" si="413"/>
        <v/>
      </c>
      <c r="AK346" s="288"/>
      <c r="AL346" s="288"/>
      <c r="AM346" s="288"/>
      <c r="AN346" s="122"/>
      <c r="AO346" s="131" t="str">
        <f t="shared" si="414"/>
        <v/>
      </c>
      <c r="AP346" s="123"/>
      <c r="AQ346" s="131" t="str">
        <f t="shared" si="415"/>
        <v/>
      </c>
      <c r="AR346" s="123" t="str">
        <f t="shared" si="416"/>
        <v/>
      </c>
      <c r="AS346" s="273" t="str">
        <f t="shared" si="417"/>
        <v/>
      </c>
      <c r="AT346" s="273"/>
      <c r="AU346" s="273"/>
      <c r="AV346" s="341"/>
      <c r="AW346" s="277"/>
      <c r="AX346" s="277"/>
      <c r="AY346" s="404"/>
      <c r="AZ346" s="405"/>
      <c r="BA346" s="405"/>
      <c r="BB346" s="405"/>
      <c r="BC346" s="405"/>
      <c r="BJ346" s="299"/>
      <c r="BK346" s="285"/>
      <c r="BL346" s="285"/>
      <c r="BM346" s="285"/>
      <c r="BN346" s="285"/>
      <c r="BO346" s="285"/>
      <c r="BP346" s="285"/>
      <c r="BQ346" s="285"/>
      <c r="BR346" s="285"/>
      <c r="BS346" s="285"/>
      <c r="BT346" s="285"/>
      <c r="BU346" s="285"/>
      <c r="BV346" s="285"/>
      <c r="BW346" s="285"/>
      <c r="BX346" s="285"/>
      <c r="BY346" s="285"/>
      <c r="BZ346" s="285"/>
      <c r="CA346" s="285"/>
      <c r="CB346" s="285"/>
      <c r="CC346" s="285"/>
      <c r="CD346" s="285"/>
      <c r="CE346" s="285"/>
      <c r="CF346" s="285"/>
      <c r="CG346" s="285"/>
      <c r="CH346" s="285"/>
      <c r="CL346" s="285"/>
    </row>
    <row r="347" spans="1:90" s="1" customFormat="1" ht="43.75" customHeight="1" x14ac:dyDescent="0.3">
      <c r="A347" s="581"/>
      <c r="B347" s="548" t="s">
        <v>560</v>
      </c>
      <c r="C347" s="511" t="s">
        <v>555</v>
      </c>
      <c r="D347" s="511" t="s">
        <v>554</v>
      </c>
      <c r="E347" s="511" t="s">
        <v>555</v>
      </c>
      <c r="F347" s="510"/>
      <c r="G347" s="510"/>
      <c r="H347" s="510"/>
      <c r="I347" s="510"/>
      <c r="J347" s="511" t="s">
        <v>281</v>
      </c>
      <c r="K347" s="512"/>
      <c r="L347" s="512" t="s">
        <v>559</v>
      </c>
      <c r="M347" s="512" t="str">
        <f t="shared" si="418"/>
        <v xml:space="preserve">Posibilidad de pérdida Reputacional  debido a:
1.  deficiente o inadecuado control y seguimiento de las actuaciones llevadas a cabo en curso de los procesos disciplinarios.
2. Incumplimiento de la obligaciones de los funcionarios  comisionados por la Oficina de control Interno Disciplinario. </v>
      </c>
      <c r="N347" s="548"/>
      <c r="O347" s="489">
        <v>525</v>
      </c>
      <c r="P347" s="487"/>
      <c r="Q347" s="488"/>
      <c r="R347" s="485"/>
      <c r="S347" s="487"/>
      <c r="T347" s="488"/>
      <c r="U347" s="485"/>
      <c r="V347" s="487"/>
      <c r="W347" s="488"/>
      <c r="X347" s="509"/>
      <c r="Y347" s="488"/>
      <c r="Z347" s="509"/>
      <c r="AA347" s="489"/>
      <c r="AB347" s="298"/>
      <c r="AC347" s="409"/>
      <c r="AD347" s="359"/>
      <c r="AE347" s="287"/>
      <c r="AF347" s="409"/>
      <c r="AG347" s="287" t="str">
        <f t="shared" si="425"/>
        <v/>
      </c>
      <c r="AH347" s="288"/>
      <c r="AI347" s="288"/>
      <c r="AJ347" s="289" t="str">
        <f t="shared" si="413"/>
        <v/>
      </c>
      <c r="AK347" s="288"/>
      <c r="AL347" s="288"/>
      <c r="AM347" s="288"/>
      <c r="AN347" s="122"/>
      <c r="AO347" s="131" t="str">
        <f t="shared" si="414"/>
        <v/>
      </c>
      <c r="AP347" s="123"/>
      <c r="AQ347" s="131" t="str">
        <f t="shared" si="415"/>
        <v/>
      </c>
      <c r="AR347" s="123" t="str">
        <f t="shared" si="416"/>
        <v/>
      </c>
      <c r="AS347" s="273" t="str">
        <f t="shared" si="417"/>
        <v/>
      </c>
      <c r="AT347" s="273"/>
      <c r="AU347" s="273"/>
      <c r="AV347" s="341"/>
      <c r="AW347" s="277"/>
      <c r="AX347" s="277"/>
      <c r="AY347" s="404"/>
      <c r="AZ347" s="405"/>
      <c r="BA347" s="405"/>
      <c r="BB347" s="405"/>
      <c r="BC347" s="405"/>
      <c r="BJ347" s="299"/>
      <c r="BK347" s="285"/>
      <c r="BL347" s="285"/>
      <c r="BM347" s="285"/>
      <c r="BN347" s="285"/>
      <c r="BO347" s="285"/>
      <c r="BP347" s="285"/>
      <c r="BQ347" s="285"/>
      <c r="BR347" s="285"/>
      <c r="BS347" s="285"/>
      <c r="BT347" s="285"/>
      <c r="BU347" s="285"/>
      <c r="BV347" s="285"/>
      <c r="BW347" s="285"/>
      <c r="BX347" s="285"/>
      <c r="BY347" s="285"/>
      <c r="BZ347" s="285"/>
      <c r="CA347" s="285"/>
      <c r="CB347" s="285"/>
      <c r="CC347" s="285"/>
      <c r="CD347" s="285"/>
      <c r="CE347" s="285"/>
      <c r="CF347" s="285"/>
      <c r="CG347" s="285"/>
      <c r="CH347" s="285"/>
      <c r="CL347" s="285"/>
    </row>
    <row r="348" spans="1:90" s="1" customFormat="1" ht="101.4" customHeight="1" x14ac:dyDescent="0.3">
      <c r="A348" s="581" t="s">
        <v>561</v>
      </c>
      <c r="B348" s="548" t="s">
        <v>562</v>
      </c>
      <c r="C348" s="511" t="s">
        <v>161</v>
      </c>
      <c r="D348" s="511" t="s">
        <v>562</v>
      </c>
      <c r="E348" s="511" t="s">
        <v>161</v>
      </c>
      <c r="F348" s="510" t="s">
        <v>287</v>
      </c>
      <c r="G348" s="510" t="s">
        <v>476</v>
      </c>
      <c r="H348" s="510" t="s">
        <v>279</v>
      </c>
      <c r="I348" s="510" t="s">
        <v>305</v>
      </c>
      <c r="J348" s="511" t="s">
        <v>1038</v>
      </c>
      <c r="K348" s="512" t="s">
        <v>710</v>
      </c>
      <c r="L348" s="512" t="s">
        <v>934</v>
      </c>
      <c r="M348" s="512" t="str">
        <f t="shared" si="418"/>
        <v>Posibilidad de afectación Económica y perdida Reputacional por incumplimiento del Plan Anual de Auditorias Internas de Gestión debido a:
1. Recortes en el presupuesto de la OCI
2. Decisiones administrativas de supresión de auditorias internas de gestión.
3. Falta de funcionarios de planta y una alta rotación de personal contratista en la OCI.
4. Falta de competencia de los auditores internos para la ejecución de auditorías.
5. Falta de tiempo y disponibilidad del auditado</v>
      </c>
      <c r="N348" s="548" t="s">
        <v>270</v>
      </c>
      <c r="O348" s="489">
        <v>500</v>
      </c>
      <c r="P348" s="487" t="str">
        <f t="shared" si="404"/>
        <v>Media</v>
      </c>
      <c r="Q348" s="488">
        <f t="shared" ref="Q348" si="439">IF(P348="","",IF(P348="Muy Baja",0.2,IF(P348="Baja",0.4,IF(P348="Media",0.6,IF(P348="Alta",0.8,IF(P348="Muy Alta",1,))))))</f>
        <v>0.6</v>
      </c>
      <c r="R348" s="485" t="s">
        <v>431</v>
      </c>
      <c r="S348" s="487" t="str">
        <f>IF(OR(R348='Tabla Impacto'!$C$11,R348='Tabla Impacto'!$D$11),"Leve",IF(OR(R348='Tabla Impacto'!$C$12,R348='Tabla Impacto'!$D$12),"Menor",IF(OR(R348='Tabla Impacto'!$C$13,R348='Tabla Impacto'!$D$13),"Moderado",IF(OR(R348='Tabla Impacto'!$C$14,R348='Tabla Impacto'!$D$14),"Mayor",IF(OR(R348='Tabla Impacto'!$C$15,R348='Tabla Impacto'!$D$15),"Catastrófico","")))))</f>
        <v>Menor</v>
      </c>
      <c r="T348" s="488">
        <f t="shared" ref="T348" si="440">IF(S348="","",IF(S348="Leve",0.2,IF(S348="Menor",0.4,IF(S348="Moderado",0.6,IF(S348="Mayor",0.8,IF(S348="Catastrófico",1,))))))</f>
        <v>0.4</v>
      </c>
      <c r="U348" s="485" t="s">
        <v>980</v>
      </c>
      <c r="V348" s="487" t="str">
        <f>IF(OR(U348='Tabla Impacto'!$C$11,U348='Tabla Impacto'!$D$11),"Leve",IF(OR(U348='Tabla Impacto'!$C$12,U348='Tabla Impacto'!$D$12),"Menor",IF(OR(U348='Tabla Impacto'!$C$13,U348='Tabla Impacto'!$D$13),"Moderado",IF(OR(U348='Tabla Impacto'!$C$14,U348='Tabla Impacto'!$D$14),"Mayor",IF(OR(U348='Tabla Impacto'!$C$15,U348='Tabla Impacto'!$D$15),"Catastrófico","")))))</f>
        <v>Mayor</v>
      </c>
      <c r="W348" s="488">
        <f t="shared" ref="W348" si="441">IF(V348="","",IF(V348="Leve",0.2,IF(V348="Menor",0.4,IF(V348="Moderado",0.6,IF(V348="Mayor",0.8,IF(V348="Catastrófico",1,))))))</f>
        <v>0.8</v>
      </c>
      <c r="X348" s="509" t="str">
        <f>IF(Y348="","",IF(Y348='Tabla Impacto'!$G$4,'Tabla Impacto'!$F$4,IF(Y348='Tabla Impacto'!$G$5,'Tabla Impacto'!$F$5,IF(Y348='Tabla Impacto'!$G$6,'Tabla Impacto'!$F$6,IF(Y348='Tabla Impacto'!$G$7,'Tabla Impacto'!$F$7,IF(Y348='Tabla Impacto'!$G$8,'Tabla Impacto'!$F$8))))))</f>
        <v>Mayor</v>
      </c>
      <c r="Y348" s="488">
        <f t="shared" ref="Y348" si="442">+IF(T348="",W348,IF(W348="",T348,IF(T348&gt;W348,T348,W348)))</f>
        <v>0.8</v>
      </c>
      <c r="Z348" s="509" t="str">
        <f t="shared" ref="Z348" si="443">IF(OR(AND(P348="Muy Baja",X348="Leve"),AND(P348="Muy Baja",X348="Menor"),AND(P348="Baja",X348="Leve")),"Bajo",IF(OR(AND(P348="Muy baja",X348="Moderado"),AND(P348="Baja",X348="Menor"),AND(P348="Baja",X348="Moderado"),AND(P348="Media",X348="Leve"),AND(P348="Media",X348="Menor"),AND(P348="Media",X348="Moderado"),AND(P348="Alta",X348="Leve"),AND(P348="Alta",X348="Menor")),"Moderado",IF(OR(AND(P348="Muy Baja",X348="Mayor"),AND(P348="Baja",X348="Mayor"),AND(P348="Media",X348="Mayor"),AND(P348="Alta",X348="Moderado"),AND(P348="Alta",X348="Mayor"),AND(P348="Muy Alta",X348="Leve"),AND(P348="Muy Alta",X348="Menor"),AND(P348="Muy Alta",X348="Moderado"),AND(P348="Muy Alta",X348="Mayor")),"Alto",IF(OR(AND(P348="Muy Baja",X348="Catastrófico"),AND(P348="Baja",X348="Catastrófico"),AND(P348="Media",X348="Catastrófico"),AND(P348="Alta",X348="Catastrófico"),AND(P348="Muy Alta",X348="Catastrófico")),"Extremo",""))))</f>
        <v>Alto</v>
      </c>
      <c r="AA348" s="489"/>
      <c r="AB348" s="298">
        <v>1</v>
      </c>
      <c r="AC348" s="409" t="s">
        <v>711</v>
      </c>
      <c r="AD348" s="359"/>
      <c r="AE348" s="287" t="s">
        <v>120</v>
      </c>
      <c r="AF348" s="409" t="s">
        <v>703</v>
      </c>
      <c r="AG348" s="287" t="str">
        <f t="shared" si="425"/>
        <v>Probabilidad</v>
      </c>
      <c r="AH348" s="288" t="s">
        <v>71</v>
      </c>
      <c r="AI348" s="288" t="s">
        <v>106</v>
      </c>
      <c r="AJ348" s="289" t="str">
        <f t="shared" si="413"/>
        <v>40%</v>
      </c>
      <c r="AK348" s="288" t="s">
        <v>112</v>
      </c>
      <c r="AL348" s="288" t="s">
        <v>130</v>
      </c>
      <c r="AM348" s="288" t="s">
        <v>273</v>
      </c>
      <c r="AN348" s="272">
        <f>IFERROR(IF(AG348="Probabilidad",(Q348-(+Q348*AJ348)),IF(AG348="Impacto",Q348,"")),"")</f>
        <v>0.36</v>
      </c>
      <c r="AO348" s="131" t="str">
        <f t="shared" ref="AO348:AO349" si="444">IFERROR(IF(AN348="","",IF(AN348&lt;=0.2,"Muy Baja",IF(AN348&lt;=0.4,"Baja",IF(AN348&lt;=0.6,"Media",IF(AN348&lt;=0.8,"Alta","Muy Alta"))))),"")</f>
        <v>Baja</v>
      </c>
      <c r="AP348" s="123">
        <f>+AN348</f>
        <v>0.36</v>
      </c>
      <c r="AQ348" s="131" t="str">
        <f t="shared" ref="AQ348:AQ349" si="445">IFERROR(IF(AR348="","",IF(AR348&lt;=0.2,"Leve",IF(AR348&lt;=0.4,"Menor",IF(AR348&lt;=0.6,"Moderado",IF(AR348&lt;=0.8,"Mayor","Catastrófico"))))),"")</f>
        <v>Mayor</v>
      </c>
      <c r="AR348" s="123">
        <f>IFERROR(IF(AG348="Impacto",(Y348-(+Y348*AJ348)),IF(AG348="Probabilidad",Y348,"")),"")</f>
        <v>0.8</v>
      </c>
      <c r="AS348" s="273" t="str">
        <f t="shared" ref="AS348:AS349" si="446">IFERROR(IF(OR(AND(AO348="Muy Baja",AQ348="Leve"),AND(AO348="Muy Baja",AQ348="Menor"),AND(AO348="Baja",AQ348="Leve")),"Bajo",IF(OR(AND(AO348="Muy baja",AQ348="Moderado"),AND(AO348="Baja",AQ348="Menor"),AND(AO348="Baja",AQ348="Moderado"),AND(AO348="Media",AQ348="Leve"),AND(AO348="Media",AQ348="Menor"),AND(AO348="Media",AQ348="Moderado"),AND(AO348="Alta",AQ348="Leve"),AND(AO348="Alta",AQ348="Menor")),"Moderado",IF(OR(AND(AO348="Muy Baja",AQ348="Mayor"),AND(AO348="Baja",AQ348="Mayor"),AND(AO348="Media",AQ348="Mayor"),AND(AO348="Alta",AQ348="Moderado"),AND(AO348="Alta",AQ348="Mayor"),AND(AO348="Muy Alta",AQ348="Leve"),AND(AO348="Muy Alta",AQ348="Menor"),AND(AO348="Muy Alta",AQ348="Moderado"),AND(AO348="Muy Alta",AQ348="Mayor")),"Alto",IF(OR(AND(AO348="Muy Baja",AQ348="Catastrófico"),AND(AO348="Baja",AQ348="Catastrófico"),AND(AO348="Media",AQ348="Catastrófico"),AND(AO348="Alta",AQ348="Catastrófico"),AND(AO348="Muy Alta",AQ348="Catastrófico")),"Extremo","")))),"")</f>
        <v>Alto</v>
      </c>
      <c r="AT348" s="647">
        <f>+AP349</f>
        <v>0.216</v>
      </c>
      <c r="AU348" s="647">
        <f>+AR349</f>
        <v>0.8</v>
      </c>
      <c r="AV348" s="649" t="s">
        <v>274</v>
      </c>
      <c r="AW348" s="277"/>
      <c r="AX348" s="277"/>
      <c r="AY348" s="291">
        <v>12</v>
      </c>
      <c r="AZ348" s="287">
        <v>3</v>
      </c>
      <c r="BA348" s="287">
        <v>3</v>
      </c>
      <c r="BB348" s="287">
        <v>3</v>
      </c>
      <c r="BC348" s="287">
        <v>3</v>
      </c>
      <c r="BJ348" s="299"/>
      <c r="BK348" s="285"/>
      <c r="BL348" s="285"/>
      <c r="BM348" s="285"/>
      <c r="BN348" s="285"/>
      <c r="BO348" s="285"/>
      <c r="BP348" s="285"/>
      <c r="BQ348" s="285"/>
      <c r="BR348" s="285"/>
      <c r="BS348" s="285"/>
      <c r="BT348" s="285"/>
      <c r="BU348" s="285"/>
      <c r="BV348" s="285"/>
      <c r="BW348" s="285"/>
      <c r="BX348" s="285"/>
      <c r="BY348" s="285"/>
      <c r="BZ348" s="285"/>
      <c r="CA348" s="285"/>
      <c r="CB348" s="285"/>
      <c r="CC348" s="285"/>
      <c r="CD348" s="285"/>
      <c r="CE348" s="285"/>
      <c r="CF348" s="285"/>
      <c r="CG348" s="285"/>
      <c r="CH348" s="285"/>
      <c r="CL348" s="285"/>
    </row>
    <row r="349" spans="1:90" s="1" customFormat="1" ht="145.75" customHeight="1" x14ac:dyDescent="0.3">
      <c r="A349" s="581"/>
      <c r="B349" s="548" t="s">
        <v>565</v>
      </c>
      <c r="C349" s="511" t="s">
        <v>161</v>
      </c>
      <c r="D349" s="511" t="s">
        <v>565</v>
      </c>
      <c r="E349" s="511" t="s">
        <v>161</v>
      </c>
      <c r="F349" s="510"/>
      <c r="G349" s="510"/>
      <c r="H349" s="510"/>
      <c r="I349" s="510"/>
      <c r="J349" s="511" t="s">
        <v>281</v>
      </c>
      <c r="K349" s="512" t="s">
        <v>563</v>
      </c>
      <c r="L349" s="512" t="s">
        <v>564</v>
      </c>
      <c r="M349" s="512"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49" s="548"/>
      <c r="O349" s="489">
        <v>500</v>
      </c>
      <c r="P349" s="487"/>
      <c r="Q349" s="488"/>
      <c r="R349" s="485"/>
      <c r="S349" s="487"/>
      <c r="T349" s="488"/>
      <c r="U349" s="485"/>
      <c r="V349" s="487"/>
      <c r="W349" s="488"/>
      <c r="X349" s="509"/>
      <c r="Y349" s="488"/>
      <c r="Z349" s="509"/>
      <c r="AA349" s="489"/>
      <c r="AB349" s="298">
        <v>2</v>
      </c>
      <c r="AC349" s="409" t="s">
        <v>786</v>
      </c>
      <c r="AD349" s="359"/>
      <c r="AE349" s="287" t="s">
        <v>120</v>
      </c>
      <c r="AF349" s="409" t="s">
        <v>566</v>
      </c>
      <c r="AG349" s="287" t="str">
        <f t="shared" si="425"/>
        <v>Probabilidad</v>
      </c>
      <c r="AH349" s="288" t="s">
        <v>71</v>
      </c>
      <c r="AI349" s="288" t="s">
        <v>106</v>
      </c>
      <c r="AJ349" s="289" t="str">
        <f t="shared" si="413"/>
        <v>40%</v>
      </c>
      <c r="AK349" s="288" t="s">
        <v>112</v>
      </c>
      <c r="AL349" s="288" t="s">
        <v>130</v>
      </c>
      <c r="AM349" s="288" t="s">
        <v>273</v>
      </c>
      <c r="AN349" s="271">
        <f>IFERROR(IF(AND(AG348="Probabilidad",AG349="Probabilidad"),(AP348-(+AP348*AJ349)),IF(AG349="Probabilidad",(Q348-(+Q348*AJ349)),IF(AG349="Impacto",AP348,""))),"")</f>
        <v>0.216</v>
      </c>
      <c r="AO349" s="131" t="str">
        <f t="shared" si="444"/>
        <v>Baja</v>
      </c>
      <c r="AP349" s="123">
        <f>+AN349</f>
        <v>0.216</v>
      </c>
      <c r="AQ349" s="131" t="str">
        <f t="shared" si="445"/>
        <v>Mayor</v>
      </c>
      <c r="AR349" s="123">
        <f>IFERROR(IF(AND(AG348="Impacto",AG349="Impacto"),(AR348-(+AR348*AJ349)),IF(AG349="Impacto",(Y348-(+Y348*AJ349)),IF(AG349="Probabilidad",AR348,""))),"")</f>
        <v>0.8</v>
      </c>
      <c r="AS349" s="273" t="str">
        <f t="shared" si="446"/>
        <v>Alto</v>
      </c>
      <c r="AT349" s="647"/>
      <c r="AU349" s="647"/>
      <c r="AV349" s="649"/>
      <c r="AW349" s="277"/>
      <c r="AX349" s="277"/>
      <c r="AY349" s="291">
        <v>2</v>
      </c>
      <c r="AZ349" s="287">
        <v>0</v>
      </c>
      <c r="BA349" s="287">
        <v>1</v>
      </c>
      <c r="BB349" s="287">
        <v>0</v>
      </c>
      <c r="BC349" s="287">
        <v>1</v>
      </c>
      <c r="BJ349" s="299"/>
      <c r="BK349" s="285"/>
      <c r="BL349" s="285"/>
      <c r="BM349" s="285"/>
      <c r="BN349" s="285"/>
      <c r="BO349" s="285"/>
      <c r="BP349" s="285"/>
      <c r="BQ349" s="285"/>
      <c r="BR349" s="285"/>
      <c r="BS349" s="285"/>
      <c r="BT349" s="285"/>
      <c r="BU349" s="285"/>
      <c r="BV349" s="285"/>
      <c r="BW349" s="285"/>
      <c r="BX349" s="285"/>
      <c r="BY349" s="285"/>
      <c r="BZ349" s="285"/>
      <c r="CA349" s="285"/>
      <c r="CB349" s="285"/>
      <c r="CC349" s="285"/>
      <c r="CD349" s="285"/>
      <c r="CE349" s="285"/>
      <c r="CF349" s="285"/>
      <c r="CG349" s="285"/>
      <c r="CH349" s="285"/>
      <c r="CL349" s="285"/>
    </row>
    <row r="350" spans="1:90" s="1" customFormat="1" ht="14" customHeight="1" x14ac:dyDescent="0.3">
      <c r="A350" s="581"/>
      <c r="B350" s="548" t="s">
        <v>565</v>
      </c>
      <c r="C350" s="511" t="s">
        <v>161</v>
      </c>
      <c r="D350" s="511" t="s">
        <v>565</v>
      </c>
      <c r="E350" s="511" t="s">
        <v>161</v>
      </c>
      <c r="F350" s="510"/>
      <c r="G350" s="510"/>
      <c r="H350" s="510"/>
      <c r="I350" s="510"/>
      <c r="J350" s="511" t="s">
        <v>281</v>
      </c>
      <c r="K350" s="512" t="s">
        <v>563</v>
      </c>
      <c r="L350" s="512" t="s">
        <v>564</v>
      </c>
      <c r="M350" s="512"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0" s="548"/>
      <c r="O350" s="489">
        <v>500</v>
      </c>
      <c r="P350" s="487"/>
      <c r="Q350" s="488"/>
      <c r="R350" s="485"/>
      <c r="S350" s="487"/>
      <c r="T350" s="488"/>
      <c r="U350" s="485"/>
      <c r="V350" s="487"/>
      <c r="W350" s="488"/>
      <c r="X350" s="509"/>
      <c r="Y350" s="488"/>
      <c r="Z350" s="509"/>
      <c r="AA350" s="489"/>
      <c r="AB350" s="298"/>
      <c r="AC350" s="409"/>
      <c r="AD350" s="359"/>
      <c r="AE350" s="287"/>
      <c r="AF350" s="409"/>
      <c r="AG350" s="287" t="str">
        <f t="shared" si="425"/>
        <v/>
      </c>
      <c r="AH350" s="288"/>
      <c r="AI350" s="288"/>
      <c r="AJ350" s="289" t="str">
        <f t="shared" si="413"/>
        <v/>
      </c>
      <c r="AK350" s="288"/>
      <c r="AL350" s="288"/>
      <c r="AM350" s="288"/>
      <c r="AN350" s="122"/>
      <c r="AO350" s="131" t="str">
        <f t="shared" si="414"/>
        <v/>
      </c>
      <c r="AP350" s="123"/>
      <c r="AQ350" s="131" t="str">
        <f t="shared" si="415"/>
        <v/>
      </c>
      <c r="AR350" s="123" t="str">
        <f t="shared" si="416"/>
        <v/>
      </c>
      <c r="AS350" s="273" t="str">
        <f t="shared" si="417"/>
        <v/>
      </c>
      <c r="AT350" s="273"/>
      <c r="AU350" s="273"/>
      <c r="AV350" s="341"/>
      <c r="AW350" s="277"/>
      <c r="AX350" s="277"/>
      <c r="AY350" s="404"/>
      <c r="AZ350" s="405"/>
      <c r="BA350" s="405"/>
      <c r="BB350" s="405"/>
      <c r="BC350" s="405"/>
      <c r="BJ350" s="299"/>
      <c r="BK350" s="285"/>
      <c r="BL350" s="285"/>
      <c r="BM350" s="285"/>
      <c r="BN350" s="285"/>
      <c r="BO350" s="285"/>
      <c r="BP350" s="285"/>
      <c r="BQ350" s="285"/>
      <c r="BR350" s="285"/>
      <c r="BS350" s="285"/>
      <c r="BT350" s="285"/>
      <c r="BU350" s="285"/>
      <c r="BV350" s="285"/>
      <c r="BW350" s="285"/>
      <c r="BX350" s="285"/>
      <c r="BY350" s="285"/>
      <c r="BZ350" s="285"/>
      <c r="CA350" s="285"/>
      <c r="CB350" s="285"/>
      <c r="CC350" s="285"/>
      <c r="CD350" s="285"/>
      <c r="CE350" s="285"/>
      <c r="CF350" s="285"/>
      <c r="CG350" s="285"/>
      <c r="CH350" s="285"/>
      <c r="CL350" s="285"/>
    </row>
    <row r="351" spans="1:90" s="1" customFormat="1" ht="14" customHeight="1" x14ac:dyDescent="0.3">
      <c r="A351" s="581"/>
      <c r="B351" s="548" t="s">
        <v>565</v>
      </c>
      <c r="C351" s="511" t="s">
        <v>161</v>
      </c>
      <c r="D351" s="511" t="s">
        <v>565</v>
      </c>
      <c r="E351" s="511" t="s">
        <v>161</v>
      </c>
      <c r="F351" s="510"/>
      <c r="G351" s="510"/>
      <c r="H351" s="510"/>
      <c r="I351" s="510"/>
      <c r="J351" s="511" t="s">
        <v>281</v>
      </c>
      <c r="K351" s="512" t="s">
        <v>563</v>
      </c>
      <c r="L351" s="512" t="s">
        <v>564</v>
      </c>
      <c r="M351" s="512"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1" s="548"/>
      <c r="O351" s="489">
        <v>500</v>
      </c>
      <c r="P351" s="487"/>
      <c r="Q351" s="488"/>
      <c r="R351" s="485"/>
      <c r="S351" s="487"/>
      <c r="T351" s="488"/>
      <c r="U351" s="485"/>
      <c r="V351" s="487"/>
      <c r="W351" s="488"/>
      <c r="X351" s="509"/>
      <c r="Y351" s="488"/>
      <c r="Z351" s="509"/>
      <c r="AA351" s="489"/>
      <c r="AB351" s="298"/>
      <c r="AC351" s="409"/>
      <c r="AD351" s="359"/>
      <c r="AE351" s="287"/>
      <c r="AF351" s="409"/>
      <c r="AG351" s="287" t="str">
        <f t="shared" si="425"/>
        <v/>
      </c>
      <c r="AH351" s="288"/>
      <c r="AI351" s="288"/>
      <c r="AJ351" s="289" t="str">
        <f t="shared" si="413"/>
        <v/>
      </c>
      <c r="AK351" s="288"/>
      <c r="AL351" s="288"/>
      <c r="AM351" s="288"/>
      <c r="AN351" s="122"/>
      <c r="AO351" s="131" t="str">
        <f t="shared" si="414"/>
        <v/>
      </c>
      <c r="AP351" s="123"/>
      <c r="AQ351" s="131" t="str">
        <f t="shared" si="415"/>
        <v/>
      </c>
      <c r="AR351" s="123" t="str">
        <f t="shared" si="416"/>
        <v/>
      </c>
      <c r="AS351" s="273" t="str">
        <f t="shared" si="417"/>
        <v/>
      </c>
      <c r="AT351" s="273"/>
      <c r="AU351" s="273"/>
      <c r="AV351" s="341"/>
      <c r="AW351" s="277"/>
      <c r="AX351" s="277"/>
      <c r="AY351" s="404"/>
      <c r="AZ351" s="405"/>
      <c r="BA351" s="405"/>
      <c r="BB351" s="405"/>
      <c r="BC351" s="405"/>
      <c r="BJ351" s="299"/>
      <c r="BK351" s="285"/>
      <c r="BL351" s="285"/>
      <c r="BM351" s="285"/>
      <c r="BN351" s="285"/>
      <c r="BO351" s="285"/>
      <c r="BP351" s="285"/>
      <c r="BQ351" s="285"/>
      <c r="BR351" s="285"/>
      <c r="BS351" s="285"/>
      <c r="BT351" s="285"/>
      <c r="BU351" s="285"/>
      <c r="BV351" s="285"/>
      <c r="BW351" s="285"/>
      <c r="BX351" s="285"/>
      <c r="BY351" s="285"/>
      <c r="BZ351" s="285"/>
      <c r="CA351" s="285"/>
      <c r="CB351" s="285"/>
      <c r="CC351" s="285"/>
      <c r="CD351" s="285"/>
      <c r="CE351" s="285"/>
      <c r="CF351" s="285"/>
      <c r="CG351" s="285"/>
      <c r="CH351" s="285"/>
      <c r="CL351" s="285"/>
    </row>
    <row r="352" spans="1:90" s="1" customFormat="1" ht="14" customHeight="1" x14ac:dyDescent="0.3">
      <c r="A352" s="581"/>
      <c r="B352" s="548" t="s">
        <v>565</v>
      </c>
      <c r="C352" s="511" t="s">
        <v>161</v>
      </c>
      <c r="D352" s="511" t="s">
        <v>565</v>
      </c>
      <c r="E352" s="511" t="s">
        <v>161</v>
      </c>
      <c r="F352" s="510"/>
      <c r="G352" s="510"/>
      <c r="H352" s="510"/>
      <c r="I352" s="510"/>
      <c r="J352" s="511" t="s">
        <v>281</v>
      </c>
      <c r="K352" s="512" t="s">
        <v>563</v>
      </c>
      <c r="L352" s="512" t="s">
        <v>564</v>
      </c>
      <c r="M352" s="512"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2" s="548"/>
      <c r="O352" s="489">
        <v>500</v>
      </c>
      <c r="P352" s="487"/>
      <c r="Q352" s="488"/>
      <c r="R352" s="485"/>
      <c r="S352" s="487"/>
      <c r="T352" s="488"/>
      <c r="U352" s="485"/>
      <c r="V352" s="487"/>
      <c r="W352" s="488"/>
      <c r="X352" s="509"/>
      <c r="Y352" s="488"/>
      <c r="Z352" s="509"/>
      <c r="AA352" s="489"/>
      <c r="AB352" s="298"/>
      <c r="AC352" s="409"/>
      <c r="AD352" s="359"/>
      <c r="AE352" s="287"/>
      <c r="AF352" s="409"/>
      <c r="AG352" s="287" t="str">
        <f t="shared" si="425"/>
        <v/>
      </c>
      <c r="AH352" s="288"/>
      <c r="AI352" s="288"/>
      <c r="AJ352" s="289" t="str">
        <f t="shared" si="413"/>
        <v/>
      </c>
      <c r="AK352" s="288"/>
      <c r="AL352" s="288"/>
      <c r="AM352" s="288"/>
      <c r="AN352" s="122"/>
      <c r="AO352" s="131" t="str">
        <f t="shared" si="414"/>
        <v/>
      </c>
      <c r="AP352" s="123"/>
      <c r="AQ352" s="131" t="str">
        <f t="shared" si="415"/>
        <v/>
      </c>
      <c r="AR352" s="123" t="str">
        <f t="shared" si="416"/>
        <v/>
      </c>
      <c r="AS352" s="273" t="str">
        <f t="shared" si="417"/>
        <v/>
      </c>
      <c r="AT352" s="273"/>
      <c r="AU352" s="273"/>
      <c r="AV352" s="341"/>
      <c r="AW352" s="277"/>
      <c r="AX352" s="277"/>
      <c r="AY352" s="404"/>
      <c r="AZ352" s="405"/>
      <c r="BA352" s="405"/>
      <c r="BB352" s="405"/>
      <c r="BC352" s="405"/>
      <c r="BJ352" s="299"/>
      <c r="BK352" s="285"/>
      <c r="BL352" s="285"/>
      <c r="BM352" s="285"/>
      <c r="BN352" s="285"/>
      <c r="BO352" s="285"/>
      <c r="BP352" s="285"/>
      <c r="BQ352" s="285"/>
      <c r="BR352" s="285"/>
      <c r="BS352" s="285"/>
      <c r="BT352" s="285"/>
      <c r="BU352" s="285"/>
      <c r="BV352" s="285"/>
      <c r="BW352" s="285"/>
      <c r="BX352" s="285"/>
      <c r="BY352" s="285"/>
      <c r="BZ352" s="285"/>
      <c r="CA352" s="285"/>
      <c r="CB352" s="285"/>
      <c r="CC352" s="285"/>
      <c r="CD352" s="285"/>
      <c r="CE352" s="285"/>
      <c r="CF352" s="285"/>
      <c r="CG352" s="285"/>
      <c r="CH352" s="285"/>
      <c r="CL352" s="285"/>
    </row>
    <row r="353" spans="1:90" s="1" customFormat="1" ht="14" customHeight="1" x14ac:dyDescent="0.3">
      <c r="A353" s="581"/>
      <c r="B353" s="548" t="s">
        <v>565</v>
      </c>
      <c r="C353" s="511" t="s">
        <v>161</v>
      </c>
      <c r="D353" s="511" t="s">
        <v>565</v>
      </c>
      <c r="E353" s="511" t="s">
        <v>161</v>
      </c>
      <c r="F353" s="510"/>
      <c r="G353" s="510"/>
      <c r="H353" s="510"/>
      <c r="I353" s="510"/>
      <c r="J353" s="511" t="s">
        <v>281</v>
      </c>
      <c r="K353" s="512" t="s">
        <v>563</v>
      </c>
      <c r="L353" s="512" t="s">
        <v>564</v>
      </c>
      <c r="M353" s="512" t="str">
        <f t="shared" si="418"/>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N353" s="548"/>
      <c r="O353" s="489">
        <v>500</v>
      </c>
      <c r="P353" s="487"/>
      <c r="Q353" s="488"/>
      <c r="R353" s="485"/>
      <c r="S353" s="487"/>
      <c r="T353" s="488"/>
      <c r="U353" s="485"/>
      <c r="V353" s="487"/>
      <c r="W353" s="488"/>
      <c r="X353" s="509"/>
      <c r="Y353" s="488"/>
      <c r="Z353" s="509"/>
      <c r="AA353" s="489"/>
      <c r="AB353" s="298"/>
      <c r="AC353" s="409"/>
      <c r="AD353" s="359"/>
      <c r="AE353" s="287"/>
      <c r="AF353" s="409"/>
      <c r="AG353" s="287" t="str">
        <f t="shared" si="425"/>
        <v/>
      </c>
      <c r="AH353" s="288"/>
      <c r="AI353" s="288"/>
      <c r="AJ353" s="289" t="str">
        <f t="shared" si="413"/>
        <v/>
      </c>
      <c r="AK353" s="288"/>
      <c r="AL353" s="288"/>
      <c r="AM353" s="288"/>
      <c r="AN353" s="122"/>
      <c r="AO353" s="131" t="str">
        <f t="shared" si="414"/>
        <v/>
      </c>
      <c r="AP353" s="123"/>
      <c r="AQ353" s="131" t="str">
        <f t="shared" si="415"/>
        <v/>
      </c>
      <c r="AR353" s="123" t="str">
        <f t="shared" si="416"/>
        <v/>
      </c>
      <c r="AS353" s="273" t="str">
        <f t="shared" si="417"/>
        <v/>
      </c>
      <c r="AT353" s="273"/>
      <c r="AU353" s="273"/>
      <c r="AV353" s="341"/>
      <c r="AW353" s="277"/>
      <c r="AX353" s="277"/>
      <c r="AY353" s="404"/>
      <c r="AZ353" s="405"/>
      <c r="BA353" s="405"/>
      <c r="BB353" s="405"/>
      <c r="BC353" s="405"/>
      <c r="BJ353" s="299"/>
      <c r="BK353" s="285"/>
      <c r="BL353" s="285"/>
      <c r="BM353" s="285"/>
      <c r="BN353" s="285"/>
      <c r="BO353" s="285"/>
      <c r="BP353" s="285"/>
      <c r="BQ353" s="285"/>
      <c r="BR353" s="285"/>
      <c r="BS353" s="285"/>
      <c r="BT353" s="285"/>
      <c r="BU353" s="285"/>
      <c r="BV353" s="285"/>
      <c r="BW353" s="285"/>
      <c r="BX353" s="285"/>
      <c r="BY353" s="285"/>
      <c r="BZ353" s="285"/>
      <c r="CA353" s="285"/>
      <c r="CB353" s="285"/>
      <c r="CC353" s="285"/>
      <c r="CD353" s="285"/>
      <c r="CE353" s="285"/>
      <c r="CF353" s="285"/>
      <c r="CG353" s="285"/>
      <c r="CH353" s="285"/>
      <c r="CL353" s="285"/>
    </row>
    <row r="354" spans="1:90" s="1" customFormat="1" ht="366" customHeight="1" x14ac:dyDescent="0.3">
      <c r="A354" s="518" t="s">
        <v>567</v>
      </c>
      <c r="B354" s="495" t="s">
        <v>568</v>
      </c>
      <c r="C354" s="501" t="s">
        <v>161</v>
      </c>
      <c r="D354" s="501" t="s">
        <v>568</v>
      </c>
      <c r="E354" s="501" t="s">
        <v>161</v>
      </c>
      <c r="F354" s="504" t="s">
        <v>324</v>
      </c>
      <c r="G354" s="504" t="s">
        <v>278</v>
      </c>
      <c r="H354" s="504" t="s">
        <v>279</v>
      </c>
      <c r="I354" s="504" t="s">
        <v>348</v>
      </c>
      <c r="J354" s="501" t="s">
        <v>281</v>
      </c>
      <c r="K354" s="498" t="s">
        <v>569</v>
      </c>
      <c r="L354" s="498" t="s">
        <v>935</v>
      </c>
      <c r="M354" s="498" t="str">
        <f t="shared" si="418"/>
        <v>Posibilidad de pérdida Reputacional por incumplimiento de alguna de las normas legales, técnicas y de la entidad durante el ejercicio de auditoria debido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v>
      </c>
      <c r="N354" s="378" t="s">
        <v>270</v>
      </c>
      <c r="O354" s="298">
        <v>1</v>
      </c>
      <c r="P354" s="131" t="str">
        <f t="shared" si="419"/>
        <v>Muy Baja</v>
      </c>
      <c r="Q354" s="377">
        <f t="shared" ref="Q354" si="447">IF(P354="","",IF(P354="Muy Baja",0.2,IF(P354="Baja",0.4,IF(P354="Media",0.6,IF(P354="Alta",0.8,IF(P354="Muy Alta",1,))))))</f>
        <v>0.2</v>
      </c>
      <c r="R354" s="379"/>
      <c r="S354" s="131" t="str">
        <f>IF(OR(R354='Tabla Impacto'!$C$11,R354='Tabla Impacto'!$D$11),"Leve",IF(OR(R354='Tabla Impacto'!$C$12,R354='Tabla Impacto'!$D$12),"Menor",IF(OR(R354='Tabla Impacto'!$C$13,R354='Tabla Impacto'!$D$13),"Moderado",IF(OR(R354='Tabla Impacto'!$C$14,R354='Tabla Impacto'!$D$14),"Mayor",IF(OR(R354='Tabla Impacto'!$C$15,R354='Tabla Impacto'!$D$15),"Catastrófico","")))))</f>
        <v/>
      </c>
      <c r="T354" s="377" t="str">
        <f t="shared" ref="T354" si="448">IF(S354="","",IF(S354="Leve",0.2,IF(S354="Menor",0.4,IF(S354="Moderado",0.6,IF(S354="Mayor",0.8,IF(S354="Catastrófico",1,))))))</f>
        <v/>
      </c>
      <c r="U354" s="379" t="s">
        <v>282</v>
      </c>
      <c r="V354" s="131" t="str">
        <f>IF(OR(U354='Tabla Impacto'!$C$11,U354='Tabla Impacto'!$D$11),"Leve",IF(OR(U354='Tabla Impacto'!$C$12,U354='Tabla Impacto'!$D$12),"Menor",IF(OR(U354='Tabla Impacto'!$C$13,U354='Tabla Impacto'!$D$13),"Moderado",IF(OR(U354='Tabla Impacto'!$C$14,U354='Tabla Impacto'!$D$14),"Mayor",IF(OR(U354='Tabla Impacto'!$C$15,U354='Tabla Impacto'!$D$15),"Catastrófico","")))))</f>
        <v>Moderado</v>
      </c>
      <c r="W354" s="377">
        <f t="shared" ref="W354" si="449">IF(V354="","",IF(V354="Leve",0.2,IF(V354="Menor",0.4,IF(V354="Moderado",0.6,IF(V354="Mayor",0.8,IF(V354="Catastrófico",1,))))))</f>
        <v>0.6</v>
      </c>
      <c r="X354" s="273" t="str">
        <f>IF(Y354="","",IF(Y354='Tabla Impacto'!$G$4,'Tabla Impacto'!$F$4,IF(Y354='Tabla Impacto'!$G$5,'Tabla Impacto'!$F$5,IF(Y354='Tabla Impacto'!$G$6,'Tabla Impacto'!$F$6,IF(Y354='Tabla Impacto'!$G$7,'Tabla Impacto'!$F$7,IF(Y354='Tabla Impacto'!$G$8,'Tabla Impacto'!$F$8))))))</f>
        <v>Moderado</v>
      </c>
      <c r="Y354" s="377">
        <f t="shared" ref="Y354" si="450">+IF(T354="",W354,IF(W354="",T354,IF(T354&gt;W354,T354,W354)))</f>
        <v>0.6</v>
      </c>
      <c r="Z354" s="273" t="str">
        <f t="shared" ref="Z354" si="451">IF(OR(AND(P354="Muy Baja",X354="Leve"),AND(P354="Muy Baja",X354="Menor"),AND(P354="Baja",X354="Leve")),"Bajo",IF(OR(AND(P354="Muy baja",X354="Moderado"),AND(P354="Baja",X354="Menor"),AND(P354="Baja",X354="Moderado"),AND(P354="Media",X354="Leve"),AND(P354="Media",X354="Menor"),AND(P354="Media",X354="Moderado"),AND(P354="Alta",X354="Leve"),AND(P354="Alta",X354="Menor")),"Moderado",IF(OR(AND(P354="Muy Baja",X354="Mayor"),AND(P354="Baja",X354="Mayor"),AND(P354="Media",X354="Mayor"),AND(P354="Alta",X354="Moderado"),AND(P354="Alta",X354="Mayor"),AND(P354="Muy Alta",X354="Leve"),AND(P354="Muy Alta",X354="Menor"),AND(P354="Muy Alta",X354="Moderado"),AND(P354="Muy Alta",X354="Mayor")),"Alto",IF(OR(AND(P354="Muy Baja",X354="Catastrófico"),AND(P354="Baja",X354="Catastrófico"),AND(P354="Media",X354="Catastrófico"),AND(P354="Alta",X354="Catastrófico"),AND(P354="Muy Alta",X354="Catastrófico")),"Extremo",""))))</f>
        <v>Moderado</v>
      </c>
      <c r="AA354" s="489"/>
      <c r="AB354" s="298">
        <v>1</v>
      </c>
      <c r="AC354" s="409" t="s">
        <v>787</v>
      </c>
      <c r="AD354" s="359"/>
      <c r="AE354" s="287" t="s">
        <v>120</v>
      </c>
      <c r="AF354" s="409" t="s">
        <v>788</v>
      </c>
      <c r="AG354" s="287" t="str">
        <f t="shared" si="425"/>
        <v>Probabilidad</v>
      </c>
      <c r="AH354" s="288" t="s">
        <v>71</v>
      </c>
      <c r="AI354" s="288" t="s">
        <v>106</v>
      </c>
      <c r="AJ354" s="289" t="str">
        <f t="shared" si="413"/>
        <v>40%</v>
      </c>
      <c r="AK354" s="288" t="s">
        <v>112</v>
      </c>
      <c r="AL354" s="288" t="s">
        <v>130</v>
      </c>
      <c r="AM354" s="288" t="s">
        <v>273</v>
      </c>
      <c r="AN354" s="272">
        <f>IFERROR(IF(AG354="Probabilidad",(Q354-(+Q354*AJ354)),IF(AG354="Impacto",Q354,"")),"")</f>
        <v>0.12</v>
      </c>
      <c r="AO354" s="131" t="str">
        <f t="shared" si="414"/>
        <v>Muy Baja</v>
      </c>
      <c r="AP354" s="123">
        <f>+AN354</f>
        <v>0.12</v>
      </c>
      <c r="AQ354" s="131" t="str">
        <f t="shared" si="415"/>
        <v>Moderado</v>
      </c>
      <c r="AR354" s="123">
        <f>IFERROR(IF(AG354="Impacto",(Y354-(+Y354*AJ354)),IF(AG354="Probabilidad",Y354,"")),"")</f>
        <v>0.6</v>
      </c>
      <c r="AS354" s="273" t="str">
        <f t="shared" si="417"/>
        <v>Moderado</v>
      </c>
      <c r="AT354" s="339">
        <f>+AP354</f>
        <v>0.12</v>
      </c>
      <c r="AU354" s="339">
        <f>+AR354</f>
        <v>0.6</v>
      </c>
      <c r="AV354" s="346" t="s">
        <v>274</v>
      </c>
      <c r="AW354" s="277"/>
      <c r="AX354" s="277"/>
      <c r="AY354" s="291">
        <v>12</v>
      </c>
      <c r="AZ354" s="287">
        <v>3</v>
      </c>
      <c r="BA354" s="287">
        <v>3</v>
      </c>
      <c r="BB354" s="287">
        <v>3</v>
      </c>
      <c r="BC354" s="287">
        <v>3</v>
      </c>
      <c r="BJ354" s="299"/>
      <c r="BK354" s="285"/>
      <c r="BL354" s="285"/>
      <c r="BM354" s="285"/>
      <c r="BN354" s="285"/>
      <c r="BO354" s="285"/>
      <c r="BP354" s="285"/>
      <c r="BQ354" s="285"/>
      <c r="BR354" s="285"/>
      <c r="BS354" s="285"/>
      <c r="BT354" s="285"/>
      <c r="BU354" s="285"/>
      <c r="BV354" s="285"/>
      <c r="BW354" s="285"/>
      <c r="BX354" s="285"/>
      <c r="BY354" s="285"/>
      <c r="BZ354" s="285"/>
      <c r="CA354" s="285"/>
      <c r="CB354" s="285"/>
      <c r="CC354" s="285"/>
      <c r="CD354" s="285"/>
      <c r="CE354" s="285"/>
      <c r="CF354" s="285"/>
      <c r="CG354" s="285"/>
      <c r="CH354" s="285"/>
      <c r="CL354" s="285"/>
    </row>
    <row r="355" spans="1:90" s="1" customFormat="1" x14ac:dyDescent="0.3">
      <c r="A355" s="519"/>
      <c r="B355" s="496"/>
      <c r="C355" s="502"/>
      <c r="D355" s="502"/>
      <c r="E355" s="502"/>
      <c r="F355" s="505"/>
      <c r="G355" s="505"/>
      <c r="H355" s="505"/>
      <c r="I355" s="505"/>
      <c r="J355" s="502"/>
      <c r="K355" s="499"/>
      <c r="L355" s="499"/>
      <c r="M355" s="499"/>
      <c r="N355" s="378"/>
      <c r="O355" s="298"/>
      <c r="P355" s="131"/>
      <c r="Q355" s="377"/>
      <c r="R355" s="379"/>
      <c r="S355" s="131"/>
      <c r="T355" s="377"/>
      <c r="U355" s="379"/>
      <c r="V355" s="131"/>
      <c r="W355" s="377"/>
      <c r="X355" s="273"/>
      <c r="Y355" s="377"/>
      <c r="Z355" s="273"/>
      <c r="AA355" s="489"/>
      <c r="AB355" s="298"/>
      <c r="AC355" s="412"/>
      <c r="AD355" s="359"/>
      <c r="AE355" s="287"/>
      <c r="AF355" s="409"/>
      <c r="AG355" s="287" t="str">
        <f t="shared" si="425"/>
        <v/>
      </c>
      <c r="AH355" s="288"/>
      <c r="AI355" s="288"/>
      <c r="AJ355" s="289" t="str">
        <f t="shared" si="413"/>
        <v/>
      </c>
      <c r="AK355" s="288"/>
      <c r="AL355" s="288"/>
      <c r="AM355" s="288"/>
      <c r="AN355" s="271" t="str">
        <f>IFERROR(IF(AND(AG354="Probabilidad",AG355="Probabilidad"),(AP354-(+AP354*AJ355)),IF(AG355="Probabilidad",(Q354-(+Q354*AJ355)),IF(AG355="Impacto",AP354,""))),"")</f>
        <v/>
      </c>
      <c r="AO355" s="131" t="str">
        <f t="shared" si="414"/>
        <v/>
      </c>
      <c r="AP355" s="123" t="str">
        <f>+AN355</f>
        <v/>
      </c>
      <c r="AQ355" s="131" t="str">
        <f t="shared" si="415"/>
        <v/>
      </c>
      <c r="AR355" s="123" t="str">
        <f>IFERROR(IF(AND(AG354="Impacto",AG355="Impacto"),(AR354-(+AR354*AJ355)),IF(AG355="Impacto",(Y354-(+Y354*AJ355)),IF(AG355="Probabilidad",AR354,""))),"")</f>
        <v/>
      </c>
      <c r="AS355" s="273" t="str">
        <f t="shared" si="417"/>
        <v/>
      </c>
      <c r="AT355" s="339"/>
      <c r="AU355" s="339"/>
      <c r="AV355" s="346"/>
      <c r="AW355" s="277"/>
      <c r="AX355" s="277"/>
      <c r="AY355" s="291"/>
      <c r="AZ355" s="287"/>
      <c r="BA355" s="287"/>
      <c r="BB355" s="287"/>
      <c r="BC355" s="287"/>
      <c r="BJ355" s="299"/>
      <c r="BK355" s="285"/>
      <c r="BL355" s="285"/>
      <c r="BM355" s="285"/>
      <c r="BN355" s="285"/>
      <c r="BO355" s="285"/>
      <c r="BP355" s="285"/>
      <c r="BQ355" s="285"/>
      <c r="BR355" s="285"/>
      <c r="BS355" s="285"/>
      <c r="BT355" s="285"/>
      <c r="BU355" s="285"/>
      <c r="BV355" s="285"/>
      <c r="BW355" s="285"/>
      <c r="BX355" s="285"/>
      <c r="BY355" s="285"/>
      <c r="BZ355" s="285"/>
      <c r="CA355" s="285"/>
      <c r="CB355" s="285"/>
      <c r="CC355" s="285"/>
      <c r="CD355" s="285"/>
      <c r="CE355" s="285"/>
      <c r="CF355" s="285"/>
      <c r="CG355" s="285"/>
      <c r="CH355" s="285"/>
      <c r="CL355" s="285"/>
    </row>
    <row r="356" spans="1:90" s="1" customFormat="1" x14ac:dyDescent="0.3">
      <c r="A356" s="519"/>
      <c r="B356" s="496"/>
      <c r="C356" s="502"/>
      <c r="D356" s="502"/>
      <c r="E356" s="502"/>
      <c r="F356" s="505"/>
      <c r="G356" s="505"/>
      <c r="H356" s="505"/>
      <c r="I356" s="505"/>
      <c r="J356" s="502"/>
      <c r="K356" s="499"/>
      <c r="L356" s="499"/>
      <c r="M356" s="499"/>
      <c r="N356" s="378"/>
      <c r="O356" s="298"/>
      <c r="P356" s="131"/>
      <c r="Q356" s="377"/>
      <c r="R356" s="379"/>
      <c r="S356" s="131"/>
      <c r="T356" s="377"/>
      <c r="U356" s="379"/>
      <c r="V356" s="131"/>
      <c r="W356" s="377"/>
      <c r="X356" s="273"/>
      <c r="Y356" s="377"/>
      <c r="Z356" s="273"/>
      <c r="AA356" s="489"/>
      <c r="AB356" s="298"/>
      <c r="AC356" s="409"/>
      <c r="AD356" s="359"/>
      <c r="AE356" s="287"/>
      <c r="AF356" s="409"/>
      <c r="AG356" s="287" t="str">
        <f t="shared" si="425"/>
        <v/>
      </c>
      <c r="AH356" s="288"/>
      <c r="AI356" s="288"/>
      <c r="AJ356" s="289" t="str">
        <f t="shared" si="413"/>
        <v/>
      </c>
      <c r="AK356" s="288"/>
      <c r="AL356" s="288"/>
      <c r="AM356" s="288"/>
      <c r="AN356" s="271" t="str">
        <f>IFERROR(IF(AND(AG355="Probabilidad",AG356="Probabilidad"),(AP355-(+AP355*AJ356)),IF(AG356="Probabilidad",(Q355-(+Q355*AJ356)),IF(AG356="Impacto",AP355,""))),"")</f>
        <v/>
      </c>
      <c r="AO356" s="131" t="str">
        <f t="shared" si="414"/>
        <v/>
      </c>
      <c r="AP356" s="123" t="str">
        <f>+AN356</f>
        <v/>
      </c>
      <c r="AQ356" s="131" t="str">
        <f t="shared" si="415"/>
        <v/>
      </c>
      <c r="AR356" s="123" t="str">
        <f>IFERROR(IF(AND(AG355="Impacto",AG356="Impacto"),(AR355-(+AR355*AJ356)),IF(AG356="Impacto",(Y355-(+Y355*AJ356)),IF(AG356="Probabilidad",AR355,""))),"")</f>
        <v/>
      </c>
      <c r="AS356" s="273" t="str">
        <f t="shared" si="417"/>
        <v/>
      </c>
      <c r="AT356" s="339"/>
      <c r="AU356" s="339"/>
      <c r="AV356" s="346"/>
      <c r="AW356" s="277"/>
      <c r="AX356" s="277"/>
      <c r="AY356" s="404"/>
      <c r="AZ356" s="405"/>
      <c r="BA356" s="405"/>
      <c r="BB356" s="405"/>
      <c r="BC356" s="405"/>
      <c r="BJ356" s="299"/>
      <c r="BK356" s="285"/>
      <c r="BL356" s="285"/>
      <c r="BM356" s="285"/>
      <c r="BN356" s="285"/>
      <c r="BO356" s="285"/>
      <c r="BP356" s="285"/>
      <c r="BQ356" s="285"/>
      <c r="BR356" s="285"/>
      <c r="BS356" s="285"/>
      <c r="BT356" s="285"/>
      <c r="BU356" s="285"/>
      <c r="BV356" s="285"/>
      <c r="BW356" s="285"/>
      <c r="BX356" s="285"/>
      <c r="BY356" s="285"/>
      <c r="BZ356" s="285"/>
      <c r="CA356" s="285"/>
      <c r="CB356" s="285"/>
      <c r="CC356" s="285"/>
      <c r="CD356" s="285"/>
      <c r="CE356" s="285"/>
      <c r="CF356" s="285"/>
      <c r="CG356" s="285"/>
      <c r="CH356" s="285"/>
      <c r="CL356" s="285"/>
    </row>
    <row r="357" spans="1:90" s="1" customFormat="1" ht="14" customHeight="1" x14ac:dyDescent="0.3">
      <c r="A357" s="519"/>
      <c r="B357" s="496"/>
      <c r="C357" s="502"/>
      <c r="D357" s="502"/>
      <c r="E357" s="502"/>
      <c r="F357" s="505"/>
      <c r="G357" s="505"/>
      <c r="H357" s="505"/>
      <c r="I357" s="505"/>
      <c r="J357" s="502"/>
      <c r="K357" s="499"/>
      <c r="L357" s="499"/>
      <c r="M357" s="499"/>
      <c r="N357" s="378"/>
      <c r="O357" s="298"/>
      <c r="P357" s="131"/>
      <c r="Q357" s="377"/>
      <c r="R357" s="379"/>
      <c r="S357" s="131"/>
      <c r="T357" s="377"/>
      <c r="U357" s="379"/>
      <c r="V357" s="131"/>
      <c r="W357" s="377"/>
      <c r="X357" s="273"/>
      <c r="Y357" s="377"/>
      <c r="Z357" s="273"/>
      <c r="AA357" s="489"/>
      <c r="AB357" s="298"/>
      <c r="AC357" s="409"/>
      <c r="AD357" s="359"/>
      <c r="AE357" s="287"/>
      <c r="AF357" s="409"/>
      <c r="AG357" s="287" t="str">
        <f t="shared" si="425"/>
        <v/>
      </c>
      <c r="AH357" s="288"/>
      <c r="AI357" s="288"/>
      <c r="AJ357" s="289" t="str">
        <f t="shared" si="413"/>
        <v/>
      </c>
      <c r="AK357" s="288"/>
      <c r="AL357" s="288"/>
      <c r="AM357" s="288"/>
      <c r="AN357" s="122"/>
      <c r="AO357" s="131" t="str">
        <f t="shared" si="414"/>
        <v/>
      </c>
      <c r="AP357" s="123"/>
      <c r="AQ357" s="131" t="str">
        <f t="shared" si="415"/>
        <v/>
      </c>
      <c r="AR357" s="123" t="str">
        <f t="shared" si="416"/>
        <v/>
      </c>
      <c r="AS357" s="273" t="str">
        <f t="shared" si="417"/>
        <v/>
      </c>
      <c r="AT357" s="273"/>
      <c r="AU357" s="273"/>
      <c r="AV357" s="341"/>
      <c r="AW357" s="277"/>
      <c r="AX357" s="277"/>
      <c r="AY357" s="404"/>
      <c r="AZ357" s="405"/>
      <c r="BA357" s="405"/>
      <c r="BB357" s="405"/>
      <c r="BC357" s="405"/>
      <c r="BJ357" s="299"/>
      <c r="BK357" s="285"/>
      <c r="BL357" s="285"/>
      <c r="BM357" s="285"/>
      <c r="BN357" s="285"/>
      <c r="BO357" s="285"/>
      <c r="BP357" s="285"/>
      <c r="BQ357" s="285"/>
      <c r="BR357" s="285"/>
      <c r="BS357" s="285"/>
      <c r="BT357" s="285"/>
      <c r="BU357" s="285"/>
      <c r="BV357" s="285"/>
      <c r="BW357" s="285"/>
      <c r="BX357" s="285"/>
      <c r="BY357" s="285"/>
      <c r="BZ357" s="285"/>
      <c r="CA357" s="285"/>
      <c r="CB357" s="285"/>
      <c r="CC357" s="285"/>
      <c r="CD357" s="285"/>
      <c r="CE357" s="285"/>
      <c r="CF357" s="285"/>
      <c r="CG357" s="285"/>
      <c r="CH357" s="285"/>
      <c r="CL357" s="285"/>
    </row>
    <row r="358" spans="1:90" s="1" customFormat="1" ht="14" customHeight="1" x14ac:dyDescent="0.3">
      <c r="A358" s="519"/>
      <c r="B358" s="496"/>
      <c r="C358" s="502"/>
      <c r="D358" s="502"/>
      <c r="E358" s="502"/>
      <c r="F358" s="505"/>
      <c r="G358" s="505"/>
      <c r="H358" s="505"/>
      <c r="I358" s="505"/>
      <c r="J358" s="502"/>
      <c r="K358" s="499"/>
      <c r="L358" s="499"/>
      <c r="M358" s="499"/>
      <c r="N358" s="378"/>
      <c r="O358" s="298"/>
      <c r="P358" s="131"/>
      <c r="Q358" s="377"/>
      <c r="R358" s="379"/>
      <c r="S358" s="131"/>
      <c r="T358" s="377"/>
      <c r="U358" s="379"/>
      <c r="V358" s="131"/>
      <c r="W358" s="377"/>
      <c r="X358" s="273"/>
      <c r="Y358" s="377"/>
      <c r="Z358" s="273"/>
      <c r="AA358" s="489"/>
      <c r="AB358" s="298"/>
      <c r="AC358" s="409"/>
      <c r="AD358" s="359"/>
      <c r="AE358" s="287"/>
      <c r="AF358" s="409"/>
      <c r="AG358" s="287" t="str">
        <f t="shared" si="425"/>
        <v/>
      </c>
      <c r="AH358" s="288"/>
      <c r="AI358" s="288"/>
      <c r="AJ358" s="289" t="str">
        <f t="shared" si="413"/>
        <v/>
      </c>
      <c r="AK358" s="288"/>
      <c r="AL358" s="288"/>
      <c r="AM358" s="288"/>
      <c r="AN358" s="122"/>
      <c r="AO358" s="131" t="str">
        <f t="shared" si="414"/>
        <v/>
      </c>
      <c r="AP358" s="123"/>
      <c r="AQ358" s="131" t="str">
        <f t="shared" si="415"/>
        <v/>
      </c>
      <c r="AR358" s="123" t="str">
        <f t="shared" si="416"/>
        <v/>
      </c>
      <c r="AS358" s="273" t="str">
        <f t="shared" si="417"/>
        <v/>
      </c>
      <c r="AT358" s="273"/>
      <c r="AU358" s="273"/>
      <c r="AV358" s="341"/>
      <c r="AW358" s="277"/>
      <c r="AX358" s="277"/>
      <c r="AY358" s="404"/>
      <c r="AZ358" s="405"/>
      <c r="BA358" s="405"/>
      <c r="BB358" s="405"/>
      <c r="BC358" s="405"/>
      <c r="BJ358" s="299"/>
      <c r="BK358" s="285"/>
      <c r="BL358" s="285"/>
      <c r="BM358" s="285"/>
      <c r="BN358" s="285"/>
      <c r="BO358" s="285"/>
      <c r="BP358" s="285"/>
      <c r="BQ358" s="285"/>
      <c r="BR358" s="285"/>
      <c r="BS358" s="285"/>
      <c r="BT358" s="285"/>
      <c r="BU358" s="285"/>
      <c r="BV358" s="285"/>
      <c r="BW358" s="285"/>
      <c r="BX358" s="285"/>
      <c r="BY358" s="285"/>
      <c r="BZ358" s="285"/>
      <c r="CA358" s="285"/>
      <c r="CB358" s="285"/>
      <c r="CC358" s="285"/>
      <c r="CD358" s="285"/>
      <c r="CE358" s="285"/>
      <c r="CF358" s="285"/>
      <c r="CG358" s="285"/>
      <c r="CH358" s="285"/>
      <c r="CL358" s="285"/>
    </row>
    <row r="359" spans="1:90" s="1" customFormat="1" ht="14" customHeight="1" x14ac:dyDescent="0.3">
      <c r="A359" s="520"/>
      <c r="B359" s="497"/>
      <c r="C359" s="503"/>
      <c r="D359" s="503"/>
      <c r="E359" s="503"/>
      <c r="F359" s="506"/>
      <c r="G359" s="506"/>
      <c r="H359" s="506"/>
      <c r="I359" s="506"/>
      <c r="J359" s="503"/>
      <c r="K359" s="500"/>
      <c r="L359" s="500"/>
      <c r="M359" s="500"/>
      <c r="N359" s="378"/>
      <c r="O359" s="298"/>
      <c r="P359" s="131"/>
      <c r="Q359" s="377"/>
      <c r="R359" s="379"/>
      <c r="S359" s="131"/>
      <c r="T359" s="377"/>
      <c r="U359" s="379"/>
      <c r="V359" s="131"/>
      <c r="W359" s="377"/>
      <c r="X359" s="273"/>
      <c r="Y359" s="377"/>
      <c r="Z359" s="273"/>
      <c r="AA359" s="489"/>
      <c r="AB359" s="298"/>
      <c r="AC359" s="409"/>
      <c r="AD359" s="359"/>
      <c r="AE359" s="287"/>
      <c r="AF359" s="409"/>
      <c r="AG359" s="287" t="str">
        <f t="shared" si="425"/>
        <v/>
      </c>
      <c r="AH359" s="288"/>
      <c r="AI359" s="288"/>
      <c r="AJ359" s="289" t="str">
        <f t="shared" si="413"/>
        <v/>
      </c>
      <c r="AK359" s="288"/>
      <c r="AL359" s="288"/>
      <c r="AM359" s="288"/>
      <c r="AN359" s="122"/>
      <c r="AO359" s="131" t="str">
        <f t="shared" si="414"/>
        <v/>
      </c>
      <c r="AP359" s="123"/>
      <c r="AQ359" s="131" t="str">
        <f t="shared" si="415"/>
        <v/>
      </c>
      <c r="AR359" s="123" t="str">
        <f t="shared" si="416"/>
        <v/>
      </c>
      <c r="AS359" s="273" t="str">
        <f t="shared" si="417"/>
        <v/>
      </c>
      <c r="AT359" s="273"/>
      <c r="AU359" s="273"/>
      <c r="AV359" s="341"/>
      <c r="AW359" s="277"/>
      <c r="AX359" s="277"/>
      <c r="AY359" s="404"/>
      <c r="AZ359" s="405"/>
      <c r="BA359" s="405"/>
      <c r="BB359" s="405"/>
      <c r="BC359" s="405"/>
      <c r="BJ359" s="299"/>
      <c r="BK359" s="285"/>
      <c r="BL359" s="285"/>
      <c r="BM359" s="285"/>
      <c r="BN359" s="285"/>
      <c r="BO359" s="285"/>
      <c r="BP359" s="285"/>
      <c r="BQ359" s="285"/>
      <c r="BR359" s="285"/>
      <c r="BS359" s="285"/>
      <c r="BT359" s="285"/>
      <c r="BU359" s="285"/>
      <c r="BV359" s="285"/>
      <c r="BW359" s="285"/>
      <c r="BX359" s="285"/>
      <c r="BY359" s="285"/>
      <c r="BZ359" s="285"/>
      <c r="CA359" s="285"/>
      <c r="CB359" s="285"/>
      <c r="CC359" s="285"/>
      <c r="CD359" s="285"/>
      <c r="CE359" s="285"/>
      <c r="CF359" s="285"/>
      <c r="CG359" s="285"/>
      <c r="CH359" s="285"/>
      <c r="CL359" s="285"/>
    </row>
    <row r="360" spans="1:90" s="1" customFormat="1" ht="160.5" customHeight="1" x14ac:dyDescent="0.3">
      <c r="A360" s="581" t="s">
        <v>570</v>
      </c>
      <c r="B360" s="548" t="s">
        <v>571</v>
      </c>
      <c r="C360" s="511" t="s">
        <v>161</v>
      </c>
      <c r="D360" s="511" t="s">
        <v>571</v>
      </c>
      <c r="E360" s="511" t="s">
        <v>161</v>
      </c>
      <c r="F360" s="510" t="s">
        <v>287</v>
      </c>
      <c r="G360" s="510" t="s">
        <v>278</v>
      </c>
      <c r="H360" s="510" t="s">
        <v>331</v>
      </c>
      <c r="I360" s="510" t="s">
        <v>348</v>
      </c>
      <c r="J360" s="511" t="s">
        <v>281</v>
      </c>
      <c r="K360" s="512" t="s">
        <v>712</v>
      </c>
      <c r="L360" s="512" t="s">
        <v>573</v>
      </c>
      <c r="M360" s="512" t="str">
        <f t="shared" si="418"/>
        <v>Posibilidad de pérdida Reputacional por el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0" s="548" t="s">
        <v>270</v>
      </c>
      <c r="O360" s="489">
        <v>500</v>
      </c>
      <c r="P360" s="487" t="str">
        <f t="shared" si="404"/>
        <v>Media</v>
      </c>
      <c r="Q360" s="488">
        <f t="shared" ref="Q360" si="452">IF(P360="","",IF(P360="Muy Baja",0.2,IF(P360="Baja",0.4,IF(P360="Media",0.6,IF(P360="Alta",0.8,IF(P360="Muy Alta",1,))))))</f>
        <v>0.6</v>
      </c>
      <c r="R360" s="485"/>
      <c r="S360" s="487" t="str">
        <f>IF(OR(R360='Tabla Impacto'!$C$11,R360='Tabla Impacto'!$D$11),"Leve",IF(OR(R360='Tabla Impacto'!$C$12,R360='Tabla Impacto'!$D$12),"Menor",IF(OR(R360='Tabla Impacto'!$C$13,R360='Tabla Impacto'!$D$13),"Moderado",IF(OR(R360='Tabla Impacto'!$C$14,R360='Tabla Impacto'!$D$14),"Mayor",IF(OR(R360='Tabla Impacto'!$C$15,R360='Tabla Impacto'!$D$15),"Catastrófico","")))))</f>
        <v/>
      </c>
      <c r="T360" s="488" t="str">
        <f t="shared" ref="T360" si="453">IF(S360="","",IF(S360="Leve",0.2,IF(S360="Menor",0.4,IF(S360="Moderado",0.6,IF(S360="Mayor",0.8,IF(S360="Catastrófico",1,))))))</f>
        <v/>
      </c>
      <c r="U360" s="485" t="s">
        <v>980</v>
      </c>
      <c r="V360" s="487" t="str">
        <f>IF(OR(U360='Tabla Impacto'!$C$11,U360='Tabla Impacto'!$D$11),"Leve",IF(OR(U360='Tabla Impacto'!$C$12,U360='Tabla Impacto'!$D$12),"Menor",IF(OR(U360='Tabla Impacto'!$C$13,U360='Tabla Impacto'!$D$13),"Moderado",IF(OR(U360='Tabla Impacto'!$C$14,U360='Tabla Impacto'!$D$14),"Mayor",IF(OR(U360='Tabla Impacto'!$C$15,U360='Tabla Impacto'!$D$15),"Catastrófico","")))))</f>
        <v>Mayor</v>
      </c>
      <c r="W360" s="488">
        <f t="shared" ref="W360" si="454">IF(V360="","",IF(V360="Leve",0.2,IF(V360="Menor",0.4,IF(V360="Moderado",0.6,IF(V360="Mayor",0.8,IF(V360="Catastrófico",1,))))))</f>
        <v>0.8</v>
      </c>
      <c r="X360" s="509" t="str">
        <f>IF(Y360="","",IF(Y360='Tabla Impacto'!$G$4,'Tabla Impacto'!$F$4,IF(Y360='Tabla Impacto'!$G$5,'Tabla Impacto'!$F$5,IF(Y360='Tabla Impacto'!$G$6,'Tabla Impacto'!$F$6,IF(Y360='Tabla Impacto'!$G$7,'Tabla Impacto'!$F$7,IF(Y360='Tabla Impacto'!$G$8,'Tabla Impacto'!$F$8))))))</f>
        <v>Mayor</v>
      </c>
      <c r="Y360" s="488">
        <f t="shared" ref="Y360" si="455">+IF(T360="",W360,IF(W360="",T360,IF(T360&gt;W360,T360,W360)))</f>
        <v>0.8</v>
      </c>
      <c r="Z360" s="509" t="str">
        <f t="shared" ref="Z360" si="456">IF(OR(AND(P360="Muy Baja",X360="Leve"),AND(P360="Muy Baja",X360="Menor"),AND(P360="Baja",X360="Leve")),"Bajo",IF(OR(AND(P360="Muy baja",X360="Moderado"),AND(P360="Baja",X360="Menor"),AND(P360="Baja",X360="Moderado"),AND(P360="Media",X360="Leve"),AND(P360="Media",X360="Menor"),AND(P360="Media",X360="Moderado"),AND(P360="Alta",X360="Leve"),AND(P360="Alta",X360="Menor")),"Moderado",IF(OR(AND(P360="Muy Baja",X360="Mayor"),AND(P360="Baja",X360="Mayor"),AND(P360="Media",X360="Mayor"),AND(P360="Alta",X360="Moderado"),AND(P360="Alta",X360="Mayor"),AND(P360="Muy Alta",X360="Leve"),AND(P360="Muy Alta",X360="Menor"),AND(P360="Muy Alta",X360="Moderado"),AND(P360="Muy Alta",X360="Mayor")),"Alto",IF(OR(AND(P360="Muy Baja",X360="Catastrófico"),AND(P360="Baja",X360="Catastrófico"),AND(P360="Media",X360="Catastrófico"),AND(P360="Alta",X360="Catastrófico"),AND(P360="Muy Alta",X360="Catastrófico")),"Extremo",""))))</f>
        <v>Alto</v>
      </c>
      <c r="AA360" s="489"/>
      <c r="AB360" s="298">
        <v>1</v>
      </c>
      <c r="AC360" s="409" t="s">
        <v>786</v>
      </c>
      <c r="AD360" s="359"/>
      <c r="AE360" s="287" t="s">
        <v>120</v>
      </c>
      <c r="AF360" s="409" t="s">
        <v>715</v>
      </c>
      <c r="AG360" s="287" t="str">
        <f t="shared" si="425"/>
        <v>Probabilidad</v>
      </c>
      <c r="AH360" s="288" t="s">
        <v>71</v>
      </c>
      <c r="AI360" s="288" t="s">
        <v>106</v>
      </c>
      <c r="AJ360" s="289" t="str">
        <f t="shared" si="413"/>
        <v>40%</v>
      </c>
      <c r="AK360" s="288" t="s">
        <v>112</v>
      </c>
      <c r="AL360" s="288" t="s">
        <v>130</v>
      </c>
      <c r="AM360" s="288" t="s">
        <v>273</v>
      </c>
      <c r="AN360" s="272">
        <f>IFERROR(IF(AG360="Probabilidad",(Q360-(+Q360*AJ360)),IF(AG360="Impacto",Q360,"")),"")</f>
        <v>0.36</v>
      </c>
      <c r="AO360" s="131" t="str">
        <f t="shared" ref="AO360" si="457">IFERROR(IF(AN360="","",IF(AN360&lt;=0.2,"Muy Baja",IF(AN360&lt;=0.4,"Baja",IF(AN360&lt;=0.6,"Media",IF(AN360&lt;=0.8,"Alta","Muy Alta"))))),"")</f>
        <v>Baja</v>
      </c>
      <c r="AP360" s="123">
        <f>+AN360</f>
        <v>0.36</v>
      </c>
      <c r="AQ360" s="131" t="str">
        <f t="shared" ref="AQ360" si="458">IFERROR(IF(AR360="","",IF(AR360&lt;=0.2,"Leve",IF(AR360&lt;=0.4,"Menor",IF(AR360&lt;=0.6,"Moderado",IF(AR360&lt;=0.8,"Mayor","Catastrófico"))))),"")</f>
        <v>Mayor</v>
      </c>
      <c r="AR360" s="123">
        <f>IFERROR(IF(AG360="Impacto",(Y360-(+Y360*AJ360)),IF(AG360="Probabilidad",Y360,"")),"")</f>
        <v>0.8</v>
      </c>
      <c r="AS360" s="273" t="str">
        <f t="shared" ref="AS360" si="459">IFERROR(IF(OR(AND(AO360="Muy Baja",AQ360="Leve"),AND(AO360="Muy Baja",AQ360="Menor"),AND(AO360="Baja",AQ360="Leve")),"Bajo",IF(OR(AND(AO360="Muy baja",AQ360="Moderado"),AND(AO360="Baja",AQ360="Menor"),AND(AO360="Baja",AQ360="Moderado"),AND(AO360="Media",AQ360="Leve"),AND(AO360="Media",AQ360="Menor"),AND(AO360="Media",AQ360="Moderado"),AND(AO360="Alta",AQ360="Leve"),AND(AO360="Alta",AQ360="Menor")),"Moderado",IF(OR(AND(AO360="Muy Baja",AQ360="Mayor"),AND(AO360="Baja",AQ360="Mayor"),AND(AO360="Media",AQ360="Mayor"),AND(AO360="Alta",AQ360="Moderado"),AND(AO360="Alta",AQ360="Mayor"),AND(AO360="Muy Alta",AQ360="Leve"),AND(AO360="Muy Alta",AQ360="Menor"),AND(AO360="Muy Alta",AQ360="Moderado"),AND(AO360="Muy Alta",AQ360="Mayor")),"Alto",IF(OR(AND(AO360="Muy Baja",AQ360="Catastrófico"),AND(AO360="Baja",AQ360="Catastrófico"),AND(AO360="Media",AQ360="Catastrófico"),AND(AO360="Alta",AQ360="Catastrófico"),AND(AO360="Muy Alta",AQ360="Catastrófico")),"Extremo","")))),"")</f>
        <v>Alto</v>
      </c>
      <c r="AT360" s="339">
        <f>+AP360</f>
        <v>0.36</v>
      </c>
      <c r="AU360" s="339">
        <f>+AR360</f>
        <v>0.8</v>
      </c>
      <c r="AV360" s="341" t="s">
        <v>274</v>
      </c>
      <c r="AW360" s="277"/>
      <c r="AX360" s="277"/>
      <c r="AY360" s="291">
        <v>2</v>
      </c>
      <c r="AZ360" s="287">
        <v>0</v>
      </c>
      <c r="BA360" s="287">
        <v>1</v>
      </c>
      <c r="BB360" s="287">
        <v>0</v>
      </c>
      <c r="BC360" s="287">
        <v>1</v>
      </c>
      <c r="BJ360" s="299"/>
      <c r="BK360" s="285"/>
      <c r="BL360" s="285"/>
      <c r="BM360" s="285"/>
      <c r="BN360" s="285"/>
      <c r="BO360" s="285"/>
      <c r="BP360" s="285"/>
      <c r="BQ360" s="285"/>
      <c r="BR360" s="285"/>
      <c r="BS360" s="285"/>
      <c r="BT360" s="285"/>
      <c r="BU360" s="285"/>
      <c r="BV360" s="285"/>
      <c r="BW360" s="285"/>
      <c r="BX360" s="285"/>
      <c r="BY360" s="285"/>
      <c r="BZ360" s="285"/>
      <c r="CA360" s="285"/>
      <c r="CB360" s="285"/>
      <c r="CC360" s="285"/>
      <c r="CD360" s="285"/>
      <c r="CE360" s="285"/>
      <c r="CF360" s="285"/>
      <c r="CG360" s="285"/>
      <c r="CH360" s="285"/>
      <c r="CL360" s="285"/>
    </row>
    <row r="361" spans="1:90" s="1" customFormat="1" ht="14" customHeight="1" x14ac:dyDescent="0.3">
      <c r="A361" s="581"/>
      <c r="B361" s="548" t="s">
        <v>568</v>
      </c>
      <c r="C361" s="511" t="s">
        <v>161</v>
      </c>
      <c r="D361" s="511" t="s">
        <v>568</v>
      </c>
      <c r="E361" s="511" t="s">
        <v>161</v>
      </c>
      <c r="F361" s="510"/>
      <c r="G361" s="510"/>
      <c r="H361" s="510"/>
      <c r="I361" s="510"/>
      <c r="J361" s="511" t="s">
        <v>281</v>
      </c>
      <c r="K361" s="512" t="s">
        <v>572</v>
      </c>
      <c r="L361" s="512" t="s">
        <v>573</v>
      </c>
      <c r="M361" s="512"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1" s="548"/>
      <c r="O361" s="489">
        <v>5001</v>
      </c>
      <c r="P361" s="487"/>
      <c r="Q361" s="488"/>
      <c r="R361" s="485"/>
      <c r="S361" s="487"/>
      <c r="T361" s="488"/>
      <c r="U361" s="485"/>
      <c r="V361" s="487"/>
      <c r="W361" s="488"/>
      <c r="X361" s="509"/>
      <c r="Y361" s="488"/>
      <c r="Z361" s="509"/>
      <c r="AA361" s="489"/>
      <c r="AB361" s="298"/>
      <c r="AC361" s="409"/>
      <c r="AD361" s="359"/>
      <c r="AE361" s="287"/>
      <c r="AF361" s="409"/>
      <c r="AG361" s="287" t="str">
        <f t="shared" si="425"/>
        <v/>
      </c>
      <c r="AH361" s="288"/>
      <c r="AI361" s="288"/>
      <c r="AJ361" s="289" t="str">
        <f t="shared" si="413"/>
        <v/>
      </c>
      <c r="AK361" s="288"/>
      <c r="AL361" s="288"/>
      <c r="AM361" s="288"/>
      <c r="AN361" s="122"/>
      <c r="AO361" s="131" t="str">
        <f t="shared" si="414"/>
        <v/>
      </c>
      <c r="AP361" s="123"/>
      <c r="AQ361" s="131" t="str">
        <f t="shared" si="415"/>
        <v/>
      </c>
      <c r="AR361" s="123" t="str">
        <f t="shared" si="416"/>
        <v/>
      </c>
      <c r="AS361" s="273" t="str">
        <f t="shared" si="417"/>
        <v/>
      </c>
      <c r="AT361" s="273"/>
      <c r="AU361" s="273"/>
      <c r="AV361" s="341"/>
      <c r="AW361" s="277"/>
      <c r="AX361" s="277"/>
      <c r="AY361" s="404"/>
      <c r="AZ361" s="405"/>
      <c r="BA361" s="405"/>
      <c r="BB361" s="405"/>
      <c r="BC361" s="405"/>
      <c r="BJ361" s="299"/>
      <c r="BK361" s="285"/>
      <c r="BL361" s="285"/>
      <c r="BM361" s="285"/>
      <c r="BN361" s="285"/>
      <c r="BO361" s="285"/>
      <c r="BP361" s="285"/>
      <c r="BQ361" s="285"/>
      <c r="BR361" s="285"/>
      <c r="BS361" s="285"/>
      <c r="BT361" s="285"/>
      <c r="BU361" s="285"/>
      <c r="BV361" s="285"/>
      <c r="BW361" s="285"/>
      <c r="BX361" s="285"/>
      <c r="BY361" s="285"/>
      <c r="BZ361" s="285"/>
      <c r="CA361" s="285"/>
      <c r="CB361" s="285"/>
      <c r="CC361" s="285"/>
      <c r="CD361" s="285"/>
      <c r="CE361" s="285"/>
      <c r="CF361" s="285"/>
      <c r="CG361" s="285"/>
      <c r="CH361" s="285"/>
      <c r="CL361" s="285"/>
    </row>
    <row r="362" spans="1:90" s="1" customFormat="1" ht="14" customHeight="1" x14ac:dyDescent="0.3">
      <c r="A362" s="581"/>
      <c r="B362" s="548" t="s">
        <v>568</v>
      </c>
      <c r="C362" s="511" t="s">
        <v>161</v>
      </c>
      <c r="D362" s="511" t="s">
        <v>568</v>
      </c>
      <c r="E362" s="511" t="s">
        <v>161</v>
      </c>
      <c r="F362" s="510"/>
      <c r="G362" s="510"/>
      <c r="H362" s="510"/>
      <c r="I362" s="510"/>
      <c r="J362" s="511" t="s">
        <v>281</v>
      </c>
      <c r="K362" s="512" t="s">
        <v>572</v>
      </c>
      <c r="L362" s="512" t="s">
        <v>573</v>
      </c>
      <c r="M362" s="512"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2" s="548"/>
      <c r="O362" s="489">
        <v>5001</v>
      </c>
      <c r="P362" s="487"/>
      <c r="Q362" s="488"/>
      <c r="R362" s="485"/>
      <c r="S362" s="487"/>
      <c r="T362" s="488"/>
      <c r="U362" s="485"/>
      <c r="V362" s="487"/>
      <c r="W362" s="488"/>
      <c r="X362" s="509"/>
      <c r="Y362" s="488"/>
      <c r="Z362" s="509"/>
      <c r="AA362" s="489"/>
      <c r="AB362" s="298"/>
      <c r="AC362" s="409"/>
      <c r="AD362" s="359"/>
      <c r="AE362" s="287"/>
      <c r="AF362" s="409"/>
      <c r="AG362" s="287" t="str">
        <f t="shared" si="425"/>
        <v/>
      </c>
      <c r="AH362" s="288"/>
      <c r="AI362" s="288"/>
      <c r="AJ362" s="289" t="str">
        <f t="shared" si="413"/>
        <v/>
      </c>
      <c r="AK362" s="288"/>
      <c r="AL362" s="288"/>
      <c r="AM362" s="288"/>
      <c r="AN362" s="122"/>
      <c r="AO362" s="131" t="str">
        <f t="shared" si="414"/>
        <v/>
      </c>
      <c r="AP362" s="123"/>
      <c r="AQ362" s="131" t="str">
        <f t="shared" si="415"/>
        <v/>
      </c>
      <c r="AR362" s="123" t="str">
        <f t="shared" si="416"/>
        <v/>
      </c>
      <c r="AS362" s="273" t="str">
        <f t="shared" si="417"/>
        <v/>
      </c>
      <c r="AT362" s="273"/>
      <c r="AU362" s="273"/>
      <c r="AV362" s="341"/>
      <c r="AW362" s="277"/>
      <c r="AX362" s="277"/>
      <c r="AY362" s="404"/>
      <c r="AZ362" s="405"/>
      <c r="BA362" s="405"/>
      <c r="BB362" s="405"/>
      <c r="BC362" s="405"/>
      <c r="BJ362" s="299"/>
      <c r="BK362" s="285"/>
      <c r="BL362" s="285"/>
      <c r="BM362" s="285"/>
      <c r="BN362" s="285"/>
      <c r="BO362" s="285"/>
      <c r="BP362" s="285"/>
      <c r="BQ362" s="285"/>
      <c r="BR362" s="285"/>
      <c r="BS362" s="285"/>
      <c r="BT362" s="285"/>
      <c r="BU362" s="285"/>
      <c r="BV362" s="285"/>
      <c r="BW362" s="285"/>
      <c r="BX362" s="285"/>
      <c r="BY362" s="285"/>
      <c r="BZ362" s="285"/>
      <c r="CA362" s="285"/>
      <c r="CB362" s="285"/>
      <c r="CC362" s="285"/>
      <c r="CD362" s="285"/>
      <c r="CE362" s="285"/>
      <c r="CF362" s="285"/>
      <c r="CG362" s="285"/>
      <c r="CH362" s="285"/>
      <c r="CL362" s="285"/>
    </row>
    <row r="363" spans="1:90" s="1" customFormat="1" ht="14" customHeight="1" x14ac:dyDescent="0.3">
      <c r="A363" s="581"/>
      <c r="B363" s="548" t="s">
        <v>568</v>
      </c>
      <c r="C363" s="511" t="s">
        <v>161</v>
      </c>
      <c r="D363" s="511" t="s">
        <v>568</v>
      </c>
      <c r="E363" s="511" t="s">
        <v>161</v>
      </c>
      <c r="F363" s="510"/>
      <c r="G363" s="510"/>
      <c r="H363" s="510"/>
      <c r="I363" s="510"/>
      <c r="J363" s="511" t="s">
        <v>281</v>
      </c>
      <c r="K363" s="512" t="s">
        <v>572</v>
      </c>
      <c r="L363" s="512" t="s">
        <v>573</v>
      </c>
      <c r="M363" s="512"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3" s="548"/>
      <c r="O363" s="489">
        <v>5001</v>
      </c>
      <c r="P363" s="487"/>
      <c r="Q363" s="488"/>
      <c r="R363" s="485"/>
      <c r="S363" s="487"/>
      <c r="T363" s="488"/>
      <c r="U363" s="485"/>
      <c r="V363" s="487"/>
      <c r="W363" s="488"/>
      <c r="X363" s="509"/>
      <c r="Y363" s="488"/>
      <c r="Z363" s="509"/>
      <c r="AA363" s="489"/>
      <c r="AB363" s="298"/>
      <c r="AC363" s="409"/>
      <c r="AD363" s="359"/>
      <c r="AE363" s="287"/>
      <c r="AF363" s="409"/>
      <c r="AG363" s="287" t="str">
        <f t="shared" si="425"/>
        <v/>
      </c>
      <c r="AH363" s="288"/>
      <c r="AI363" s="288"/>
      <c r="AJ363" s="289" t="str">
        <f t="shared" si="413"/>
        <v/>
      </c>
      <c r="AK363" s="288"/>
      <c r="AL363" s="288"/>
      <c r="AM363" s="288"/>
      <c r="AN363" s="122"/>
      <c r="AO363" s="131" t="str">
        <f t="shared" si="414"/>
        <v/>
      </c>
      <c r="AP363" s="123"/>
      <c r="AQ363" s="131" t="str">
        <f t="shared" si="415"/>
        <v/>
      </c>
      <c r="AR363" s="123" t="str">
        <f t="shared" si="416"/>
        <v/>
      </c>
      <c r="AS363" s="273" t="str">
        <f t="shared" si="417"/>
        <v/>
      </c>
      <c r="AT363" s="273"/>
      <c r="AU363" s="273"/>
      <c r="AV363" s="341"/>
      <c r="AW363" s="277"/>
      <c r="AX363" s="277"/>
      <c r="AY363" s="404"/>
      <c r="AZ363" s="405"/>
      <c r="BA363" s="405"/>
      <c r="BB363" s="405"/>
      <c r="BC363" s="405"/>
      <c r="BJ363" s="299"/>
      <c r="BK363" s="285"/>
      <c r="BL363" s="285"/>
      <c r="BM363" s="285"/>
      <c r="BN363" s="285"/>
      <c r="BO363" s="285"/>
      <c r="BP363" s="285"/>
      <c r="BQ363" s="285"/>
      <c r="BR363" s="285"/>
      <c r="BS363" s="285"/>
      <c r="BT363" s="285"/>
      <c r="BU363" s="285"/>
      <c r="BV363" s="285"/>
      <c r="BW363" s="285"/>
      <c r="BX363" s="285"/>
      <c r="BY363" s="285"/>
      <c r="BZ363" s="285"/>
      <c r="CA363" s="285"/>
      <c r="CB363" s="285"/>
      <c r="CC363" s="285"/>
      <c r="CD363" s="285"/>
      <c r="CE363" s="285"/>
      <c r="CF363" s="285"/>
      <c r="CG363" s="285"/>
      <c r="CH363" s="285"/>
      <c r="CL363" s="285"/>
    </row>
    <row r="364" spans="1:90" s="1" customFormat="1" ht="14" customHeight="1" x14ac:dyDescent="0.3">
      <c r="A364" s="581"/>
      <c r="B364" s="548" t="s">
        <v>568</v>
      </c>
      <c r="C364" s="511" t="s">
        <v>161</v>
      </c>
      <c r="D364" s="511" t="s">
        <v>568</v>
      </c>
      <c r="E364" s="511" t="s">
        <v>161</v>
      </c>
      <c r="F364" s="510"/>
      <c r="G364" s="510"/>
      <c r="H364" s="510"/>
      <c r="I364" s="510"/>
      <c r="J364" s="511" t="s">
        <v>281</v>
      </c>
      <c r="K364" s="512" t="s">
        <v>572</v>
      </c>
      <c r="L364" s="512" t="s">
        <v>573</v>
      </c>
      <c r="M364" s="512"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4" s="548"/>
      <c r="O364" s="489">
        <v>5001</v>
      </c>
      <c r="P364" s="487"/>
      <c r="Q364" s="488"/>
      <c r="R364" s="485"/>
      <c r="S364" s="487"/>
      <c r="T364" s="488"/>
      <c r="U364" s="485"/>
      <c r="V364" s="487"/>
      <c r="W364" s="488"/>
      <c r="X364" s="509"/>
      <c r="Y364" s="488"/>
      <c r="Z364" s="509"/>
      <c r="AA364" s="489"/>
      <c r="AB364" s="298"/>
      <c r="AC364" s="409"/>
      <c r="AD364" s="359"/>
      <c r="AE364" s="287"/>
      <c r="AF364" s="409"/>
      <c r="AG364" s="287" t="str">
        <f t="shared" si="425"/>
        <v/>
      </c>
      <c r="AH364" s="288"/>
      <c r="AI364" s="288"/>
      <c r="AJ364" s="289" t="str">
        <f t="shared" si="413"/>
        <v/>
      </c>
      <c r="AK364" s="288"/>
      <c r="AL364" s="288"/>
      <c r="AM364" s="288"/>
      <c r="AN364" s="122"/>
      <c r="AO364" s="131" t="str">
        <f t="shared" si="414"/>
        <v/>
      </c>
      <c r="AP364" s="123"/>
      <c r="AQ364" s="131" t="str">
        <f t="shared" si="415"/>
        <v/>
      </c>
      <c r="AR364" s="123" t="str">
        <f t="shared" si="416"/>
        <v/>
      </c>
      <c r="AS364" s="273" t="str">
        <f t="shared" si="417"/>
        <v/>
      </c>
      <c r="AT364" s="273"/>
      <c r="AU364" s="273"/>
      <c r="AV364" s="341"/>
      <c r="AW364" s="277"/>
      <c r="AX364" s="277"/>
      <c r="AY364" s="404"/>
      <c r="AZ364" s="405"/>
      <c r="BA364" s="405"/>
      <c r="BB364" s="405"/>
      <c r="BC364" s="405"/>
      <c r="BJ364" s="299"/>
      <c r="BK364" s="285"/>
      <c r="BL364" s="285"/>
      <c r="BM364" s="285"/>
      <c r="BN364" s="285"/>
      <c r="BO364" s="285"/>
      <c r="BP364" s="285"/>
      <c r="BQ364" s="285"/>
      <c r="BR364" s="285"/>
      <c r="BS364" s="285"/>
      <c r="BT364" s="285"/>
      <c r="BU364" s="285"/>
      <c r="BV364" s="285"/>
      <c r="BW364" s="285"/>
      <c r="BX364" s="285"/>
      <c r="BY364" s="285"/>
      <c r="BZ364" s="285"/>
      <c r="CA364" s="285"/>
      <c r="CB364" s="285"/>
      <c r="CC364" s="285"/>
      <c r="CD364" s="285"/>
      <c r="CE364" s="285"/>
      <c r="CF364" s="285"/>
      <c r="CG364" s="285"/>
      <c r="CH364" s="285"/>
      <c r="CL364" s="285"/>
    </row>
    <row r="365" spans="1:90" s="1" customFormat="1" ht="14" customHeight="1" x14ac:dyDescent="0.3">
      <c r="A365" s="581"/>
      <c r="B365" s="548" t="s">
        <v>568</v>
      </c>
      <c r="C365" s="511" t="s">
        <v>161</v>
      </c>
      <c r="D365" s="511" t="s">
        <v>568</v>
      </c>
      <c r="E365" s="511" t="s">
        <v>161</v>
      </c>
      <c r="F365" s="510"/>
      <c r="G365" s="510"/>
      <c r="H365" s="510"/>
      <c r="I365" s="510"/>
      <c r="J365" s="511" t="s">
        <v>281</v>
      </c>
      <c r="K365" s="512" t="s">
        <v>572</v>
      </c>
      <c r="L365" s="512" t="s">
        <v>573</v>
      </c>
      <c r="M365" s="512" t="str">
        <f t="shared" si="418"/>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N365" s="548"/>
      <c r="O365" s="489">
        <v>5001</v>
      </c>
      <c r="P365" s="487"/>
      <c r="Q365" s="488"/>
      <c r="R365" s="485"/>
      <c r="S365" s="487"/>
      <c r="T365" s="488"/>
      <c r="U365" s="485"/>
      <c r="V365" s="487"/>
      <c r="W365" s="488"/>
      <c r="X365" s="509"/>
      <c r="Y365" s="488"/>
      <c r="Z365" s="509"/>
      <c r="AA365" s="489"/>
      <c r="AB365" s="298"/>
      <c r="AC365" s="409"/>
      <c r="AD365" s="359"/>
      <c r="AE365" s="287"/>
      <c r="AF365" s="409"/>
      <c r="AG365" s="287" t="str">
        <f t="shared" si="425"/>
        <v/>
      </c>
      <c r="AH365" s="288"/>
      <c r="AI365" s="288"/>
      <c r="AJ365" s="289" t="str">
        <f t="shared" si="413"/>
        <v/>
      </c>
      <c r="AK365" s="288"/>
      <c r="AL365" s="288"/>
      <c r="AM365" s="288"/>
      <c r="AN365" s="122"/>
      <c r="AO365" s="131" t="str">
        <f t="shared" si="414"/>
        <v/>
      </c>
      <c r="AP365" s="123"/>
      <c r="AQ365" s="131" t="str">
        <f t="shared" si="415"/>
        <v/>
      </c>
      <c r="AR365" s="123" t="str">
        <f t="shared" si="416"/>
        <v/>
      </c>
      <c r="AS365" s="273" t="str">
        <f t="shared" si="417"/>
        <v/>
      </c>
      <c r="AT365" s="273"/>
      <c r="AU365" s="273"/>
      <c r="AV365" s="341"/>
      <c r="AW365" s="277"/>
      <c r="AX365" s="277"/>
      <c r="AY365" s="404"/>
      <c r="AZ365" s="405"/>
      <c r="BA365" s="405"/>
      <c r="BB365" s="405"/>
      <c r="BC365" s="405"/>
      <c r="BJ365" s="299"/>
      <c r="BK365" s="285"/>
      <c r="BL365" s="285"/>
      <c r="BM365" s="285"/>
      <c r="BN365" s="285"/>
      <c r="BO365" s="285"/>
      <c r="BP365" s="285"/>
      <c r="BQ365" s="285"/>
      <c r="BR365" s="285"/>
      <c r="BS365" s="285"/>
      <c r="BT365" s="285"/>
      <c r="BU365" s="285"/>
      <c r="BV365" s="285"/>
      <c r="BW365" s="285"/>
      <c r="BX365" s="285"/>
      <c r="BY365" s="285"/>
      <c r="BZ365" s="285"/>
      <c r="CA365" s="285"/>
      <c r="CB365" s="285"/>
      <c r="CC365" s="285"/>
      <c r="CD365" s="285"/>
      <c r="CE365" s="285"/>
      <c r="CF365" s="285"/>
      <c r="CG365" s="285"/>
      <c r="CH365" s="285"/>
      <c r="CL365" s="285"/>
    </row>
    <row r="366" spans="1:90" s="1" customFormat="1" ht="178.75" customHeight="1" x14ac:dyDescent="0.3">
      <c r="A366" s="581" t="s">
        <v>574</v>
      </c>
      <c r="B366" s="548" t="s">
        <v>575</v>
      </c>
      <c r="C366" s="511" t="s">
        <v>161</v>
      </c>
      <c r="D366" s="511" t="s">
        <v>575</v>
      </c>
      <c r="E366" s="511" t="s">
        <v>161</v>
      </c>
      <c r="F366" s="510" t="s">
        <v>330</v>
      </c>
      <c r="G366" s="510" t="s">
        <v>476</v>
      </c>
      <c r="H366" s="510" t="s">
        <v>331</v>
      </c>
      <c r="I366" s="510" t="s">
        <v>305</v>
      </c>
      <c r="J366" s="511" t="s">
        <v>281</v>
      </c>
      <c r="K366" s="512" t="s">
        <v>576</v>
      </c>
      <c r="L366" s="512" t="s">
        <v>577</v>
      </c>
      <c r="M366"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6" s="548" t="s">
        <v>319</v>
      </c>
      <c r="O366" s="489">
        <v>2</v>
      </c>
      <c r="P366" s="487" t="str">
        <f t="shared" si="419"/>
        <v>Muy Baja</v>
      </c>
      <c r="Q366" s="488">
        <f t="shared" ref="Q366" si="460">IF(P366="","",IF(P366="Muy Baja",0.2,IF(P366="Baja",0.4,IF(P366="Media",0.6,IF(P366="Alta",0.8,IF(P366="Muy Alta",1,))))))</f>
        <v>0.2</v>
      </c>
      <c r="R366" s="485"/>
      <c r="S366" s="487" t="str">
        <f>IF(OR(R366='Tabla Impacto'!$C$11,R366='Tabla Impacto'!$D$11),"Leve",IF(OR(R366='Tabla Impacto'!$C$12,R366='Tabla Impacto'!$D$12),"Menor",IF(OR(R366='Tabla Impacto'!$C$13,R366='Tabla Impacto'!$D$13),"Moderado",IF(OR(R366='Tabla Impacto'!$C$14,R366='Tabla Impacto'!$D$14),"Mayor",IF(OR(R366='Tabla Impacto'!$C$15,R366='Tabla Impacto'!$D$15),"Catastrófico","")))))</f>
        <v/>
      </c>
      <c r="T366" s="488" t="str">
        <f t="shared" ref="T366" si="461">IF(S366="","",IF(S366="Leve",0.2,IF(S366="Menor",0.4,IF(S366="Moderado",0.6,IF(S366="Mayor",0.8,IF(S366="Catastrófico",1,))))))</f>
        <v/>
      </c>
      <c r="U366" s="485" t="s">
        <v>272</v>
      </c>
      <c r="V366" s="487" t="str">
        <f>IF(OR(U366='Tabla Impacto'!$C$11,U366='Tabla Impacto'!$D$11),"Leve",IF(OR(U366='Tabla Impacto'!$C$12,U366='Tabla Impacto'!$D$12),"Menor",IF(OR(U366='Tabla Impacto'!$C$13,U366='Tabla Impacto'!$D$13),"Moderado",IF(OR(U366='Tabla Impacto'!$C$14,U366='Tabla Impacto'!$D$14),"Mayor",IF(OR(U366='Tabla Impacto'!$C$15,U366='Tabla Impacto'!$D$15),"Catastrófico","")))))</f>
        <v>Catastrófico</v>
      </c>
      <c r="W366" s="488">
        <f t="shared" ref="W366" si="462">IF(V366="","",IF(V366="Leve",0.2,IF(V366="Menor",0.4,IF(V366="Moderado",0.6,IF(V366="Mayor",0.8,IF(V366="Catastrófico",1,))))))</f>
        <v>1</v>
      </c>
      <c r="X366" s="509" t="str">
        <f>IF(Y366="","",IF(Y366='Tabla Impacto'!$G$4,'Tabla Impacto'!$F$4,IF(Y366='Tabla Impacto'!$G$5,'Tabla Impacto'!$F$5,IF(Y366='Tabla Impacto'!$G$6,'Tabla Impacto'!$F$6,IF(Y366='Tabla Impacto'!$G$7,'Tabla Impacto'!$F$7,IF(Y366='Tabla Impacto'!$G$8,'Tabla Impacto'!$F$8))))))</f>
        <v>Catastrófico</v>
      </c>
      <c r="Y366" s="488">
        <f t="shared" ref="Y366" si="463">+IF(T366="",W366,IF(W366="",T366,IF(T366&gt;W366,T366,W366)))</f>
        <v>1</v>
      </c>
      <c r="Z366" s="509" t="str">
        <f t="shared" ref="Z366" si="464">IF(OR(AND(P366="Muy Baja",X366="Leve"),AND(P366="Muy Baja",X366="Menor"),AND(P366="Baja",X366="Leve")),"Bajo",IF(OR(AND(P366="Muy baja",X366="Moderado"),AND(P366="Baja",X366="Menor"),AND(P366="Baja",X366="Moderado"),AND(P366="Media",X366="Leve"),AND(P366="Media",X366="Menor"),AND(P366="Media",X366="Moderado"),AND(P366="Alta",X366="Leve"),AND(P366="Alta",X366="Menor")),"Moderado",IF(OR(AND(P366="Muy Baja",X366="Mayor"),AND(P366="Baja",X366="Mayor"),AND(P366="Media",X366="Mayor"),AND(P366="Alta",X366="Moderado"),AND(P366="Alta",X366="Mayor"),AND(P366="Muy Alta",X366="Leve"),AND(P366="Muy Alta",X366="Menor"),AND(P366="Muy Alta",X366="Moderado"),AND(P366="Muy Alta",X366="Mayor")),"Alto",IF(OR(AND(P366="Muy Baja",X366="Catastrófico"),AND(P366="Baja",X366="Catastrófico"),AND(P366="Media",X366="Catastrófico"),AND(P366="Alta",X366="Catastrófico"),AND(P366="Muy Alta",X366="Catastrófico")),"Extremo",""))))</f>
        <v>Extremo</v>
      </c>
      <c r="AA366" s="489"/>
      <c r="AB366" s="298">
        <v>1</v>
      </c>
      <c r="AC366" s="409" t="s">
        <v>936</v>
      </c>
      <c r="AD366" s="359"/>
      <c r="AE366" s="287" t="s">
        <v>120</v>
      </c>
      <c r="AF366" s="409" t="s">
        <v>789</v>
      </c>
      <c r="AG366" s="287" t="str">
        <f t="shared" si="425"/>
        <v>Probabilidad</v>
      </c>
      <c r="AH366" s="288" t="s">
        <v>71</v>
      </c>
      <c r="AI366" s="288" t="s">
        <v>106</v>
      </c>
      <c r="AJ366" s="289" t="str">
        <f t="shared" si="413"/>
        <v>40%</v>
      </c>
      <c r="AK366" s="288" t="s">
        <v>112</v>
      </c>
      <c r="AL366" s="288" t="s">
        <v>130</v>
      </c>
      <c r="AM366" s="288" t="s">
        <v>273</v>
      </c>
      <c r="AN366" s="272">
        <f>IFERROR(IF(AG366="Probabilidad",(Q366-(+Q366*AJ366)),IF(AG366="Impacto",Q366,"")),"")</f>
        <v>0.12</v>
      </c>
      <c r="AO366" s="131" t="str">
        <f t="shared" si="414"/>
        <v>Muy Baja</v>
      </c>
      <c r="AP366" s="123">
        <f>+AN366</f>
        <v>0.12</v>
      </c>
      <c r="AQ366" s="131" t="str">
        <f t="shared" si="415"/>
        <v>Catastrófico</v>
      </c>
      <c r="AR366" s="123">
        <f>IFERROR(IF(AG366="Impacto",(Y366-(+Y366*AJ366)),IF(AG366="Probabilidad",Y366,"")),"")</f>
        <v>1</v>
      </c>
      <c r="AS366" s="273" t="str">
        <f t="shared" si="417"/>
        <v>Extremo</v>
      </c>
      <c r="AT366" s="339">
        <f>+AP366</f>
        <v>0.12</v>
      </c>
      <c r="AU366" s="339">
        <f>+AR366</f>
        <v>1</v>
      </c>
      <c r="AV366" s="341" t="s">
        <v>274</v>
      </c>
      <c r="AW366" s="277"/>
      <c r="AX366" s="277"/>
      <c r="AY366" s="291">
        <v>0</v>
      </c>
      <c r="AZ366" s="287">
        <v>0</v>
      </c>
      <c r="BA366" s="287">
        <v>0</v>
      </c>
      <c r="BB366" s="287">
        <v>0</v>
      </c>
      <c r="BC366" s="287">
        <v>0</v>
      </c>
      <c r="BJ366" s="299"/>
      <c r="BK366" s="285"/>
      <c r="BL366" s="285"/>
      <c r="BM366" s="285"/>
      <c r="BN366" s="285"/>
      <c r="BO366" s="285"/>
      <c r="BP366" s="285"/>
      <c r="BQ366" s="285"/>
      <c r="BR366" s="285"/>
      <c r="BS366" s="285"/>
      <c r="BT366" s="285"/>
      <c r="BU366" s="285"/>
      <c r="BV366" s="285"/>
      <c r="BW366" s="285"/>
      <c r="BX366" s="285"/>
      <c r="BY366" s="285"/>
      <c r="BZ366" s="285"/>
      <c r="CA366" s="285"/>
      <c r="CB366" s="285"/>
      <c r="CC366" s="285"/>
      <c r="CD366" s="285"/>
      <c r="CE366" s="285"/>
      <c r="CF366" s="285"/>
      <c r="CG366" s="285"/>
      <c r="CH366" s="285"/>
      <c r="CL366" s="285"/>
    </row>
    <row r="367" spans="1:90" s="1" customFormat="1" ht="14" customHeight="1" x14ac:dyDescent="0.3">
      <c r="A367" s="581"/>
      <c r="B367" s="548" t="s">
        <v>571</v>
      </c>
      <c r="C367" s="511" t="s">
        <v>161</v>
      </c>
      <c r="D367" s="511" t="s">
        <v>571</v>
      </c>
      <c r="E367" s="511" t="s">
        <v>161</v>
      </c>
      <c r="F367" s="510"/>
      <c r="G367" s="510"/>
      <c r="H367" s="510"/>
      <c r="I367" s="510"/>
      <c r="J367" s="511" t="s">
        <v>281</v>
      </c>
      <c r="K367" s="512" t="s">
        <v>576</v>
      </c>
      <c r="L367" s="512" t="s">
        <v>577</v>
      </c>
      <c r="M367"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7" s="548"/>
      <c r="O367" s="489">
        <v>2</v>
      </c>
      <c r="P367" s="487"/>
      <c r="Q367" s="488"/>
      <c r="R367" s="485"/>
      <c r="S367" s="487"/>
      <c r="T367" s="488"/>
      <c r="U367" s="485"/>
      <c r="V367" s="487"/>
      <c r="W367" s="488"/>
      <c r="X367" s="509"/>
      <c r="Y367" s="488"/>
      <c r="Z367" s="509"/>
      <c r="AA367" s="489"/>
      <c r="AB367" s="298"/>
      <c r="AC367" s="409"/>
      <c r="AD367" s="359"/>
      <c r="AE367" s="287"/>
      <c r="AF367" s="409"/>
      <c r="AG367" s="287" t="str">
        <f t="shared" si="425"/>
        <v/>
      </c>
      <c r="AH367" s="288"/>
      <c r="AI367" s="288"/>
      <c r="AJ367" s="289" t="str">
        <f t="shared" si="413"/>
        <v/>
      </c>
      <c r="AK367" s="288"/>
      <c r="AL367" s="288"/>
      <c r="AM367" s="288"/>
      <c r="AN367" s="122"/>
      <c r="AO367" s="131" t="str">
        <f t="shared" si="414"/>
        <v/>
      </c>
      <c r="AP367" s="123"/>
      <c r="AQ367" s="131" t="str">
        <f t="shared" si="415"/>
        <v/>
      </c>
      <c r="AR367" s="123" t="str">
        <f t="shared" si="416"/>
        <v/>
      </c>
      <c r="AS367" s="273" t="str">
        <f t="shared" si="417"/>
        <v/>
      </c>
      <c r="AT367" s="273"/>
      <c r="AU367" s="273"/>
      <c r="AV367" s="341"/>
      <c r="AW367" s="277"/>
      <c r="AX367" s="277"/>
      <c r="AY367" s="404"/>
      <c r="AZ367" s="405"/>
      <c r="BA367" s="405"/>
      <c r="BB367" s="405"/>
      <c r="BC367" s="405"/>
      <c r="BJ367" s="299"/>
      <c r="BK367" s="285"/>
      <c r="BL367" s="285"/>
      <c r="BM367" s="285"/>
      <c r="BN367" s="285"/>
      <c r="BO367" s="285"/>
      <c r="BP367" s="285"/>
      <c r="BQ367" s="285"/>
      <c r="BR367" s="285"/>
      <c r="BS367" s="285"/>
      <c r="BT367" s="285"/>
      <c r="BU367" s="285"/>
      <c r="BV367" s="285"/>
      <c r="BW367" s="285"/>
      <c r="BX367" s="285"/>
      <c r="BY367" s="285"/>
      <c r="BZ367" s="285"/>
      <c r="CA367" s="285"/>
      <c r="CB367" s="285"/>
      <c r="CC367" s="285"/>
      <c r="CD367" s="285"/>
      <c r="CE367" s="285"/>
      <c r="CF367" s="285"/>
      <c r="CG367" s="285"/>
      <c r="CH367" s="285"/>
      <c r="CL367" s="285"/>
    </row>
    <row r="368" spans="1:90" s="1" customFormat="1" ht="14" customHeight="1" x14ac:dyDescent="0.3">
      <c r="A368" s="581"/>
      <c r="B368" s="548" t="s">
        <v>571</v>
      </c>
      <c r="C368" s="511" t="s">
        <v>161</v>
      </c>
      <c r="D368" s="511" t="s">
        <v>571</v>
      </c>
      <c r="E368" s="511" t="s">
        <v>161</v>
      </c>
      <c r="F368" s="510"/>
      <c r="G368" s="510"/>
      <c r="H368" s="510"/>
      <c r="I368" s="510"/>
      <c r="J368" s="511" t="s">
        <v>281</v>
      </c>
      <c r="K368" s="512" t="s">
        <v>576</v>
      </c>
      <c r="L368" s="512" t="s">
        <v>577</v>
      </c>
      <c r="M368"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8" s="548"/>
      <c r="O368" s="489">
        <v>2</v>
      </c>
      <c r="P368" s="487"/>
      <c r="Q368" s="488"/>
      <c r="R368" s="485"/>
      <c r="S368" s="487"/>
      <c r="T368" s="488"/>
      <c r="U368" s="485"/>
      <c r="V368" s="487"/>
      <c r="W368" s="488"/>
      <c r="X368" s="509"/>
      <c r="Y368" s="488"/>
      <c r="Z368" s="509"/>
      <c r="AA368" s="489"/>
      <c r="AB368" s="298"/>
      <c r="AC368" s="409"/>
      <c r="AD368" s="359"/>
      <c r="AE368" s="287"/>
      <c r="AF368" s="409"/>
      <c r="AG368" s="287" t="str">
        <f t="shared" si="425"/>
        <v/>
      </c>
      <c r="AH368" s="288"/>
      <c r="AI368" s="288"/>
      <c r="AJ368" s="289" t="str">
        <f t="shared" si="413"/>
        <v/>
      </c>
      <c r="AK368" s="288"/>
      <c r="AL368" s="288"/>
      <c r="AM368" s="288"/>
      <c r="AN368" s="122"/>
      <c r="AO368" s="131" t="str">
        <f t="shared" si="414"/>
        <v/>
      </c>
      <c r="AP368" s="123"/>
      <c r="AQ368" s="131" t="str">
        <f t="shared" si="415"/>
        <v/>
      </c>
      <c r="AR368" s="123" t="str">
        <f t="shared" si="416"/>
        <v/>
      </c>
      <c r="AS368" s="273" t="str">
        <f t="shared" si="417"/>
        <v/>
      </c>
      <c r="AT368" s="273"/>
      <c r="AU368" s="273"/>
      <c r="AV368" s="341"/>
      <c r="AW368" s="277"/>
      <c r="AX368" s="277"/>
      <c r="AY368" s="404"/>
      <c r="AZ368" s="405"/>
      <c r="BA368" s="405"/>
      <c r="BB368" s="405"/>
      <c r="BC368" s="405"/>
      <c r="BJ368" s="299"/>
      <c r="BK368" s="285"/>
      <c r="BL368" s="285"/>
      <c r="BM368" s="285"/>
      <c r="BN368" s="285"/>
      <c r="BO368" s="285"/>
      <c r="BP368" s="285"/>
      <c r="BQ368" s="285"/>
      <c r="BR368" s="285"/>
      <c r="BS368" s="285"/>
      <c r="BT368" s="285"/>
      <c r="BU368" s="285"/>
      <c r="BV368" s="285"/>
      <c r="BW368" s="285"/>
      <c r="BX368" s="285"/>
      <c r="BY368" s="285"/>
      <c r="BZ368" s="285"/>
      <c r="CA368" s="285"/>
      <c r="CB368" s="285"/>
      <c r="CC368" s="285"/>
      <c r="CD368" s="285"/>
      <c r="CE368" s="285"/>
      <c r="CF368" s="285"/>
      <c r="CG368" s="285"/>
      <c r="CH368" s="285"/>
      <c r="CL368" s="285"/>
    </row>
    <row r="369" spans="1:90" s="1" customFormat="1" ht="14" customHeight="1" x14ac:dyDescent="0.3">
      <c r="A369" s="581"/>
      <c r="B369" s="548" t="s">
        <v>571</v>
      </c>
      <c r="C369" s="511" t="s">
        <v>161</v>
      </c>
      <c r="D369" s="511" t="s">
        <v>571</v>
      </c>
      <c r="E369" s="511" t="s">
        <v>161</v>
      </c>
      <c r="F369" s="510"/>
      <c r="G369" s="510"/>
      <c r="H369" s="510"/>
      <c r="I369" s="510"/>
      <c r="J369" s="511" t="s">
        <v>281</v>
      </c>
      <c r="K369" s="512" t="s">
        <v>576</v>
      </c>
      <c r="L369" s="512" t="s">
        <v>577</v>
      </c>
      <c r="M369"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69" s="548"/>
      <c r="O369" s="489">
        <v>2</v>
      </c>
      <c r="P369" s="487"/>
      <c r="Q369" s="488"/>
      <c r="R369" s="485"/>
      <c r="S369" s="487"/>
      <c r="T369" s="488"/>
      <c r="U369" s="485"/>
      <c r="V369" s="487"/>
      <c r="W369" s="488"/>
      <c r="X369" s="509"/>
      <c r="Y369" s="488"/>
      <c r="Z369" s="509"/>
      <c r="AA369" s="489"/>
      <c r="AB369" s="298"/>
      <c r="AC369" s="409"/>
      <c r="AD369" s="359"/>
      <c r="AE369" s="287"/>
      <c r="AF369" s="409"/>
      <c r="AG369" s="287" t="str">
        <f t="shared" si="425"/>
        <v/>
      </c>
      <c r="AH369" s="288"/>
      <c r="AI369" s="288"/>
      <c r="AJ369" s="289" t="str">
        <f t="shared" si="413"/>
        <v/>
      </c>
      <c r="AK369" s="288"/>
      <c r="AL369" s="288"/>
      <c r="AM369" s="288"/>
      <c r="AN369" s="122"/>
      <c r="AO369" s="131" t="str">
        <f t="shared" si="414"/>
        <v/>
      </c>
      <c r="AP369" s="123"/>
      <c r="AQ369" s="131" t="str">
        <f t="shared" si="415"/>
        <v/>
      </c>
      <c r="AR369" s="123" t="str">
        <f t="shared" si="416"/>
        <v/>
      </c>
      <c r="AS369" s="273" t="str">
        <f t="shared" si="417"/>
        <v/>
      </c>
      <c r="AT369" s="273"/>
      <c r="AU369" s="273"/>
      <c r="AV369" s="341"/>
      <c r="AW369" s="277"/>
      <c r="AX369" s="277"/>
      <c r="AY369" s="404"/>
      <c r="AZ369" s="405"/>
      <c r="BA369" s="405"/>
      <c r="BB369" s="405"/>
      <c r="BC369" s="405"/>
      <c r="BJ369" s="299"/>
      <c r="BK369" s="285"/>
      <c r="BL369" s="285"/>
      <c r="BM369" s="285"/>
      <c r="BN369" s="285"/>
      <c r="BO369" s="285"/>
      <c r="BP369" s="285"/>
      <c r="BQ369" s="285"/>
      <c r="BR369" s="285"/>
      <c r="BS369" s="285"/>
      <c r="BT369" s="285"/>
      <c r="BU369" s="285"/>
      <c r="BV369" s="285"/>
      <c r="BW369" s="285"/>
      <c r="BX369" s="285"/>
      <c r="BY369" s="285"/>
      <c r="BZ369" s="285"/>
      <c r="CA369" s="285"/>
      <c r="CB369" s="285"/>
      <c r="CC369" s="285"/>
      <c r="CD369" s="285"/>
      <c r="CE369" s="285"/>
      <c r="CF369" s="285"/>
      <c r="CG369" s="285"/>
      <c r="CH369" s="285"/>
      <c r="CL369" s="285"/>
    </row>
    <row r="370" spans="1:90" s="1" customFormat="1" ht="14" customHeight="1" x14ac:dyDescent="0.3">
      <c r="A370" s="581"/>
      <c r="B370" s="548" t="s">
        <v>571</v>
      </c>
      <c r="C370" s="511" t="s">
        <v>161</v>
      </c>
      <c r="D370" s="511" t="s">
        <v>571</v>
      </c>
      <c r="E370" s="511" t="s">
        <v>161</v>
      </c>
      <c r="F370" s="510"/>
      <c r="G370" s="510"/>
      <c r="H370" s="510"/>
      <c r="I370" s="510"/>
      <c r="J370" s="511" t="s">
        <v>281</v>
      </c>
      <c r="K370" s="512" t="s">
        <v>576</v>
      </c>
      <c r="L370" s="512" t="s">
        <v>577</v>
      </c>
      <c r="M370"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0" s="548"/>
      <c r="O370" s="489">
        <v>2</v>
      </c>
      <c r="P370" s="487"/>
      <c r="Q370" s="488"/>
      <c r="R370" s="485"/>
      <c r="S370" s="487"/>
      <c r="T370" s="488"/>
      <c r="U370" s="485"/>
      <c r="V370" s="487"/>
      <c r="W370" s="488"/>
      <c r="X370" s="509"/>
      <c r="Y370" s="488"/>
      <c r="Z370" s="509"/>
      <c r="AA370" s="489"/>
      <c r="AB370" s="298"/>
      <c r="AC370" s="409"/>
      <c r="AD370" s="359"/>
      <c r="AE370" s="287"/>
      <c r="AF370" s="409"/>
      <c r="AG370" s="287" t="str">
        <f t="shared" si="425"/>
        <v/>
      </c>
      <c r="AH370" s="288"/>
      <c r="AI370" s="288"/>
      <c r="AJ370" s="289" t="str">
        <f t="shared" si="413"/>
        <v/>
      </c>
      <c r="AK370" s="288"/>
      <c r="AL370" s="288"/>
      <c r="AM370" s="288"/>
      <c r="AN370" s="122"/>
      <c r="AO370" s="131" t="str">
        <f t="shared" si="414"/>
        <v/>
      </c>
      <c r="AP370" s="123"/>
      <c r="AQ370" s="131" t="str">
        <f t="shared" si="415"/>
        <v/>
      </c>
      <c r="AR370" s="123" t="str">
        <f t="shared" si="416"/>
        <v/>
      </c>
      <c r="AS370" s="273" t="str">
        <f t="shared" si="417"/>
        <v/>
      </c>
      <c r="AT370" s="273"/>
      <c r="AU370" s="273"/>
      <c r="AV370" s="341"/>
      <c r="AW370" s="277"/>
      <c r="AX370" s="277"/>
      <c r="AY370" s="404"/>
      <c r="AZ370" s="405"/>
      <c r="BA370" s="405"/>
      <c r="BB370" s="405"/>
      <c r="BC370" s="405"/>
      <c r="BJ370" s="299"/>
      <c r="BK370" s="285"/>
      <c r="BL370" s="285"/>
      <c r="BM370" s="285"/>
      <c r="BN370" s="285"/>
      <c r="BO370" s="285"/>
      <c r="BP370" s="285"/>
      <c r="BQ370" s="285"/>
      <c r="BR370" s="285"/>
      <c r="BS370" s="285"/>
      <c r="BT370" s="285"/>
      <c r="BU370" s="285"/>
      <c r="BV370" s="285"/>
      <c r="BW370" s="285"/>
      <c r="BX370" s="285"/>
      <c r="BY370" s="285"/>
      <c r="BZ370" s="285"/>
      <c r="CA370" s="285"/>
      <c r="CB370" s="285"/>
      <c r="CC370" s="285"/>
      <c r="CD370" s="285"/>
      <c r="CE370" s="285"/>
      <c r="CF370" s="285"/>
      <c r="CG370" s="285"/>
      <c r="CH370" s="285"/>
      <c r="CL370" s="285"/>
    </row>
    <row r="371" spans="1:90" s="1" customFormat="1" ht="14" customHeight="1" x14ac:dyDescent="0.3">
      <c r="A371" s="581"/>
      <c r="B371" s="548" t="s">
        <v>571</v>
      </c>
      <c r="C371" s="511" t="s">
        <v>161</v>
      </c>
      <c r="D371" s="511" t="s">
        <v>571</v>
      </c>
      <c r="E371" s="511" t="s">
        <v>161</v>
      </c>
      <c r="F371" s="510"/>
      <c r="G371" s="510"/>
      <c r="H371" s="510"/>
      <c r="I371" s="510"/>
      <c r="J371" s="511" t="s">
        <v>281</v>
      </c>
      <c r="K371" s="512" t="s">
        <v>576</v>
      </c>
      <c r="L371" s="512" t="s">
        <v>577</v>
      </c>
      <c r="M371" s="512" t="str">
        <f t="shared" si="418"/>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N371" s="548"/>
      <c r="O371" s="489">
        <v>2</v>
      </c>
      <c r="P371" s="487"/>
      <c r="Q371" s="488"/>
      <c r="R371" s="485"/>
      <c r="S371" s="487"/>
      <c r="T371" s="488"/>
      <c r="U371" s="485"/>
      <c r="V371" s="487"/>
      <c r="W371" s="488"/>
      <c r="X371" s="509"/>
      <c r="Y371" s="488"/>
      <c r="Z371" s="509"/>
      <c r="AA371" s="489"/>
      <c r="AB371" s="298"/>
      <c r="AC371" s="409"/>
      <c r="AD371" s="359"/>
      <c r="AE371" s="287"/>
      <c r="AF371" s="409"/>
      <c r="AG371" s="287" t="str">
        <f t="shared" si="425"/>
        <v/>
      </c>
      <c r="AH371" s="288"/>
      <c r="AI371" s="288"/>
      <c r="AJ371" s="289" t="str">
        <f t="shared" si="413"/>
        <v/>
      </c>
      <c r="AK371" s="288"/>
      <c r="AL371" s="288"/>
      <c r="AM371" s="288"/>
      <c r="AN371" s="122"/>
      <c r="AO371" s="131" t="str">
        <f t="shared" si="414"/>
        <v/>
      </c>
      <c r="AP371" s="123"/>
      <c r="AQ371" s="131" t="str">
        <f t="shared" si="415"/>
        <v/>
      </c>
      <c r="AR371" s="123" t="str">
        <f t="shared" si="416"/>
        <v/>
      </c>
      <c r="AS371" s="273" t="str">
        <f t="shared" si="417"/>
        <v/>
      </c>
      <c r="AT371" s="273"/>
      <c r="AU371" s="273"/>
      <c r="AV371" s="341"/>
      <c r="AW371" s="277"/>
      <c r="AX371" s="277"/>
      <c r="AY371" s="404"/>
      <c r="AZ371" s="405"/>
      <c r="BA371" s="405"/>
      <c r="BB371" s="405"/>
      <c r="BC371" s="405"/>
      <c r="BJ371" s="299"/>
      <c r="BK371" s="285"/>
      <c r="BL371" s="285"/>
      <c r="BM371" s="285"/>
      <c r="BN371" s="285"/>
      <c r="BO371" s="285"/>
      <c r="BP371" s="285"/>
      <c r="BQ371" s="285"/>
      <c r="BR371" s="285"/>
      <c r="BS371" s="285"/>
      <c r="BT371" s="285"/>
      <c r="BU371" s="285"/>
      <c r="BV371" s="285"/>
      <c r="BW371" s="285"/>
      <c r="BX371" s="285"/>
      <c r="BY371" s="285"/>
      <c r="BZ371" s="285"/>
      <c r="CA371" s="285"/>
      <c r="CB371" s="285"/>
      <c r="CC371" s="285"/>
      <c r="CD371" s="285"/>
      <c r="CE371" s="285"/>
      <c r="CF371" s="285"/>
      <c r="CG371" s="285"/>
      <c r="CH371" s="285"/>
      <c r="CL371" s="285"/>
    </row>
    <row r="372" spans="1:90" s="1" customFormat="1" ht="222" customHeight="1" x14ac:dyDescent="0.3">
      <c r="A372" s="581" t="s">
        <v>578</v>
      </c>
      <c r="B372" s="548" t="s">
        <v>579</v>
      </c>
      <c r="C372" s="511" t="s">
        <v>122</v>
      </c>
      <c r="D372" s="511" t="s">
        <v>580</v>
      </c>
      <c r="E372" s="511" t="s">
        <v>581</v>
      </c>
      <c r="F372" s="510" t="s">
        <v>324</v>
      </c>
      <c r="G372" s="510" t="s">
        <v>278</v>
      </c>
      <c r="H372" s="510" t="s">
        <v>279</v>
      </c>
      <c r="I372" s="510" t="s">
        <v>305</v>
      </c>
      <c r="J372" s="511" t="s">
        <v>281</v>
      </c>
      <c r="K372" s="498" t="s">
        <v>972</v>
      </c>
      <c r="L372" s="498" t="s">
        <v>973</v>
      </c>
      <c r="M372" s="512" t="str">
        <f t="shared" si="418"/>
        <v>Posibilidad de pérdida Reputacional por el incumplimiento en los estandartes calidad de la información  publicada en la Infraestructura de Datos Espaciales - IDE  debido a:
1. Ausencia de procedimientos internos  para evaluar la calidad de datos geoespaciales que se van a publicar.
2. Falta de validación de la información misional de acuerdo con los lineamientos de la ICDE.
3. Falta de gestión del dato por parte del custodio del mismo.</v>
      </c>
      <c r="N372" s="548" t="s">
        <v>270</v>
      </c>
      <c r="O372" s="489">
        <v>48</v>
      </c>
      <c r="P372" s="487" t="str">
        <f t="shared" si="404"/>
        <v>Media</v>
      </c>
      <c r="Q372" s="488">
        <f t="shared" ref="Q372" si="465">IF(P372="","",IF(P372="Muy Baja",0.2,IF(P372="Baja",0.4,IF(P372="Media",0.6,IF(P372="Alta",0.8,IF(P372="Muy Alta",1,))))))</f>
        <v>0.6</v>
      </c>
      <c r="R372" s="485"/>
      <c r="S372" s="487" t="str">
        <f>IF(OR(R372='Tabla Impacto'!$C$11,R372='Tabla Impacto'!$D$11),"Leve",IF(OR(R372='Tabla Impacto'!$C$12,R372='Tabla Impacto'!$D$12),"Menor",IF(OR(R372='Tabla Impacto'!$C$13,R372='Tabla Impacto'!$D$13),"Moderado",IF(OR(R372='Tabla Impacto'!$C$14,R372='Tabla Impacto'!$D$14),"Mayor",IF(OR(R372='Tabla Impacto'!$C$15,R372='Tabla Impacto'!$D$15),"Catastrófico","")))))</f>
        <v/>
      </c>
      <c r="T372" s="488" t="str">
        <f t="shared" ref="T372" si="466">IF(S372="","",IF(S372="Leve",0.2,IF(S372="Menor",0.4,IF(S372="Moderado",0.6,IF(S372="Mayor",0.8,IF(S372="Catastrófico",1,))))))</f>
        <v/>
      </c>
      <c r="U372" s="485" t="s">
        <v>980</v>
      </c>
      <c r="V372" s="487" t="str">
        <f>IF(OR(U372='Tabla Impacto'!$C$11,U372='Tabla Impacto'!$D$11),"Leve",IF(OR(U372='Tabla Impacto'!$C$12,U372='Tabla Impacto'!$D$12),"Menor",IF(OR(U372='Tabla Impacto'!$C$13,U372='Tabla Impacto'!$D$13),"Moderado",IF(OR(U372='Tabla Impacto'!$C$14,U372='Tabla Impacto'!$D$14),"Mayor",IF(OR(U372='Tabla Impacto'!$C$15,U372='Tabla Impacto'!$D$15),"Catastrófico","")))))</f>
        <v>Mayor</v>
      </c>
      <c r="W372" s="488">
        <f t="shared" ref="W372" si="467">IF(V372="","",IF(V372="Leve",0.2,IF(V372="Menor",0.4,IF(V372="Moderado",0.6,IF(V372="Mayor",0.8,IF(V372="Catastrófico",1,))))))</f>
        <v>0.8</v>
      </c>
      <c r="X372" s="509" t="str">
        <f>IF(Y372="","",IF(Y372='Tabla Impacto'!$G$4,'Tabla Impacto'!$F$4,IF(Y372='Tabla Impacto'!$G$5,'Tabla Impacto'!$F$5,IF(Y372='Tabla Impacto'!$G$6,'Tabla Impacto'!$F$6,IF(Y372='Tabla Impacto'!$G$7,'Tabla Impacto'!$F$7,IF(Y372='Tabla Impacto'!$G$8,'Tabla Impacto'!$F$8))))))</f>
        <v>Mayor</v>
      </c>
      <c r="Y372" s="488">
        <f t="shared" ref="Y372" si="468">+IF(T372="",W372,IF(W372="",T372,IF(T372&gt;W372,T372,W372)))</f>
        <v>0.8</v>
      </c>
      <c r="Z372" s="509" t="str">
        <f t="shared" ref="Z372" si="469">IF(OR(AND(P372="Muy Baja",X372="Leve"),AND(P372="Muy Baja",X372="Menor"),AND(P372="Baja",X372="Leve")),"Bajo",IF(OR(AND(P372="Muy baja",X372="Moderado"),AND(P372="Baja",X372="Menor"),AND(P372="Baja",X372="Moderado"),AND(P372="Media",X372="Leve"),AND(P372="Media",X372="Menor"),AND(P372="Media",X372="Moderado"),AND(P372="Alta",X372="Leve"),AND(P372="Alta",X372="Menor")),"Moderado",IF(OR(AND(P372="Muy Baja",X372="Mayor"),AND(P372="Baja",X372="Mayor"),AND(P372="Media",X372="Mayor"),AND(P372="Alta",X372="Moderado"),AND(P372="Alta",X372="Mayor"),AND(P372="Muy Alta",X372="Leve"),AND(P372="Muy Alta",X372="Menor"),AND(P372="Muy Alta",X372="Moderado"),AND(P372="Muy Alta",X372="Mayor")),"Alto",IF(OR(AND(P372="Muy Baja",X372="Catastrófico"),AND(P372="Baja",X372="Catastrófico"),AND(P372="Media",X372="Catastrófico"),AND(P372="Alta",X372="Catastrófico"),AND(P372="Muy Alta",X372="Catastrófico")),"Extremo",""))))</f>
        <v>Alto</v>
      </c>
      <c r="AA372" s="489"/>
      <c r="AB372" s="298">
        <v>1</v>
      </c>
      <c r="AC372" s="409" t="s">
        <v>974</v>
      </c>
      <c r="AD372" s="359"/>
      <c r="AE372" s="287" t="s">
        <v>120</v>
      </c>
      <c r="AF372" s="409" t="s">
        <v>975</v>
      </c>
      <c r="AG372" s="287" t="str">
        <f t="shared" si="425"/>
        <v>Impacto</v>
      </c>
      <c r="AH372" s="288" t="s">
        <v>85</v>
      </c>
      <c r="AI372" s="288" t="s">
        <v>106</v>
      </c>
      <c r="AJ372" s="289" t="str">
        <f t="shared" si="413"/>
        <v>25%</v>
      </c>
      <c r="AK372" s="288" t="s">
        <v>112</v>
      </c>
      <c r="AL372" s="288" t="s">
        <v>130</v>
      </c>
      <c r="AM372" s="288" t="s">
        <v>273</v>
      </c>
      <c r="AN372" s="272">
        <f>IFERROR(IF(AG372="Probabilidad",(Q372-(+Q372*AJ372)),IF(AG372="Impacto",Q372,"")),"")</f>
        <v>0.6</v>
      </c>
      <c r="AO372" s="131" t="str">
        <f t="shared" ref="AO372" si="470">IFERROR(IF(AN372="","",IF(AN372&lt;=0.2,"Muy Baja",IF(AN372&lt;=0.4,"Baja",IF(AN372&lt;=0.6,"Media",IF(AN372&lt;=0.8,"Alta","Muy Alta"))))),"")</f>
        <v>Media</v>
      </c>
      <c r="AP372" s="123">
        <f>+AN372</f>
        <v>0.6</v>
      </c>
      <c r="AQ372" s="131" t="str">
        <f t="shared" ref="AQ372" si="471">IFERROR(IF(AR372="","",IF(AR372&lt;=0.2,"Leve",IF(AR372&lt;=0.4,"Menor",IF(AR372&lt;=0.6,"Moderado",IF(AR372&lt;=0.8,"Mayor","Catastrófico"))))),"")</f>
        <v>Moderado</v>
      </c>
      <c r="AR372" s="123">
        <f>IFERROR(IF(AG372="Impacto",(Y372-(+Y372*AJ372)),IF(AG372="Probabilidad",Y372,"")),"")</f>
        <v>0.60000000000000009</v>
      </c>
      <c r="AS372" s="273" t="str">
        <f t="shared" ref="AS372" si="472">IFERROR(IF(OR(AND(AO372="Muy Baja",AQ372="Leve"),AND(AO372="Muy Baja",AQ372="Menor"),AND(AO372="Baja",AQ372="Leve")),"Bajo",IF(OR(AND(AO372="Muy baja",AQ372="Moderado"),AND(AO372="Baja",AQ372="Menor"),AND(AO372="Baja",AQ372="Moderado"),AND(AO372="Media",AQ372="Leve"),AND(AO372="Media",AQ372="Menor"),AND(AO372="Media",AQ372="Moderado"),AND(AO372="Alta",AQ372="Leve"),AND(AO372="Alta",AQ372="Menor")),"Moderado",IF(OR(AND(AO372="Muy Baja",AQ372="Mayor"),AND(AO372="Baja",AQ372="Mayor"),AND(AO372="Media",AQ372="Mayor"),AND(AO372="Alta",AQ372="Moderado"),AND(AO372="Alta",AQ372="Mayor"),AND(AO372="Muy Alta",AQ372="Leve"),AND(AO372="Muy Alta",AQ372="Menor"),AND(AO372="Muy Alta",AQ372="Moderado"),AND(AO372="Muy Alta",AQ372="Mayor")),"Alto",IF(OR(AND(AO372="Muy Baja",AQ372="Catastrófico"),AND(AO372="Baja",AQ372="Catastrófico"),AND(AO372="Media",AQ372="Catastrófico"),AND(AO372="Alta",AQ372="Catastrófico"),AND(AO372="Muy Alta",AQ372="Catastrófico")),"Extremo","")))),"")</f>
        <v>Moderado</v>
      </c>
      <c r="AT372" s="339">
        <f>+AP372</f>
        <v>0.6</v>
      </c>
      <c r="AU372" s="339">
        <f>+AR372</f>
        <v>0.60000000000000009</v>
      </c>
      <c r="AV372" s="346" t="s">
        <v>274</v>
      </c>
      <c r="AW372" s="277"/>
      <c r="AX372" s="277"/>
      <c r="AY372" s="291">
        <v>0</v>
      </c>
      <c r="AZ372" s="287">
        <v>0</v>
      </c>
      <c r="BA372" s="287">
        <v>0</v>
      </c>
      <c r="BB372" s="287">
        <v>0</v>
      </c>
      <c r="BC372" s="287">
        <v>0</v>
      </c>
      <c r="BJ372" s="299"/>
      <c r="BK372" s="285"/>
      <c r="BL372" s="285"/>
      <c r="BM372" s="285"/>
      <c r="BN372" s="285"/>
      <c r="BO372" s="285"/>
      <c r="BP372" s="285"/>
      <c r="BQ372" s="285"/>
      <c r="BR372" s="285"/>
      <c r="BS372" s="285"/>
      <c r="BT372" s="285"/>
      <c r="BU372" s="285"/>
      <c r="BV372" s="285"/>
      <c r="BW372" s="285"/>
      <c r="BX372" s="285"/>
      <c r="BY372" s="285"/>
      <c r="BZ372" s="285"/>
      <c r="CA372" s="285"/>
      <c r="CB372" s="285"/>
      <c r="CC372" s="285"/>
      <c r="CD372" s="285"/>
      <c r="CE372" s="285"/>
      <c r="CF372" s="285"/>
      <c r="CG372" s="285"/>
      <c r="CH372" s="285"/>
      <c r="CL372" s="285"/>
    </row>
    <row r="373" spans="1:90" s="1" customFormat="1" ht="14" customHeight="1" x14ac:dyDescent="0.3">
      <c r="A373" s="581"/>
      <c r="B373" s="548"/>
      <c r="C373" s="511"/>
      <c r="D373" s="511"/>
      <c r="E373" s="511"/>
      <c r="F373" s="510"/>
      <c r="G373" s="510"/>
      <c r="H373" s="510"/>
      <c r="I373" s="510"/>
      <c r="J373" s="511"/>
      <c r="K373" s="499"/>
      <c r="L373" s="499"/>
      <c r="M373" s="512"/>
      <c r="N373" s="548"/>
      <c r="O373" s="489"/>
      <c r="P373" s="487"/>
      <c r="Q373" s="488"/>
      <c r="R373" s="485"/>
      <c r="S373" s="487"/>
      <c r="T373" s="488"/>
      <c r="U373" s="485"/>
      <c r="V373" s="487"/>
      <c r="W373" s="488"/>
      <c r="X373" s="509"/>
      <c r="Y373" s="488"/>
      <c r="Z373" s="509"/>
      <c r="AA373" s="489"/>
      <c r="AB373" s="298"/>
      <c r="AC373" s="409"/>
      <c r="AD373" s="359"/>
      <c r="AE373" s="359"/>
      <c r="AF373" s="393"/>
      <c r="AG373" s="135"/>
      <c r="AH373" s="135"/>
      <c r="AI373" s="135"/>
      <c r="AJ373" s="135"/>
      <c r="AK373" s="135"/>
      <c r="AL373" s="135"/>
      <c r="AM373" s="135"/>
      <c r="AN373" s="134"/>
      <c r="AO373" s="131" t="str">
        <f t="shared" si="414"/>
        <v/>
      </c>
      <c r="AP373" s="123"/>
      <c r="AQ373" s="131" t="str">
        <f t="shared" si="415"/>
        <v/>
      </c>
      <c r="AR373" s="123" t="str">
        <f>IFERROR(IF(AND(#REF!="Impacto",AG373="Impacto"),(#REF!-(+#REF!*AJ373)),IF(AG373="Impacto",(#REF!-(+#REF!*AJ373)),IF(AG373="Probabilidad",#REF!,""))),"")</f>
        <v/>
      </c>
      <c r="AS373" s="273" t="str">
        <f t="shared" si="417"/>
        <v/>
      </c>
      <c r="AT373" s="273"/>
      <c r="AU373" s="273"/>
      <c r="AV373" s="341"/>
      <c r="AW373" s="277"/>
      <c r="AX373" s="277"/>
      <c r="AY373" s="404"/>
      <c r="AZ373" s="405"/>
      <c r="BA373" s="405"/>
      <c r="BB373" s="405"/>
      <c r="BC373" s="405"/>
      <c r="BJ373" s="299"/>
      <c r="BK373" s="285"/>
      <c r="BL373" s="285"/>
      <c r="BM373" s="285"/>
      <c r="BN373" s="285"/>
      <c r="BO373" s="285"/>
      <c r="BP373" s="285"/>
      <c r="BQ373" s="285"/>
      <c r="BR373" s="285"/>
      <c r="BS373" s="285"/>
      <c r="BT373" s="285"/>
      <c r="BU373" s="285"/>
      <c r="BV373" s="285"/>
      <c r="BW373" s="285"/>
      <c r="BX373" s="285"/>
      <c r="BY373" s="285"/>
      <c r="BZ373" s="285"/>
      <c r="CA373" s="285"/>
      <c r="CB373" s="285"/>
      <c r="CC373" s="285"/>
      <c r="CD373" s="285"/>
      <c r="CE373" s="285"/>
      <c r="CF373" s="285"/>
      <c r="CG373" s="285"/>
      <c r="CH373" s="285"/>
      <c r="CL373" s="285"/>
    </row>
    <row r="374" spans="1:90" s="1" customFormat="1" ht="14" customHeight="1" x14ac:dyDescent="0.3">
      <c r="A374" s="581"/>
      <c r="B374" s="548"/>
      <c r="C374" s="511"/>
      <c r="D374" s="511"/>
      <c r="E374" s="511"/>
      <c r="F374" s="510"/>
      <c r="G374" s="510"/>
      <c r="H374" s="510"/>
      <c r="I374" s="510"/>
      <c r="J374" s="511"/>
      <c r="K374" s="499"/>
      <c r="L374" s="499"/>
      <c r="M374" s="512"/>
      <c r="N374" s="548"/>
      <c r="O374" s="489"/>
      <c r="P374" s="487"/>
      <c r="Q374" s="488"/>
      <c r="R374" s="485"/>
      <c r="S374" s="487"/>
      <c r="T374" s="488"/>
      <c r="U374" s="485"/>
      <c r="V374" s="487"/>
      <c r="W374" s="488"/>
      <c r="X374" s="509"/>
      <c r="Y374" s="488"/>
      <c r="Z374" s="509"/>
      <c r="AA374" s="489"/>
      <c r="AB374" s="298"/>
      <c r="AC374" s="409"/>
      <c r="AD374" s="359"/>
      <c r="AE374" s="359"/>
      <c r="AF374" s="393"/>
      <c r="AG374" s="135"/>
      <c r="AH374" s="135"/>
      <c r="AI374" s="135"/>
      <c r="AJ374" s="135"/>
      <c r="AK374" s="135"/>
      <c r="AL374" s="135"/>
      <c r="AM374" s="135"/>
      <c r="AN374" s="134"/>
      <c r="AO374" s="131" t="str">
        <f t="shared" si="414"/>
        <v/>
      </c>
      <c r="AP374" s="123"/>
      <c r="AQ374" s="131" t="str">
        <f t="shared" si="415"/>
        <v/>
      </c>
      <c r="AR374" s="123" t="str">
        <f t="shared" si="416"/>
        <v/>
      </c>
      <c r="AS374" s="273" t="str">
        <f t="shared" si="417"/>
        <v/>
      </c>
      <c r="AT374" s="273"/>
      <c r="AU374" s="273"/>
      <c r="AV374" s="341"/>
      <c r="AW374" s="277"/>
      <c r="AX374" s="277"/>
      <c r="AY374" s="404"/>
      <c r="AZ374" s="405"/>
      <c r="BA374" s="405"/>
      <c r="BB374" s="405"/>
      <c r="BC374" s="405"/>
      <c r="BJ374" s="299"/>
      <c r="BK374" s="285"/>
      <c r="BL374" s="285"/>
      <c r="BM374" s="285"/>
      <c r="BN374" s="285"/>
      <c r="BO374" s="285"/>
      <c r="BP374" s="285"/>
      <c r="BQ374" s="285"/>
      <c r="BR374" s="285"/>
      <c r="BS374" s="285"/>
      <c r="BT374" s="285"/>
      <c r="BU374" s="285"/>
      <c r="BV374" s="285"/>
      <c r="BW374" s="285"/>
      <c r="BX374" s="285"/>
      <c r="BY374" s="285"/>
      <c r="BZ374" s="285"/>
      <c r="CA374" s="285"/>
      <c r="CB374" s="285"/>
      <c r="CC374" s="285"/>
      <c r="CD374" s="285"/>
      <c r="CE374" s="285"/>
      <c r="CF374" s="285"/>
      <c r="CG374" s="285"/>
      <c r="CH374" s="285"/>
      <c r="CL374" s="285"/>
    </row>
    <row r="375" spans="1:90" s="1" customFormat="1" ht="14" customHeight="1" x14ac:dyDescent="0.3">
      <c r="A375" s="581"/>
      <c r="B375" s="548"/>
      <c r="C375" s="511"/>
      <c r="D375" s="511"/>
      <c r="E375" s="511"/>
      <c r="F375" s="510"/>
      <c r="G375" s="510"/>
      <c r="H375" s="510"/>
      <c r="I375" s="510"/>
      <c r="J375" s="511"/>
      <c r="K375" s="499"/>
      <c r="L375" s="499"/>
      <c r="M375" s="512"/>
      <c r="N375" s="548"/>
      <c r="O375" s="489"/>
      <c r="P375" s="487"/>
      <c r="Q375" s="488"/>
      <c r="R375" s="485"/>
      <c r="S375" s="487"/>
      <c r="T375" s="488"/>
      <c r="U375" s="485"/>
      <c r="V375" s="487"/>
      <c r="W375" s="488"/>
      <c r="X375" s="509"/>
      <c r="Y375" s="488"/>
      <c r="Z375" s="509"/>
      <c r="AA375" s="489"/>
      <c r="AB375" s="298"/>
      <c r="AC375" s="409"/>
      <c r="AD375" s="359"/>
      <c r="AE375" s="359"/>
      <c r="AF375" s="393"/>
      <c r="AG375" s="135"/>
      <c r="AH375" s="135"/>
      <c r="AI375" s="135"/>
      <c r="AJ375" s="135"/>
      <c r="AK375" s="135"/>
      <c r="AL375" s="135"/>
      <c r="AM375" s="135"/>
      <c r="AN375" s="134"/>
      <c r="AO375" s="131" t="str">
        <f t="shared" si="414"/>
        <v/>
      </c>
      <c r="AP375" s="123"/>
      <c r="AQ375" s="131" t="str">
        <f t="shared" si="415"/>
        <v/>
      </c>
      <c r="AR375" s="123" t="str">
        <f t="shared" si="416"/>
        <v/>
      </c>
      <c r="AS375" s="273" t="str">
        <f t="shared" si="417"/>
        <v/>
      </c>
      <c r="AT375" s="273"/>
      <c r="AU375" s="273"/>
      <c r="AV375" s="341"/>
      <c r="AW375" s="277"/>
      <c r="AX375" s="277"/>
      <c r="AY375" s="404"/>
      <c r="AZ375" s="405"/>
      <c r="BA375" s="405"/>
      <c r="BB375" s="405"/>
      <c r="BC375" s="405"/>
      <c r="BJ375" s="299"/>
      <c r="BK375" s="285"/>
      <c r="BL375" s="285"/>
      <c r="BM375" s="285"/>
      <c r="BN375" s="285"/>
      <c r="BO375" s="285"/>
      <c r="BP375" s="285"/>
      <c r="BQ375" s="285"/>
      <c r="BR375" s="285"/>
      <c r="BS375" s="285"/>
      <c r="BT375" s="285"/>
      <c r="BU375" s="285"/>
      <c r="BV375" s="285"/>
      <c r="BW375" s="285"/>
      <c r="BX375" s="285"/>
      <c r="BY375" s="285"/>
      <c r="BZ375" s="285"/>
      <c r="CA375" s="285"/>
      <c r="CB375" s="285"/>
      <c r="CC375" s="285"/>
      <c r="CD375" s="285"/>
      <c r="CE375" s="285"/>
      <c r="CF375" s="285"/>
      <c r="CG375" s="285"/>
      <c r="CH375" s="285"/>
      <c r="CL375" s="285"/>
    </row>
    <row r="376" spans="1:90" s="1" customFormat="1" ht="14" customHeight="1" x14ac:dyDescent="0.3">
      <c r="A376" s="581"/>
      <c r="B376" s="548"/>
      <c r="C376" s="511"/>
      <c r="D376" s="511"/>
      <c r="E376" s="511"/>
      <c r="F376" s="510"/>
      <c r="G376" s="510"/>
      <c r="H376" s="510"/>
      <c r="I376" s="510"/>
      <c r="J376" s="511"/>
      <c r="K376" s="500"/>
      <c r="L376" s="500"/>
      <c r="M376" s="512"/>
      <c r="N376" s="548"/>
      <c r="O376" s="489"/>
      <c r="P376" s="487"/>
      <c r="Q376" s="488"/>
      <c r="R376" s="485"/>
      <c r="S376" s="487"/>
      <c r="T376" s="488"/>
      <c r="U376" s="485"/>
      <c r="V376" s="487"/>
      <c r="W376" s="488"/>
      <c r="X376" s="509"/>
      <c r="Y376" s="488"/>
      <c r="Z376" s="509"/>
      <c r="AA376" s="489"/>
      <c r="AB376" s="298"/>
      <c r="AC376" s="409"/>
      <c r="AD376" s="359"/>
      <c r="AE376" s="359"/>
      <c r="AF376" s="393"/>
      <c r="AG376" s="135"/>
      <c r="AH376" s="135"/>
      <c r="AI376" s="135"/>
      <c r="AJ376" s="135"/>
      <c r="AK376" s="135"/>
      <c r="AL376" s="135"/>
      <c r="AM376" s="135"/>
      <c r="AN376" s="134"/>
      <c r="AO376" s="131" t="str">
        <f t="shared" si="414"/>
        <v/>
      </c>
      <c r="AP376" s="123"/>
      <c r="AQ376" s="131" t="str">
        <f t="shared" si="415"/>
        <v/>
      </c>
      <c r="AR376" s="123" t="str">
        <f t="shared" si="416"/>
        <v/>
      </c>
      <c r="AS376" s="273" t="str">
        <f t="shared" si="417"/>
        <v/>
      </c>
      <c r="AT376" s="273"/>
      <c r="AU376" s="273"/>
      <c r="AV376" s="341"/>
      <c r="AW376" s="277"/>
      <c r="AX376" s="277"/>
      <c r="AY376" s="404"/>
      <c r="AZ376" s="405"/>
      <c r="BA376" s="405"/>
      <c r="BB376" s="405"/>
      <c r="BC376" s="405"/>
      <c r="BJ376" s="299"/>
      <c r="BK376" s="285"/>
      <c r="BL376" s="285"/>
      <c r="BM376" s="285"/>
      <c r="BN376" s="285"/>
      <c r="BO376" s="285"/>
      <c r="BP376" s="285"/>
      <c r="BQ376" s="285"/>
      <c r="BR376" s="285"/>
      <c r="BS376" s="285"/>
      <c r="BT376" s="285"/>
      <c r="BU376" s="285"/>
      <c r="BV376" s="285"/>
      <c r="BW376" s="285"/>
      <c r="BX376" s="285"/>
      <c r="BY376" s="285"/>
      <c r="BZ376" s="285"/>
      <c r="CA376" s="285"/>
      <c r="CB376" s="285"/>
      <c r="CC376" s="285"/>
      <c r="CD376" s="285"/>
      <c r="CE376" s="285"/>
      <c r="CF376" s="285"/>
      <c r="CG376" s="285"/>
      <c r="CH376" s="285"/>
      <c r="CL376" s="285"/>
    </row>
    <row r="377" spans="1:90" s="1" customFormat="1" ht="142.25" customHeight="1" x14ac:dyDescent="0.3">
      <c r="A377" s="581" t="s">
        <v>582</v>
      </c>
      <c r="B377" s="548" t="s">
        <v>742</v>
      </c>
      <c r="C377" s="511" t="s">
        <v>115</v>
      </c>
      <c r="D377" s="511" t="s">
        <v>741</v>
      </c>
      <c r="E377" s="511" t="s">
        <v>118</v>
      </c>
      <c r="F377" s="510" t="s">
        <v>324</v>
      </c>
      <c r="G377" s="510" t="s">
        <v>278</v>
      </c>
      <c r="H377" s="510" t="s">
        <v>279</v>
      </c>
      <c r="I377" s="510" t="s">
        <v>305</v>
      </c>
      <c r="J377" s="511" t="s">
        <v>749</v>
      </c>
      <c r="K377" s="512" t="s">
        <v>773</v>
      </c>
      <c r="L377" s="512" t="s">
        <v>776</v>
      </c>
      <c r="M377" s="512" t="str">
        <f>J377&amp;K377&amp;L377</f>
        <v>Posibilidad de pérdida Reputacional por la habilitación de un gestor catastral no idóneo para la prestación del servicio publico catastral, debido a:
1. Al no cumplimiento de la normatividad legal vigente
2. Falta de conocimiento y experticia de los actores que intervienen.</v>
      </c>
      <c r="N377" s="548" t="s">
        <v>270</v>
      </c>
      <c r="O377" s="489">
        <v>42</v>
      </c>
      <c r="P377" s="487" t="str">
        <f t="shared" si="419"/>
        <v>Media</v>
      </c>
      <c r="Q377" s="488">
        <f t="shared" ref="Q377" si="473">IF(P377="","",IF(P377="Muy Baja",0.2,IF(P377="Baja",0.4,IF(P377="Media",0.6,IF(P377="Alta",0.8,IF(P377="Muy Alta",1,))))))</f>
        <v>0.6</v>
      </c>
      <c r="R377" s="485"/>
      <c r="S377" s="487" t="str">
        <f>IF(OR(R377='Tabla Impacto'!$C$11,R377='Tabla Impacto'!$D$11),"Leve",IF(OR(R377='Tabla Impacto'!$C$12,R377='Tabla Impacto'!$D$12),"Menor",IF(OR(R377='Tabla Impacto'!$C$13,R377='Tabla Impacto'!$D$13),"Moderado",IF(OR(R377='Tabla Impacto'!$C$14,R377='Tabla Impacto'!$D$14),"Mayor",IF(OR(R377='Tabla Impacto'!$C$15,R377='Tabla Impacto'!$D$15),"Catastrófico","")))))</f>
        <v/>
      </c>
      <c r="T377" s="488" t="str">
        <f t="shared" ref="T377" si="474">IF(S377="","",IF(S377="Leve",0.2,IF(S377="Menor",0.4,IF(S377="Moderado",0.6,IF(S377="Mayor",0.8,IF(S377="Catastrófico",1,))))))</f>
        <v/>
      </c>
      <c r="U377" s="485" t="s">
        <v>272</v>
      </c>
      <c r="V377" s="487" t="str">
        <f>IF(OR(U377='Tabla Impacto'!$C$11,U377='Tabla Impacto'!$D$11),"Leve",IF(OR(U377='Tabla Impacto'!$C$12,U377='Tabla Impacto'!$D$12),"Menor",IF(OR(U377='Tabla Impacto'!$C$13,U377='Tabla Impacto'!$D$13),"Moderado",IF(OR(U377='Tabla Impacto'!$C$14,U377='Tabla Impacto'!$D$14),"Mayor",IF(OR(U377='Tabla Impacto'!$C$15,U377='Tabla Impacto'!$D$15),"Catastrófico","")))))</f>
        <v>Catastrófico</v>
      </c>
      <c r="W377" s="488">
        <f t="shared" ref="W377" si="475">IF(V377="","",IF(V377="Leve",0.2,IF(V377="Menor",0.4,IF(V377="Moderado",0.6,IF(V377="Mayor",0.8,IF(V377="Catastrófico",1,))))))</f>
        <v>1</v>
      </c>
      <c r="X377" s="509" t="str">
        <f>IF(Y377="","",IF(Y377='Tabla Impacto'!$G$4,'Tabla Impacto'!$F$4,IF(Y377='Tabla Impacto'!$G$5,'Tabla Impacto'!$F$5,IF(Y377='Tabla Impacto'!$G$6,'Tabla Impacto'!$F$6,IF(Y377='Tabla Impacto'!$G$7,'Tabla Impacto'!$F$7,IF(Y377='Tabla Impacto'!$G$8,'Tabla Impacto'!$F$8))))))</f>
        <v>Catastrófico</v>
      </c>
      <c r="Y377" s="488">
        <f t="shared" ref="Y377" si="476">+IF(T377="",W377,IF(W377="",T377,IF(T377&gt;W377,T377,W377)))</f>
        <v>1</v>
      </c>
      <c r="Z377" s="509" t="str">
        <f t="shared" ref="Z377" si="477">IF(OR(AND(P377="Muy Baja",X377="Leve"),AND(P377="Muy Baja",X377="Menor"),AND(P377="Baja",X377="Leve")),"Bajo",IF(OR(AND(P377="Muy baja",X377="Moderado"),AND(P377="Baja",X377="Menor"),AND(P377="Baja",X377="Moderado"),AND(P377="Media",X377="Leve"),AND(P377="Media",X377="Menor"),AND(P377="Media",X377="Moderado"),AND(P377="Alta",X377="Leve"),AND(P377="Alta",X377="Menor")),"Moderado",IF(OR(AND(P377="Muy Baja",X377="Mayor"),AND(P377="Baja",X377="Mayor"),AND(P377="Media",X377="Mayor"),AND(P377="Alta",X377="Moderado"),AND(P377="Alta",X377="Mayor"),AND(P377="Muy Alta",X377="Leve"),AND(P377="Muy Alta",X377="Menor"),AND(P377="Muy Alta",X377="Moderado"),AND(P377="Muy Alta",X377="Mayor")),"Alto",IF(OR(AND(P377="Muy Baja",X377="Catastrófico"),AND(P377="Baja",X377="Catastrófico"),AND(P377="Media",X377="Catastrófico"),AND(P377="Alta",X377="Catastrófico"),AND(P377="Muy Alta",X377="Catastrófico")),"Extremo",""))))</f>
        <v>Extremo</v>
      </c>
      <c r="AA377" s="489"/>
      <c r="AB377" s="298">
        <v>1</v>
      </c>
      <c r="AC377" s="409" t="s">
        <v>812</v>
      </c>
      <c r="AD377" s="359"/>
      <c r="AE377" s="287" t="s">
        <v>120</v>
      </c>
      <c r="AF377" s="393" t="s">
        <v>790</v>
      </c>
      <c r="AG377" s="287" t="str">
        <f t="shared" ref="AG377" si="478">IF(OR(AH377="Preventivo",AH377="Detectivo"),"Probabilidad",IF(AH377="Correctivo","Impacto",""))</f>
        <v>Probabilidad</v>
      </c>
      <c r="AH377" s="288" t="s">
        <v>71</v>
      </c>
      <c r="AI377" s="288" t="s">
        <v>106</v>
      </c>
      <c r="AJ377" s="289" t="str">
        <f t="shared" ref="AJ377" si="479">IF(AND(AH377="Preventivo",AI377="Automático"),"50%",IF(AND(AH377="Preventivo",AI377="Manual"),"40%",IF(AND(AH377="Detectivo",AI377="Automático"),"40%",IF(AND(AH377="Detectivo",AI377="Manual"),"30%",IF(AND(AH377="Correctivo",AI377="Automático"),"35%",IF(AND(AH377="Correctivo",AI377="Manual"),"25%",""))))))</f>
        <v>40%</v>
      </c>
      <c r="AK377" s="288" t="s">
        <v>112</v>
      </c>
      <c r="AL377" s="288" t="s">
        <v>130</v>
      </c>
      <c r="AM377" s="288" t="s">
        <v>273</v>
      </c>
      <c r="AN377" s="272">
        <f>IFERROR(IF(AG377="Probabilidad",(Q377-(+Q377*AJ377)),IF(AG377="Impacto",Q377,"")),"")</f>
        <v>0.36</v>
      </c>
      <c r="AO377" s="131" t="str">
        <f t="shared" si="414"/>
        <v>Baja</v>
      </c>
      <c r="AP377" s="123">
        <f>+AN377</f>
        <v>0.36</v>
      </c>
      <c r="AQ377" s="131" t="str">
        <f t="shared" ref="AQ377" si="480">IFERROR(IF(AR377="","",IF(AR377&lt;=0.2,"Leve",IF(AR377&lt;=0.4,"Menor",IF(AR377&lt;=0.6,"Moderado",IF(AR377&lt;=0.8,"Mayor","Catastrófico"))))),"")</f>
        <v>Catastrófico</v>
      </c>
      <c r="AR377" s="123">
        <f>IFERROR(IF(AG377="Impacto",(Y377-(+Y377*AJ377)),IF(AG377="Probabilidad",Y377,"")),"")</f>
        <v>1</v>
      </c>
      <c r="AS377" s="273" t="str">
        <f t="shared" ref="AS377" si="481">IFERROR(IF(OR(AND(AO377="Muy Baja",AQ377="Leve"),AND(AO377="Muy Baja",AQ377="Menor"),AND(AO377="Baja",AQ377="Leve")),"Bajo",IF(OR(AND(AO377="Muy baja",AQ377="Moderado"),AND(AO377="Baja",AQ377="Menor"),AND(AO377="Baja",AQ377="Moderado"),AND(AO377="Media",AQ377="Leve"),AND(AO377="Media",AQ377="Menor"),AND(AO377="Media",AQ377="Moderado"),AND(AO377="Alta",AQ377="Leve"),AND(AO377="Alta",AQ377="Menor")),"Moderado",IF(OR(AND(AO377="Muy Baja",AQ377="Mayor"),AND(AO377="Baja",AQ377="Mayor"),AND(AO377="Media",AQ377="Mayor"),AND(AO377="Alta",AQ377="Moderado"),AND(AO377="Alta",AQ377="Mayor"),AND(AO377="Muy Alta",AQ377="Leve"),AND(AO377="Muy Alta",AQ377="Menor"),AND(AO377="Muy Alta",AQ377="Moderado"),AND(AO377="Muy Alta",AQ377="Mayor")),"Alto",IF(OR(AND(AO377="Muy Baja",AQ377="Catastrófico"),AND(AO377="Baja",AQ377="Catastrófico"),AND(AO377="Media",AQ377="Catastrófico"),AND(AO377="Alta",AQ377="Catastrófico"),AND(AO377="Muy Alta",AQ377="Catastrófico")),"Extremo","")))),"")</f>
        <v>Extremo</v>
      </c>
      <c r="AT377" s="339">
        <f>+AP377</f>
        <v>0.36</v>
      </c>
      <c r="AU377" s="339">
        <f>+AR377</f>
        <v>1</v>
      </c>
      <c r="AV377" s="341" t="s">
        <v>274</v>
      </c>
      <c r="AW377" s="277"/>
      <c r="AX377" s="277"/>
      <c r="AY377" s="291">
        <v>0</v>
      </c>
      <c r="AZ377" s="287">
        <v>0</v>
      </c>
      <c r="BA377" s="287">
        <v>0</v>
      </c>
      <c r="BB377" s="287">
        <v>0</v>
      </c>
      <c r="BC377" s="405">
        <v>0</v>
      </c>
      <c r="BJ377" s="299"/>
      <c r="BK377" s="285"/>
      <c r="BL377" s="285"/>
      <c r="BM377" s="285"/>
      <c r="BN377" s="285"/>
      <c r="BO377" s="285"/>
      <c r="BP377" s="285"/>
      <c r="BQ377" s="285"/>
      <c r="BR377" s="285"/>
      <c r="BS377" s="285"/>
      <c r="BT377" s="285"/>
      <c r="BU377" s="285"/>
      <c r="BV377" s="285"/>
      <c r="BW377" s="285"/>
      <c r="BX377" s="285"/>
      <c r="BY377" s="285"/>
      <c r="BZ377" s="285"/>
      <c r="CA377" s="285"/>
      <c r="CB377" s="285"/>
      <c r="CC377" s="285"/>
      <c r="CD377" s="285"/>
      <c r="CE377" s="285"/>
      <c r="CF377" s="285"/>
      <c r="CG377" s="285"/>
      <c r="CH377" s="285"/>
      <c r="CL377" s="285"/>
    </row>
    <row r="378" spans="1:90" s="1" customFormat="1" x14ac:dyDescent="0.3">
      <c r="A378" s="581"/>
      <c r="B378" s="548"/>
      <c r="C378" s="511"/>
      <c r="D378" s="511"/>
      <c r="E378" s="511"/>
      <c r="F378" s="510"/>
      <c r="G378" s="510"/>
      <c r="H378" s="510"/>
      <c r="I378" s="510"/>
      <c r="J378" s="511"/>
      <c r="K378" s="512"/>
      <c r="L378" s="512"/>
      <c r="M378" s="512"/>
      <c r="N378" s="548"/>
      <c r="O378" s="489"/>
      <c r="P378" s="487"/>
      <c r="Q378" s="488"/>
      <c r="R378" s="485"/>
      <c r="S378" s="487"/>
      <c r="T378" s="488"/>
      <c r="U378" s="485"/>
      <c r="V378" s="487"/>
      <c r="W378" s="488"/>
      <c r="X378" s="509"/>
      <c r="Y378" s="488"/>
      <c r="Z378" s="509"/>
      <c r="AA378" s="489"/>
      <c r="AB378" s="298"/>
      <c r="AC378" s="409"/>
      <c r="AD378" s="359"/>
      <c r="AE378" s="359"/>
      <c r="AF378" s="393"/>
      <c r="AG378" s="135"/>
      <c r="AH378" s="135"/>
      <c r="AI378" s="135"/>
      <c r="AJ378" s="135"/>
      <c r="AK378" s="135"/>
      <c r="AL378" s="135"/>
      <c r="AM378" s="135"/>
      <c r="AN378" s="134"/>
      <c r="AO378" s="131" t="str">
        <f t="shared" si="414"/>
        <v/>
      </c>
      <c r="AP378" s="123"/>
      <c r="AQ378" s="131" t="str">
        <f t="shared" si="415"/>
        <v/>
      </c>
      <c r="AR378" s="123" t="str">
        <f t="shared" si="416"/>
        <v/>
      </c>
      <c r="AS378" s="273" t="str">
        <f t="shared" si="417"/>
        <v/>
      </c>
      <c r="AT378" s="273"/>
      <c r="AU378" s="273"/>
      <c r="AV378" s="341"/>
      <c r="AW378" s="277"/>
      <c r="AX378" s="277"/>
      <c r="AY378" s="404"/>
      <c r="AZ378" s="405"/>
      <c r="BA378" s="405"/>
      <c r="BB378" s="405"/>
      <c r="BC378" s="405"/>
      <c r="BJ378" s="299"/>
      <c r="BK378" s="285"/>
      <c r="BL378" s="285"/>
      <c r="BM378" s="285"/>
      <c r="BN378" s="285"/>
      <c r="BO378" s="285"/>
      <c r="BP378" s="285"/>
      <c r="BQ378" s="285"/>
      <c r="BR378" s="285"/>
      <c r="BS378" s="285"/>
      <c r="BT378" s="285"/>
      <c r="BU378" s="285"/>
      <c r="BV378" s="285"/>
      <c r="BW378" s="285"/>
      <c r="BX378" s="285"/>
      <c r="BY378" s="285"/>
      <c r="BZ378" s="285"/>
      <c r="CA378" s="285"/>
      <c r="CB378" s="285"/>
      <c r="CC378" s="285"/>
      <c r="CD378" s="285"/>
      <c r="CE378" s="285"/>
      <c r="CF378" s="285"/>
      <c r="CG378" s="285"/>
      <c r="CH378" s="285"/>
      <c r="CL378" s="285"/>
    </row>
    <row r="379" spans="1:90" s="1" customFormat="1" x14ac:dyDescent="0.3">
      <c r="A379" s="581"/>
      <c r="B379" s="548"/>
      <c r="C379" s="511"/>
      <c r="D379" s="511"/>
      <c r="E379" s="511"/>
      <c r="F379" s="510"/>
      <c r="G379" s="510"/>
      <c r="H379" s="510"/>
      <c r="I379" s="510"/>
      <c r="J379" s="511"/>
      <c r="K379" s="512"/>
      <c r="L379" s="512"/>
      <c r="M379" s="512"/>
      <c r="N379" s="548"/>
      <c r="O379" s="489"/>
      <c r="P379" s="487"/>
      <c r="Q379" s="488"/>
      <c r="R379" s="485"/>
      <c r="S379" s="487"/>
      <c r="T379" s="488"/>
      <c r="U379" s="485"/>
      <c r="V379" s="487"/>
      <c r="W379" s="488"/>
      <c r="X379" s="509"/>
      <c r="Y379" s="488"/>
      <c r="Z379" s="509"/>
      <c r="AA379" s="489"/>
      <c r="AB379" s="298"/>
      <c r="AC379" s="409"/>
      <c r="AD379" s="359"/>
      <c r="AE379" s="359"/>
      <c r="AF379" s="393"/>
      <c r="AG379" s="135"/>
      <c r="AH379" s="135"/>
      <c r="AI379" s="135"/>
      <c r="AJ379" s="135"/>
      <c r="AK379" s="135"/>
      <c r="AL379" s="135"/>
      <c r="AM379" s="135"/>
      <c r="AN379" s="134"/>
      <c r="AO379" s="131" t="str">
        <f t="shared" si="414"/>
        <v/>
      </c>
      <c r="AP379" s="123"/>
      <c r="AQ379" s="131" t="str">
        <f t="shared" si="415"/>
        <v/>
      </c>
      <c r="AR379" s="123" t="str">
        <f t="shared" si="416"/>
        <v/>
      </c>
      <c r="AS379" s="273" t="str">
        <f t="shared" si="417"/>
        <v/>
      </c>
      <c r="AT379" s="273"/>
      <c r="AU379" s="273"/>
      <c r="AV379" s="341"/>
      <c r="AW379" s="277"/>
      <c r="AX379" s="277"/>
      <c r="AY379" s="404"/>
      <c r="AZ379" s="405"/>
      <c r="BA379" s="405"/>
      <c r="BB379" s="405"/>
      <c r="BC379" s="405"/>
      <c r="BJ379" s="299"/>
      <c r="BK379" s="285"/>
      <c r="BL379" s="285"/>
      <c r="BM379" s="285"/>
      <c r="BN379" s="285"/>
      <c r="BO379" s="285"/>
      <c r="BP379" s="285"/>
      <c r="BQ379" s="285"/>
      <c r="BR379" s="285"/>
      <c r="BS379" s="285"/>
      <c r="BT379" s="285"/>
      <c r="BU379" s="285"/>
      <c r="BV379" s="285"/>
      <c r="BW379" s="285"/>
      <c r="BX379" s="285"/>
      <c r="BY379" s="285"/>
      <c r="BZ379" s="285"/>
      <c r="CA379" s="285"/>
      <c r="CB379" s="285"/>
      <c r="CC379" s="285"/>
      <c r="CD379" s="285"/>
      <c r="CE379" s="285"/>
      <c r="CF379" s="285"/>
      <c r="CG379" s="285"/>
      <c r="CH379" s="285"/>
      <c r="CL379" s="285"/>
    </row>
    <row r="380" spans="1:90" s="1" customFormat="1" x14ac:dyDescent="0.3">
      <c r="A380" s="581"/>
      <c r="B380" s="548"/>
      <c r="C380" s="511"/>
      <c r="D380" s="511"/>
      <c r="E380" s="511"/>
      <c r="F380" s="510"/>
      <c r="G380" s="510"/>
      <c r="H380" s="510"/>
      <c r="I380" s="510"/>
      <c r="J380" s="511"/>
      <c r="K380" s="512"/>
      <c r="L380" s="512"/>
      <c r="M380" s="512"/>
      <c r="N380" s="548"/>
      <c r="O380" s="489"/>
      <c r="P380" s="487"/>
      <c r="Q380" s="488"/>
      <c r="R380" s="485"/>
      <c r="S380" s="487"/>
      <c r="T380" s="488"/>
      <c r="U380" s="485"/>
      <c r="V380" s="487"/>
      <c r="W380" s="488"/>
      <c r="X380" s="509"/>
      <c r="Y380" s="488"/>
      <c r="Z380" s="509"/>
      <c r="AA380" s="489"/>
      <c r="AB380" s="298"/>
      <c r="AC380" s="409"/>
      <c r="AD380" s="359"/>
      <c r="AE380" s="359"/>
      <c r="AF380" s="393"/>
      <c r="AG380" s="135"/>
      <c r="AH380" s="135"/>
      <c r="AI380" s="135"/>
      <c r="AJ380" s="135"/>
      <c r="AK380" s="135"/>
      <c r="AL380" s="135"/>
      <c r="AM380" s="135"/>
      <c r="AN380" s="134"/>
      <c r="AO380" s="131" t="str">
        <f t="shared" si="414"/>
        <v/>
      </c>
      <c r="AP380" s="123"/>
      <c r="AQ380" s="131" t="str">
        <f t="shared" si="415"/>
        <v/>
      </c>
      <c r="AR380" s="123" t="str">
        <f t="shared" si="416"/>
        <v/>
      </c>
      <c r="AS380" s="273" t="str">
        <f t="shared" si="417"/>
        <v/>
      </c>
      <c r="AT380" s="273"/>
      <c r="AU380" s="273"/>
      <c r="AV380" s="341"/>
      <c r="AW380" s="277"/>
      <c r="AX380" s="277"/>
      <c r="AY380" s="404"/>
      <c r="AZ380" s="405"/>
      <c r="BA380" s="405"/>
      <c r="BB380" s="405"/>
      <c r="BC380" s="405"/>
      <c r="BJ380" s="299"/>
      <c r="BK380" s="285"/>
      <c r="BL380" s="285"/>
      <c r="BM380" s="285"/>
      <c r="BN380" s="285"/>
      <c r="BO380" s="285"/>
      <c r="BP380" s="285"/>
      <c r="BQ380" s="285"/>
      <c r="BR380" s="285"/>
      <c r="BS380" s="285"/>
      <c r="BT380" s="285"/>
      <c r="BU380" s="285"/>
      <c r="BV380" s="285"/>
      <c r="BW380" s="285"/>
      <c r="BX380" s="285"/>
      <c r="BY380" s="285"/>
      <c r="BZ380" s="285"/>
      <c r="CA380" s="285"/>
      <c r="CB380" s="285"/>
      <c r="CC380" s="285"/>
      <c r="CD380" s="285"/>
      <c r="CE380" s="285"/>
      <c r="CF380" s="285"/>
      <c r="CG380" s="285"/>
      <c r="CH380" s="285"/>
      <c r="CL380" s="285"/>
    </row>
    <row r="381" spans="1:90" s="1" customFormat="1" x14ac:dyDescent="0.3">
      <c r="A381" s="581"/>
      <c r="B381" s="548"/>
      <c r="C381" s="511"/>
      <c r="D381" s="511"/>
      <c r="E381" s="511"/>
      <c r="F381" s="510"/>
      <c r="G381" s="510"/>
      <c r="H381" s="510"/>
      <c r="I381" s="510"/>
      <c r="J381" s="511"/>
      <c r="K381" s="512"/>
      <c r="L381" s="512"/>
      <c r="M381" s="512"/>
      <c r="N381" s="548"/>
      <c r="O381" s="489"/>
      <c r="P381" s="487"/>
      <c r="Q381" s="488"/>
      <c r="R381" s="485"/>
      <c r="S381" s="487"/>
      <c r="T381" s="488"/>
      <c r="U381" s="485"/>
      <c r="V381" s="487"/>
      <c r="W381" s="488"/>
      <c r="X381" s="509"/>
      <c r="Y381" s="488"/>
      <c r="Z381" s="509"/>
      <c r="AA381" s="489"/>
      <c r="AB381" s="298"/>
      <c r="AC381" s="409"/>
      <c r="AD381" s="359"/>
      <c r="AE381" s="359"/>
      <c r="AF381" s="393"/>
      <c r="AG381" s="135"/>
      <c r="AH381" s="135"/>
      <c r="AI381" s="135"/>
      <c r="AJ381" s="135"/>
      <c r="AK381" s="135"/>
      <c r="AL381" s="135"/>
      <c r="AM381" s="135"/>
      <c r="AN381" s="134"/>
      <c r="AO381" s="131" t="str">
        <f t="shared" si="414"/>
        <v/>
      </c>
      <c r="AP381" s="123"/>
      <c r="AQ381" s="131" t="str">
        <f t="shared" si="415"/>
        <v/>
      </c>
      <c r="AR381" s="123" t="str">
        <f t="shared" si="416"/>
        <v/>
      </c>
      <c r="AS381" s="273" t="str">
        <f t="shared" si="417"/>
        <v/>
      </c>
      <c r="AT381" s="273"/>
      <c r="AU381" s="273"/>
      <c r="AV381" s="341"/>
      <c r="AW381" s="277"/>
      <c r="AX381" s="277"/>
      <c r="AY381" s="404"/>
      <c r="AZ381" s="405"/>
      <c r="BA381" s="405"/>
      <c r="BB381" s="405"/>
      <c r="BC381" s="405"/>
      <c r="BJ381" s="299"/>
      <c r="BK381" s="285"/>
      <c r="BL381" s="285"/>
      <c r="BM381" s="285"/>
      <c r="BN381" s="285"/>
      <c r="BO381" s="285"/>
      <c r="BP381" s="285"/>
      <c r="BQ381" s="285"/>
      <c r="BR381" s="285"/>
      <c r="BS381" s="285"/>
      <c r="BT381" s="285"/>
      <c r="BU381" s="285"/>
      <c r="BV381" s="285"/>
      <c r="BW381" s="285"/>
      <c r="BX381" s="285"/>
      <c r="BY381" s="285"/>
      <c r="BZ381" s="285"/>
      <c r="CA381" s="285"/>
      <c r="CB381" s="285"/>
      <c r="CC381" s="285"/>
      <c r="CD381" s="285"/>
      <c r="CE381" s="285"/>
      <c r="CF381" s="285"/>
      <c r="CG381" s="285"/>
      <c r="CH381" s="285"/>
      <c r="CL381" s="285"/>
    </row>
    <row r="382" spans="1:90" s="1" customFormat="1" x14ac:dyDescent="0.3">
      <c r="A382" s="581"/>
      <c r="B382" s="548"/>
      <c r="C382" s="511"/>
      <c r="D382" s="511"/>
      <c r="E382" s="511"/>
      <c r="F382" s="510"/>
      <c r="G382" s="510"/>
      <c r="H382" s="510"/>
      <c r="I382" s="510"/>
      <c r="J382" s="511"/>
      <c r="K382" s="512"/>
      <c r="L382" s="512"/>
      <c r="M382" s="512"/>
      <c r="N382" s="548"/>
      <c r="O382" s="489"/>
      <c r="P382" s="487"/>
      <c r="Q382" s="488"/>
      <c r="R382" s="485"/>
      <c r="S382" s="487"/>
      <c r="T382" s="488"/>
      <c r="U382" s="485"/>
      <c r="V382" s="487"/>
      <c r="W382" s="488"/>
      <c r="X382" s="509"/>
      <c r="Y382" s="488"/>
      <c r="Z382" s="509"/>
      <c r="AA382" s="489"/>
      <c r="AB382" s="298"/>
      <c r="AC382" s="409"/>
      <c r="AD382" s="359"/>
      <c r="AE382" s="359"/>
      <c r="AF382" s="393"/>
      <c r="AG382" s="135"/>
      <c r="AH382" s="135"/>
      <c r="AI382" s="135"/>
      <c r="AJ382" s="135"/>
      <c r="AK382" s="135"/>
      <c r="AL382" s="135"/>
      <c r="AM382" s="135"/>
      <c r="AN382" s="134"/>
      <c r="AO382" s="131" t="str">
        <f t="shared" si="414"/>
        <v/>
      </c>
      <c r="AP382" s="123"/>
      <c r="AQ382" s="131" t="str">
        <f t="shared" si="415"/>
        <v/>
      </c>
      <c r="AR382" s="123" t="str">
        <f t="shared" si="416"/>
        <v/>
      </c>
      <c r="AS382" s="273" t="str">
        <f t="shared" si="417"/>
        <v/>
      </c>
      <c r="AT382" s="273"/>
      <c r="AU382" s="273"/>
      <c r="AV382" s="341"/>
      <c r="AW382" s="277"/>
      <c r="AX382" s="277"/>
      <c r="AY382" s="404"/>
      <c r="AZ382" s="405"/>
      <c r="BA382" s="405"/>
      <c r="BB382" s="405"/>
      <c r="BC382" s="405"/>
      <c r="BJ382" s="299"/>
      <c r="BK382" s="285"/>
      <c r="BL382" s="285"/>
      <c r="BM382" s="285"/>
      <c r="BN382" s="285"/>
      <c r="BO382" s="285"/>
      <c r="BP382" s="285"/>
      <c r="BQ382" s="285"/>
      <c r="BR382" s="285"/>
      <c r="BS382" s="285"/>
      <c r="BT382" s="285"/>
      <c r="BU382" s="285"/>
      <c r="BV382" s="285"/>
      <c r="BW382" s="285"/>
      <c r="BX382" s="285"/>
      <c r="BY382" s="285"/>
      <c r="BZ382" s="285"/>
      <c r="CA382" s="285"/>
      <c r="CB382" s="285"/>
      <c r="CC382" s="285"/>
      <c r="CD382" s="285"/>
      <c r="CE382" s="285"/>
      <c r="CF382" s="285"/>
      <c r="CG382" s="285"/>
      <c r="CH382" s="285"/>
      <c r="CL382" s="285"/>
    </row>
    <row r="383" spans="1:90" s="1" customFormat="1" ht="150.65" customHeight="1" x14ac:dyDescent="0.3">
      <c r="A383" s="518" t="s">
        <v>583</v>
      </c>
      <c r="B383" s="495" t="s">
        <v>744</v>
      </c>
      <c r="C383" s="501" t="s">
        <v>115</v>
      </c>
      <c r="D383" s="501" t="s">
        <v>743</v>
      </c>
      <c r="E383" s="511" t="s">
        <v>118</v>
      </c>
      <c r="F383" s="504" t="s">
        <v>330</v>
      </c>
      <c r="G383" s="504" t="s">
        <v>278</v>
      </c>
      <c r="H383" s="504" t="s">
        <v>331</v>
      </c>
      <c r="I383" s="504" t="s">
        <v>406</v>
      </c>
      <c r="J383" s="511" t="s">
        <v>749</v>
      </c>
      <c r="K383" s="498" t="s">
        <v>835</v>
      </c>
      <c r="L383" s="498" t="s">
        <v>836</v>
      </c>
      <c r="M383" s="512" t="str">
        <f>J383&amp;K383&amp;L383</f>
        <v>Posibilidad de pérdida Reputacional por la habilitación de un gestor catastral no idóneo para la prestación del servicio publico catastral con el fin de obtener un beneficio propio o de un tercero debido a:
1. Intereses particulares
2. Falta de apropiación e interiorización del código de integridad.
3. Conflictos de interés presentados durante el proceso de evaluación.
4. Presión de niveles jerárquicos superiores para influenciar el resultado de la evaluación.</v>
      </c>
      <c r="N383" s="495" t="s">
        <v>270</v>
      </c>
      <c r="O383" s="492">
        <v>42</v>
      </c>
      <c r="P383" s="487" t="str">
        <f t="shared" si="404"/>
        <v>Media</v>
      </c>
      <c r="Q383" s="488">
        <f t="shared" ref="Q383" si="482">IF(P383="","",IF(P383="Muy Baja",0.2,IF(P383="Baja",0.4,IF(P383="Media",0.6,IF(P383="Alta",0.8,IF(P383="Muy Alta",1,))))))</f>
        <v>0.6</v>
      </c>
      <c r="R383" s="485"/>
      <c r="S383" s="487" t="str">
        <f>IF(OR(R383='Tabla Impacto'!$C$11,R383='Tabla Impacto'!$D$11),"Leve",IF(OR(R383='Tabla Impacto'!$C$12,R383='Tabla Impacto'!$D$12),"Menor",IF(OR(R383='Tabla Impacto'!$C$13,R383='Tabla Impacto'!$D$13),"Moderado",IF(OR(R383='Tabla Impacto'!$C$14,R383='Tabla Impacto'!$D$14),"Mayor",IF(OR(R383='Tabla Impacto'!$C$15,R383='Tabla Impacto'!$D$15),"Catastrófico","")))))</f>
        <v/>
      </c>
      <c r="T383" s="488" t="str">
        <f t="shared" ref="T383" si="483">IF(S383="","",IF(S383="Leve",0.2,IF(S383="Menor",0.4,IF(S383="Moderado",0.6,IF(S383="Mayor",0.8,IF(S383="Catastrófico",1,))))))</f>
        <v/>
      </c>
      <c r="U383" s="485" t="s">
        <v>272</v>
      </c>
      <c r="V383" s="487" t="str">
        <f>IF(OR(U383='Tabla Impacto'!$C$11,U383='Tabla Impacto'!$D$11),"Leve",IF(OR(U383='Tabla Impacto'!$C$12,U383='Tabla Impacto'!$D$12),"Menor",IF(OR(U383='Tabla Impacto'!$C$13,U383='Tabla Impacto'!$D$13),"Moderado",IF(OR(U383='Tabla Impacto'!$C$14,U383='Tabla Impacto'!$D$14),"Mayor",IF(OR(U383='Tabla Impacto'!$C$15,U383='Tabla Impacto'!$D$15),"Catastrófico","")))))</f>
        <v>Catastrófico</v>
      </c>
      <c r="W383" s="488">
        <f t="shared" ref="W383" si="484">IF(V383="","",IF(V383="Leve",0.2,IF(V383="Menor",0.4,IF(V383="Moderado",0.6,IF(V383="Mayor",0.8,IF(V383="Catastrófico",1,))))))</f>
        <v>1</v>
      </c>
      <c r="X383" s="509" t="str">
        <f>IF(Y383="","",IF(Y383='Tabla Impacto'!$G$4,'Tabla Impacto'!$F$4,IF(Y383='Tabla Impacto'!$G$5,'Tabla Impacto'!$F$5,IF(Y383='Tabla Impacto'!$G$6,'Tabla Impacto'!$F$6,IF(Y383='Tabla Impacto'!$G$7,'Tabla Impacto'!$F$7,IF(Y383='Tabla Impacto'!$G$8,'Tabla Impacto'!$F$8))))))</f>
        <v>Catastrófico</v>
      </c>
      <c r="Y383" s="488">
        <f t="shared" ref="Y383" si="485">+IF(T383="",W383,IF(W383="",T383,IF(T383&gt;W383,T383,W383)))</f>
        <v>1</v>
      </c>
      <c r="Z383" s="509" t="str">
        <f t="shared" ref="Z383" si="486">IF(OR(AND(P383="Muy Baja",X383="Leve"),AND(P383="Muy Baja",X383="Menor"),AND(P383="Baja",X383="Leve")),"Bajo",IF(OR(AND(P383="Muy baja",X383="Moderado"),AND(P383="Baja",X383="Menor"),AND(P383="Baja",X383="Moderado"),AND(P383="Media",X383="Leve"),AND(P383="Media",X383="Menor"),AND(P383="Media",X383="Moderado"),AND(P383="Alta",X383="Leve"),AND(P383="Alta",X383="Menor")),"Moderado",IF(OR(AND(P383="Muy Baja",X383="Mayor"),AND(P383="Baja",X383="Mayor"),AND(P383="Media",X383="Mayor"),AND(P383="Alta",X383="Moderado"),AND(P383="Alta",X383="Mayor"),AND(P383="Muy Alta",X383="Leve"),AND(P383="Muy Alta",X383="Menor"),AND(P383="Muy Alta",X383="Moderado"),AND(P383="Muy Alta",X383="Mayor")),"Alto",IF(OR(AND(P383="Muy Baja",X383="Catastrófico"),AND(P383="Baja",X383="Catastrófico"),AND(P383="Media",X383="Catastrófico"),AND(P383="Alta",X383="Catastrófico"),AND(P383="Muy Alta",X383="Catastrófico")),"Extremo",""))))</f>
        <v>Extremo</v>
      </c>
      <c r="AA383" s="515"/>
      <c r="AB383" s="298">
        <v>1</v>
      </c>
      <c r="AC383" s="394" t="s">
        <v>813</v>
      </c>
      <c r="AD383" s="359"/>
      <c r="AE383" s="287" t="s">
        <v>120</v>
      </c>
      <c r="AF383" s="393" t="s">
        <v>791</v>
      </c>
      <c r="AG383" s="287" t="str">
        <f t="shared" ref="AG383" si="487">IF(OR(AH383="Preventivo",AH383="Detectivo"),"Probabilidad",IF(AH383="Correctivo","Impacto",""))</f>
        <v>Probabilidad</v>
      </c>
      <c r="AH383" s="288" t="s">
        <v>71</v>
      </c>
      <c r="AI383" s="288" t="s">
        <v>106</v>
      </c>
      <c r="AJ383" s="289" t="str">
        <f t="shared" ref="AJ383" si="488">IF(AND(AH383="Preventivo",AI383="Automático"),"50%",IF(AND(AH383="Preventivo",AI383="Manual"),"40%",IF(AND(AH383="Detectivo",AI383="Automático"),"40%",IF(AND(AH383="Detectivo",AI383="Manual"),"30%",IF(AND(AH383="Correctivo",AI383="Automático"),"35%",IF(AND(AH383="Correctivo",AI383="Manual"),"25%",""))))))</f>
        <v>40%</v>
      </c>
      <c r="AK383" s="288" t="s">
        <v>112</v>
      </c>
      <c r="AL383" s="288" t="s">
        <v>130</v>
      </c>
      <c r="AM383" s="288" t="s">
        <v>273</v>
      </c>
      <c r="AN383" s="272">
        <f>IFERROR(IF(AG383="Probabilidad",(Q383-(+Q383*AJ383)),IF(AG383="Impacto",Q383,"")),"")</f>
        <v>0.36</v>
      </c>
      <c r="AO383" s="382" t="str">
        <f t="shared" ref="AO383" si="489">IFERROR(IF(AN383="","",IF(AN383&lt;=0.2,"Muy Baja",IF(AN383&lt;=0.4,"Baja",IF(AN383&lt;=0.6,"Media",IF(AN383&lt;=0.8,"Alta","Muy Alta"))))),"")</f>
        <v>Baja</v>
      </c>
      <c r="AP383" s="123">
        <f>+AN383</f>
        <v>0.36</v>
      </c>
      <c r="AQ383" s="131" t="str">
        <f t="shared" si="415"/>
        <v>Catastrófico</v>
      </c>
      <c r="AR383" s="123">
        <f>IFERROR(IF(AG383="Impacto",(Y383-(+Y383*AJ383)),IF(AG383="Probabilidad",Y383,"")),"")</f>
        <v>1</v>
      </c>
      <c r="AS383" s="273" t="str">
        <f t="shared" si="417"/>
        <v>Extremo</v>
      </c>
      <c r="AT383" s="339">
        <f>+AP383</f>
        <v>0.36</v>
      </c>
      <c r="AU383" s="339">
        <f>+AR383</f>
        <v>1</v>
      </c>
      <c r="AV383" s="341"/>
      <c r="AW383" s="277"/>
      <c r="AX383" s="277"/>
      <c r="AY383" s="404">
        <v>0</v>
      </c>
      <c r="AZ383" s="405">
        <v>0</v>
      </c>
      <c r="BA383" s="405">
        <v>0</v>
      </c>
      <c r="BB383" s="405">
        <v>0</v>
      </c>
      <c r="BC383" s="405">
        <v>0</v>
      </c>
      <c r="BJ383" s="299"/>
      <c r="BK383" s="285"/>
      <c r="BL383" s="285"/>
      <c r="BM383" s="285"/>
      <c r="BN383" s="285"/>
      <c r="BO383" s="285"/>
      <c r="BP383" s="285"/>
      <c r="BQ383" s="285"/>
      <c r="BR383" s="285"/>
      <c r="BS383" s="285"/>
      <c r="BT383" s="285"/>
      <c r="BU383" s="285"/>
      <c r="BV383" s="285"/>
      <c r="BW383" s="285"/>
      <c r="BX383" s="285"/>
      <c r="BY383" s="285"/>
      <c r="BZ383" s="285"/>
      <c r="CA383" s="285"/>
      <c r="CB383" s="285"/>
      <c r="CC383" s="285"/>
      <c r="CD383" s="285"/>
      <c r="CE383" s="285"/>
      <c r="CF383" s="285"/>
      <c r="CG383" s="285"/>
      <c r="CH383" s="285"/>
      <c r="CL383" s="285"/>
    </row>
    <row r="384" spans="1:90" s="1" customFormat="1" x14ac:dyDescent="0.3">
      <c r="A384" s="519"/>
      <c r="B384" s="496" t="s">
        <v>310</v>
      </c>
      <c r="C384" s="502"/>
      <c r="D384" s="502"/>
      <c r="E384" s="511"/>
      <c r="F384" s="505"/>
      <c r="G384" s="505"/>
      <c r="H384" s="505"/>
      <c r="I384" s="505"/>
      <c r="J384" s="511"/>
      <c r="K384" s="499" t="s">
        <v>313</v>
      </c>
      <c r="L384" s="499" t="s">
        <v>316</v>
      </c>
      <c r="M384" s="512"/>
      <c r="N384" s="496"/>
      <c r="O384" s="493"/>
      <c r="P384" s="487"/>
      <c r="Q384" s="488"/>
      <c r="R384" s="485"/>
      <c r="S384" s="487"/>
      <c r="T384" s="488"/>
      <c r="U384" s="485"/>
      <c r="V384" s="487"/>
      <c r="W384" s="488"/>
      <c r="X384" s="509"/>
      <c r="Y384" s="488"/>
      <c r="Z384" s="509"/>
      <c r="AA384" s="516"/>
      <c r="AB384" s="298"/>
      <c r="AC384" s="394"/>
      <c r="AD384" s="359"/>
      <c r="AE384" s="359"/>
      <c r="AF384" s="393"/>
      <c r="AG384" s="135"/>
      <c r="AH384" s="288"/>
      <c r="AI384" s="135"/>
      <c r="AJ384" s="135"/>
      <c r="AK384" s="135"/>
      <c r="AL384" s="135"/>
      <c r="AM384" s="135"/>
      <c r="AN384" s="134"/>
      <c r="AO384" s="131" t="str">
        <f t="shared" si="414"/>
        <v/>
      </c>
      <c r="AP384" s="123"/>
      <c r="AQ384" s="131" t="str">
        <f t="shared" si="415"/>
        <v/>
      </c>
      <c r="AR384" s="123" t="str">
        <f t="shared" si="416"/>
        <v/>
      </c>
      <c r="AS384" s="273" t="str">
        <f t="shared" si="417"/>
        <v/>
      </c>
      <c r="AT384" s="339"/>
      <c r="AU384" s="273"/>
      <c r="AV384" s="341"/>
      <c r="AW384" s="277"/>
      <c r="AX384" s="277"/>
      <c r="AY384" s="404"/>
      <c r="AZ384" s="405"/>
      <c r="BA384" s="405"/>
      <c r="BB384" s="405"/>
      <c r="BC384" s="405"/>
      <c r="BJ384" s="299"/>
      <c r="BK384" s="285"/>
      <c r="BL384" s="285"/>
      <c r="BM384" s="285"/>
      <c r="BN384" s="285"/>
      <c r="BO384" s="285"/>
      <c r="BP384" s="285"/>
      <c r="BQ384" s="285"/>
      <c r="BR384" s="285"/>
      <c r="BS384" s="285"/>
      <c r="BT384" s="285"/>
      <c r="BU384" s="285"/>
      <c r="BV384" s="285"/>
      <c r="BW384" s="285"/>
      <c r="BX384" s="285"/>
      <c r="BY384" s="285"/>
      <c r="BZ384" s="285"/>
      <c r="CA384" s="285"/>
      <c r="CB384" s="285"/>
      <c r="CC384" s="285"/>
      <c r="CD384" s="285"/>
      <c r="CE384" s="285"/>
      <c r="CF384" s="285"/>
      <c r="CG384" s="285"/>
      <c r="CH384" s="285"/>
      <c r="CL384" s="285"/>
    </row>
    <row r="385" spans="1:90" s="1" customFormat="1" x14ac:dyDescent="0.3">
      <c r="A385" s="519"/>
      <c r="B385" s="496" t="s">
        <v>310</v>
      </c>
      <c r="C385" s="502"/>
      <c r="D385" s="502"/>
      <c r="E385" s="511"/>
      <c r="F385" s="505"/>
      <c r="G385" s="505"/>
      <c r="H385" s="505"/>
      <c r="I385" s="505"/>
      <c r="J385" s="511"/>
      <c r="K385" s="499" t="s">
        <v>313</v>
      </c>
      <c r="L385" s="499" t="s">
        <v>316</v>
      </c>
      <c r="M385" s="512"/>
      <c r="N385" s="496"/>
      <c r="O385" s="493"/>
      <c r="P385" s="487"/>
      <c r="Q385" s="488"/>
      <c r="R385" s="485"/>
      <c r="S385" s="487"/>
      <c r="T385" s="488"/>
      <c r="U385" s="485"/>
      <c r="V385" s="487"/>
      <c r="W385" s="488"/>
      <c r="X385" s="509"/>
      <c r="Y385" s="488"/>
      <c r="Z385" s="509"/>
      <c r="AA385" s="516"/>
      <c r="AB385" s="298"/>
      <c r="AC385" s="394"/>
      <c r="AD385" s="359"/>
      <c r="AE385" s="359"/>
      <c r="AF385" s="393"/>
      <c r="AG385" s="135"/>
      <c r="AH385" s="288"/>
      <c r="AI385" s="135"/>
      <c r="AJ385" s="135"/>
      <c r="AK385" s="135"/>
      <c r="AL385" s="135"/>
      <c r="AM385" s="135"/>
      <c r="AN385" s="134"/>
      <c r="AO385" s="131" t="str">
        <f t="shared" si="414"/>
        <v/>
      </c>
      <c r="AP385" s="123"/>
      <c r="AQ385" s="131" t="str">
        <f t="shared" si="415"/>
        <v/>
      </c>
      <c r="AR385" s="123" t="str">
        <f t="shared" si="416"/>
        <v/>
      </c>
      <c r="AS385" s="273" t="str">
        <f t="shared" si="417"/>
        <v/>
      </c>
      <c r="AT385" s="339"/>
      <c r="AU385" s="273"/>
      <c r="AV385" s="341"/>
      <c r="AW385" s="277"/>
      <c r="AX385" s="277"/>
      <c r="AY385" s="404"/>
      <c r="AZ385" s="405"/>
      <c r="BA385" s="405"/>
      <c r="BB385" s="405"/>
      <c r="BC385" s="405"/>
      <c r="BJ385" s="299"/>
      <c r="BK385" s="285"/>
      <c r="BL385" s="285"/>
      <c r="BM385" s="285"/>
      <c r="BN385" s="285"/>
      <c r="BO385" s="285"/>
      <c r="BP385" s="285"/>
      <c r="BQ385" s="285"/>
      <c r="BR385" s="285"/>
      <c r="BS385" s="285"/>
      <c r="BT385" s="285"/>
      <c r="BU385" s="285"/>
      <c r="BV385" s="285"/>
      <c r="BW385" s="285"/>
      <c r="BX385" s="285"/>
      <c r="BY385" s="285"/>
      <c r="BZ385" s="285"/>
      <c r="CA385" s="285"/>
      <c r="CB385" s="285"/>
      <c r="CC385" s="285"/>
      <c r="CD385" s="285"/>
      <c r="CE385" s="285"/>
      <c r="CF385" s="285"/>
      <c r="CG385" s="285"/>
      <c r="CH385" s="285"/>
      <c r="CL385" s="285"/>
    </row>
    <row r="386" spans="1:90" s="1" customFormat="1" x14ac:dyDescent="0.3">
      <c r="A386" s="519"/>
      <c r="B386" s="496" t="s">
        <v>310</v>
      </c>
      <c r="C386" s="502"/>
      <c r="D386" s="502"/>
      <c r="E386" s="511"/>
      <c r="F386" s="505"/>
      <c r="G386" s="505"/>
      <c r="H386" s="505"/>
      <c r="I386" s="505"/>
      <c r="J386" s="511"/>
      <c r="K386" s="499" t="s">
        <v>313</v>
      </c>
      <c r="L386" s="499" t="s">
        <v>316</v>
      </c>
      <c r="M386" s="512"/>
      <c r="N386" s="496"/>
      <c r="O386" s="493"/>
      <c r="P386" s="487"/>
      <c r="Q386" s="488"/>
      <c r="R386" s="485"/>
      <c r="S386" s="487"/>
      <c r="T386" s="488"/>
      <c r="U386" s="485"/>
      <c r="V386" s="487"/>
      <c r="W386" s="488"/>
      <c r="X386" s="509"/>
      <c r="Y386" s="488"/>
      <c r="Z386" s="509"/>
      <c r="AA386" s="516"/>
      <c r="AB386" s="298"/>
      <c r="AC386" s="394"/>
      <c r="AD386" s="359"/>
      <c r="AE386" s="359"/>
      <c r="AF386" s="393"/>
      <c r="AG386" s="135"/>
      <c r="AH386" s="288"/>
      <c r="AI386" s="135"/>
      <c r="AJ386" s="135"/>
      <c r="AK386" s="135"/>
      <c r="AL386" s="135"/>
      <c r="AM386" s="135"/>
      <c r="AN386" s="134"/>
      <c r="AO386" s="131" t="str">
        <f t="shared" si="414"/>
        <v/>
      </c>
      <c r="AP386" s="123"/>
      <c r="AQ386" s="131" t="str">
        <f t="shared" si="415"/>
        <v/>
      </c>
      <c r="AR386" s="123" t="str">
        <f t="shared" si="416"/>
        <v/>
      </c>
      <c r="AS386" s="273" t="str">
        <f t="shared" si="417"/>
        <v/>
      </c>
      <c r="AT386" s="339"/>
      <c r="AU386" s="273"/>
      <c r="AV386" s="341"/>
      <c r="AW386" s="277"/>
      <c r="AX386" s="277"/>
      <c r="AY386" s="404"/>
      <c r="AZ386" s="405"/>
      <c r="BA386" s="405"/>
      <c r="BB386" s="405"/>
      <c r="BC386" s="405"/>
      <c r="BJ386" s="299"/>
      <c r="BK386" s="285"/>
      <c r="BL386" s="285"/>
      <c r="BM386" s="285"/>
      <c r="BN386" s="285"/>
      <c r="BO386" s="285"/>
      <c r="BP386" s="285"/>
      <c r="BQ386" s="285"/>
      <c r="BR386" s="285"/>
      <c r="BS386" s="285"/>
      <c r="BT386" s="285"/>
      <c r="BU386" s="285"/>
      <c r="BV386" s="285"/>
      <c r="BW386" s="285"/>
      <c r="BX386" s="285"/>
      <c r="BY386" s="285"/>
      <c r="BZ386" s="285"/>
      <c r="CA386" s="285"/>
      <c r="CB386" s="285"/>
      <c r="CC386" s="285"/>
      <c r="CD386" s="285"/>
      <c r="CE386" s="285"/>
      <c r="CF386" s="285"/>
      <c r="CG386" s="285"/>
      <c r="CH386" s="285"/>
      <c r="CL386" s="285"/>
    </row>
    <row r="387" spans="1:90" s="1" customFormat="1" x14ac:dyDescent="0.3">
      <c r="A387" s="519"/>
      <c r="B387" s="496" t="s">
        <v>310</v>
      </c>
      <c r="C387" s="502"/>
      <c r="D387" s="502"/>
      <c r="E387" s="511"/>
      <c r="F387" s="505"/>
      <c r="G387" s="505"/>
      <c r="H387" s="505"/>
      <c r="I387" s="505"/>
      <c r="J387" s="511"/>
      <c r="K387" s="499" t="s">
        <v>313</v>
      </c>
      <c r="L387" s="499" t="s">
        <v>316</v>
      </c>
      <c r="M387" s="512"/>
      <c r="N387" s="496"/>
      <c r="O387" s="493"/>
      <c r="P387" s="487"/>
      <c r="Q387" s="488"/>
      <c r="R387" s="485"/>
      <c r="S387" s="487"/>
      <c r="T387" s="488"/>
      <c r="U387" s="485"/>
      <c r="V387" s="487"/>
      <c r="W387" s="488"/>
      <c r="X387" s="509"/>
      <c r="Y387" s="488"/>
      <c r="Z387" s="509"/>
      <c r="AA387" s="516"/>
      <c r="AB387" s="298"/>
      <c r="AC387" s="394"/>
      <c r="AD387" s="359"/>
      <c r="AE387" s="359"/>
      <c r="AF387" s="393"/>
      <c r="AG387" s="135"/>
      <c r="AH387" s="288"/>
      <c r="AI387" s="135"/>
      <c r="AJ387" s="135"/>
      <c r="AK387" s="135"/>
      <c r="AL387" s="135"/>
      <c r="AM387" s="135"/>
      <c r="AN387" s="134"/>
      <c r="AO387" s="131" t="str">
        <f t="shared" si="414"/>
        <v/>
      </c>
      <c r="AP387" s="123"/>
      <c r="AQ387" s="131" t="str">
        <f t="shared" si="415"/>
        <v/>
      </c>
      <c r="AR387" s="123" t="str">
        <f t="shared" si="416"/>
        <v/>
      </c>
      <c r="AS387" s="273" t="str">
        <f t="shared" si="417"/>
        <v/>
      </c>
      <c r="AT387" s="339"/>
      <c r="AU387" s="273"/>
      <c r="AV387" s="341"/>
      <c r="AW387" s="277"/>
      <c r="AX387" s="277"/>
      <c r="AY387" s="404"/>
      <c r="AZ387" s="405"/>
      <c r="BA387" s="405"/>
      <c r="BB387" s="405"/>
      <c r="BC387" s="405"/>
      <c r="BJ387" s="299"/>
      <c r="BK387" s="285"/>
      <c r="BL387" s="285"/>
      <c r="BM387" s="285"/>
      <c r="BN387" s="285"/>
      <c r="BO387" s="285"/>
      <c r="BP387" s="285"/>
      <c r="BQ387" s="285"/>
      <c r="BR387" s="285"/>
      <c r="BS387" s="285"/>
      <c r="BT387" s="285"/>
      <c r="BU387" s="285"/>
      <c r="BV387" s="285"/>
      <c r="BW387" s="285"/>
      <c r="BX387" s="285"/>
      <c r="BY387" s="285"/>
      <c r="BZ387" s="285"/>
      <c r="CA387" s="285"/>
      <c r="CB387" s="285"/>
      <c r="CC387" s="285"/>
      <c r="CD387" s="285"/>
      <c r="CE387" s="285"/>
      <c r="CF387" s="285"/>
      <c r="CG387" s="285"/>
      <c r="CH387" s="285"/>
      <c r="CL387" s="285"/>
    </row>
    <row r="388" spans="1:90" s="1" customFormat="1" x14ac:dyDescent="0.3">
      <c r="A388" s="520"/>
      <c r="B388" s="497" t="s">
        <v>310</v>
      </c>
      <c r="C388" s="503"/>
      <c r="D388" s="503"/>
      <c r="E388" s="511"/>
      <c r="F388" s="506"/>
      <c r="G388" s="506"/>
      <c r="H388" s="506"/>
      <c r="I388" s="506"/>
      <c r="J388" s="511"/>
      <c r="K388" s="500" t="s">
        <v>313</v>
      </c>
      <c r="L388" s="500" t="s">
        <v>316</v>
      </c>
      <c r="M388" s="512"/>
      <c r="N388" s="497"/>
      <c r="O388" s="494"/>
      <c r="P388" s="487"/>
      <c r="Q388" s="488"/>
      <c r="R388" s="485"/>
      <c r="S388" s="487"/>
      <c r="T388" s="488"/>
      <c r="U388" s="485"/>
      <c r="V388" s="487"/>
      <c r="W388" s="488"/>
      <c r="X388" s="509"/>
      <c r="Y388" s="488"/>
      <c r="Z388" s="509"/>
      <c r="AA388" s="517"/>
      <c r="AB388" s="298"/>
      <c r="AC388" s="394"/>
      <c r="AD388" s="359"/>
      <c r="AE388" s="359"/>
      <c r="AF388" s="393"/>
      <c r="AG388" s="135"/>
      <c r="AH388" s="288"/>
      <c r="AI388" s="135"/>
      <c r="AJ388" s="135"/>
      <c r="AK388" s="135"/>
      <c r="AL388" s="135"/>
      <c r="AM388" s="135"/>
      <c r="AN388" s="134"/>
      <c r="AO388" s="131" t="str">
        <f t="shared" si="414"/>
        <v/>
      </c>
      <c r="AP388" s="123"/>
      <c r="AQ388" s="131" t="str">
        <f t="shared" si="415"/>
        <v/>
      </c>
      <c r="AR388" s="123" t="str">
        <f t="shared" si="416"/>
        <v/>
      </c>
      <c r="AS388" s="273" t="str">
        <f t="shared" si="417"/>
        <v/>
      </c>
      <c r="AT388" s="339"/>
      <c r="AU388" s="273"/>
      <c r="AV388" s="341"/>
      <c r="AW388" s="277"/>
      <c r="AX388" s="277"/>
      <c r="AY388" s="404"/>
      <c r="AZ388" s="405"/>
      <c r="BA388" s="405"/>
      <c r="BB388" s="405"/>
      <c r="BC388" s="405"/>
      <c r="BJ388" s="299"/>
      <c r="BK388" s="285"/>
      <c r="BL388" s="285"/>
      <c r="BM388" s="285"/>
      <c r="BN388" s="285"/>
      <c r="BO388" s="285"/>
      <c r="BP388" s="285"/>
      <c r="BQ388" s="285"/>
      <c r="BR388" s="285"/>
      <c r="BS388" s="285"/>
      <c r="BT388" s="285"/>
      <c r="BU388" s="285"/>
      <c r="BV388" s="285"/>
      <c r="BW388" s="285"/>
      <c r="BX388" s="285"/>
      <c r="BY388" s="285"/>
      <c r="BZ388" s="285"/>
      <c r="CA388" s="285"/>
      <c r="CB388" s="285"/>
      <c r="CC388" s="285"/>
      <c r="CD388" s="285"/>
      <c r="CE388" s="285"/>
      <c r="CF388" s="285"/>
      <c r="CG388" s="285"/>
      <c r="CH388" s="285"/>
      <c r="CL388" s="285"/>
    </row>
    <row r="389" spans="1:90" s="1" customFormat="1" ht="106.75" customHeight="1" x14ac:dyDescent="0.3">
      <c r="A389" s="518" t="s">
        <v>584</v>
      </c>
      <c r="B389" s="495" t="s">
        <v>746</v>
      </c>
      <c r="C389" s="501" t="s">
        <v>108</v>
      </c>
      <c r="D389" s="501" t="s">
        <v>747</v>
      </c>
      <c r="E389" s="501" t="s">
        <v>134</v>
      </c>
      <c r="F389" s="504" t="s">
        <v>287</v>
      </c>
      <c r="G389" s="504" t="s">
        <v>278</v>
      </c>
      <c r="H389" s="504" t="s">
        <v>279</v>
      </c>
      <c r="I389" s="504" t="s">
        <v>305</v>
      </c>
      <c r="J389" s="501" t="s">
        <v>749</v>
      </c>
      <c r="K389" s="498" t="s">
        <v>750</v>
      </c>
      <c r="L389" s="498" t="s">
        <v>748</v>
      </c>
      <c r="M389" s="498" t="str">
        <f>J389&amp;K389&amp;L389</f>
        <v>Posibilidad de pérdida Reputacional por validar e integrar los vértices a la Red Geodésica Nacional que se encuentren fuera de las especificaciones técnicas debido a:
1. Falta control de calidad a cada una de las características definidas a vértices geodésicos de acuerdo con la resolución vigente
2. Ausencia o insuficiencia de información para la validación</v>
      </c>
      <c r="N389" s="495" t="s">
        <v>270</v>
      </c>
      <c r="O389" s="492">
        <v>2</v>
      </c>
      <c r="P389" s="527" t="str">
        <f t="shared" si="419"/>
        <v>Muy Baja</v>
      </c>
      <c r="Q389" s="524">
        <f t="shared" ref="Q389" si="490">IF(P389="","",IF(P389="Muy Baja",0.2,IF(P389="Baja",0.4,IF(P389="Media",0.6,IF(P389="Alta",0.8,IF(P389="Muy Alta",1,))))))</f>
        <v>0.2</v>
      </c>
      <c r="R389" s="530"/>
      <c r="S389" s="527" t="str">
        <f>IF(OR(R389='Tabla Impacto'!$C$11,R389='Tabla Impacto'!$D$11),"Leve",IF(OR(R389='Tabla Impacto'!$C$12,R389='Tabla Impacto'!$D$12),"Menor",IF(OR(R389='Tabla Impacto'!$C$13,R389='Tabla Impacto'!$D$13),"Moderado",IF(OR(R389='Tabla Impacto'!$C$14,R389='Tabla Impacto'!$D$14),"Mayor",IF(OR(R389='Tabla Impacto'!$C$15,R389='Tabla Impacto'!$D$15),"Catastrófico","")))))</f>
        <v/>
      </c>
      <c r="T389" s="524" t="str">
        <f t="shared" ref="T389" si="491">IF(S389="","",IF(S389="Leve",0.2,IF(S389="Menor",0.4,IF(S389="Moderado",0.6,IF(S389="Mayor",0.8,IF(S389="Catastrófico",1,))))))</f>
        <v/>
      </c>
      <c r="U389" s="530" t="s">
        <v>272</v>
      </c>
      <c r="V389" s="527" t="str">
        <f>IF(OR(U389='Tabla Impacto'!$C$11,U389='Tabla Impacto'!$D$11),"Leve",IF(OR(U389='Tabla Impacto'!$C$12,U389='Tabla Impacto'!$D$12),"Menor",IF(OR(U389='Tabla Impacto'!$C$13,U389='Tabla Impacto'!$D$13),"Moderado",IF(OR(U389='Tabla Impacto'!$C$14,U389='Tabla Impacto'!$D$14),"Mayor",IF(OR(U389='Tabla Impacto'!$C$15,U389='Tabla Impacto'!$D$15),"Catastrófico","")))))</f>
        <v>Catastrófico</v>
      </c>
      <c r="W389" s="524">
        <f t="shared" ref="W389" si="492">IF(V389="","",IF(V389="Leve",0.2,IF(V389="Menor",0.4,IF(V389="Moderado",0.6,IF(V389="Mayor",0.8,IF(V389="Catastrófico",1,))))))</f>
        <v>1</v>
      </c>
      <c r="X389" s="521" t="str">
        <f>IF(Y389="","",IF(Y389='Tabla Impacto'!$G$4,'Tabla Impacto'!$F$4,IF(Y389='Tabla Impacto'!$G$5,'Tabla Impacto'!$F$5,IF(Y389='Tabla Impacto'!$G$6,'Tabla Impacto'!$F$6,IF(Y389='Tabla Impacto'!$G$7,'Tabla Impacto'!$F$7,IF(Y389='Tabla Impacto'!$G$8,'Tabla Impacto'!$F$8))))))</f>
        <v>Catastrófico</v>
      </c>
      <c r="Y389" s="524">
        <f t="shared" ref="Y389" si="493">+IF(T389="",W389,IF(W389="",T389,IF(T389&gt;W389,T389,W389)))</f>
        <v>1</v>
      </c>
      <c r="Z389" s="521" t="str">
        <f t="shared" ref="Z389" si="494">IF(OR(AND(P389="Muy Baja",X389="Leve"),AND(P389="Muy Baja",X389="Menor"),AND(P389="Baja",X389="Leve")),"Bajo",IF(OR(AND(P389="Muy baja",X389="Moderado"),AND(P389="Baja",X389="Menor"),AND(P389="Baja",X389="Moderado"),AND(P389="Media",X389="Leve"),AND(P389="Media",X389="Menor"),AND(P389="Media",X389="Moderado"),AND(P389="Alta",X389="Leve"),AND(P389="Alta",X389="Menor")),"Moderado",IF(OR(AND(P389="Muy Baja",X389="Mayor"),AND(P389="Baja",X389="Mayor"),AND(P389="Media",X389="Mayor"),AND(P389="Alta",X389="Moderado"),AND(P389="Alta",X389="Mayor"),AND(P389="Muy Alta",X389="Leve"),AND(P389="Muy Alta",X389="Menor"),AND(P389="Muy Alta",X389="Moderado"),AND(P389="Muy Alta",X389="Mayor")),"Alto",IF(OR(AND(P389="Muy Baja",X389="Catastrófico"),AND(P389="Baja",X389="Catastrófico"),AND(P389="Media",X389="Catastrófico"),AND(P389="Alta",X389="Catastrófico"),AND(P389="Muy Alta",X389="Catastrófico")),"Extremo",""))))</f>
        <v>Extremo</v>
      </c>
      <c r="AA389" s="515"/>
      <c r="AB389" s="298">
        <v>1</v>
      </c>
      <c r="AC389" s="409" t="s">
        <v>874</v>
      </c>
      <c r="AD389" s="359"/>
      <c r="AE389" s="287" t="s">
        <v>120</v>
      </c>
      <c r="AF389" s="409" t="s">
        <v>875</v>
      </c>
      <c r="AG389" s="287" t="str">
        <f t="shared" ref="AG389:AG412" si="495">IF(OR(AH389="Preventivo",AH389="Detectivo"),"Probabilidad",IF(AH389="Correctivo","Impacto",""))</f>
        <v>Probabilidad</v>
      </c>
      <c r="AH389" s="288" t="s">
        <v>71</v>
      </c>
      <c r="AI389" s="288" t="s">
        <v>106</v>
      </c>
      <c r="AJ389" s="289" t="str">
        <f t="shared" ref="AJ389" si="496">IF(AND(AH389="Preventivo",AI389="Automático"),"50%",IF(AND(AH389="Preventivo",AI389="Manual"),"40%",IF(AND(AH389="Detectivo",AI389="Automático"),"40%",IF(AND(AH389="Detectivo",AI389="Manual"),"30%",IF(AND(AH389="Correctivo",AI389="Automático"),"35%",IF(AND(AH389="Correctivo",AI389="Manual"),"25%",""))))))</f>
        <v>40%</v>
      </c>
      <c r="AK389" s="288" t="s">
        <v>112</v>
      </c>
      <c r="AL389" s="288" t="s">
        <v>130</v>
      </c>
      <c r="AM389" s="288" t="s">
        <v>273</v>
      </c>
      <c r="AN389" s="272">
        <f t="shared" ref="AN389:AN412" si="497">IFERROR(IF(AG389="Probabilidad",(Q389-(+Q389*AJ389)),IF(AG389="Impacto",Q389,"")),"")</f>
        <v>0.12</v>
      </c>
      <c r="AO389" s="131" t="str">
        <f t="shared" si="414"/>
        <v>Muy Baja</v>
      </c>
      <c r="AP389" s="123">
        <f>+AN389</f>
        <v>0.12</v>
      </c>
      <c r="AQ389" s="131" t="str">
        <f t="shared" ref="AQ389:AQ412" si="498">IFERROR(IF(AR389="","",IF(AR389&lt;=0.2,"Leve",IF(AR389&lt;=0.4,"Menor",IF(AR389&lt;=0.6,"Moderado",IF(AR389&lt;=0.8,"Mayor","Catastrófico"))))),"")</f>
        <v>Catastrófico</v>
      </c>
      <c r="AR389" s="123">
        <f>IFERROR(IF(AG389="Impacto",(Y389-(+Y389*AJ389)),IF(AG389="Probabilidad",Y389,"")),"")</f>
        <v>1</v>
      </c>
      <c r="AS389" s="273" t="str">
        <f t="shared" ref="AS389:AS412" si="499">IFERROR(IF(OR(AND(AO389="Muy Baja",AQ389="Leve"),AND(AO389="Muy Baja",AQ389="Menor"),AND(AO389="Baja",AQ389="Leve")),"Bajo",IF(OR(AND(AO389="Muy baja",AQ389="Moderado"),AND(AO389="Baja",AQ389="Menor"),AND(AO389="Baja",AQ389="Moderado"),AND(AO389="Media",AQ389="Leve"),AND(AO389="Media",AQ389="Menor"),AND(AO389="Media",AQ389="Moderado"),AND(AO389="Alta",AQ389="Leve"),AND(AO389="Alta",AQ389="Menor")),"Moderado",IF(OR(AND(AO389="Muy Baja",AQ389="Mayor"),AND(AO389="Baja",AQ389="Mayor"),AND(AO389="Media",AQ389="Mayor"),AND(AO389="Alta",AQ389="Moderado"),AND(AO389="Alta",AQ389="Mayor"),AND(AO389="Muy Alta",AQ389="Leve"),AND(AO389="Muy Alta",AQ389="Menor"),AND(AO389="Muy Alta",AQ389="Moderado"),AND(AO389="Muy Alta",AQ389="Mayor")),"Alto",IF(OR(AND(AO389="Muy Baja",AQ389="Catastrófico"),AND(AO389="Baja",AQ389="Catastrófico"),AND(AO389="Media",AQ389="Catastrófico"),AND(AO389="Alta",AQ389="Catastrófico"),AND(AO389="Muy Alta",AQ389="Catastrófico")),"Extremo","")))),"")</f>
        <v>Extremo</v>
      </c>
      <c r="AT389" s="507">
        <f>+AP390</f>
        <v>7.1999999999999995E-2</v>
      </c>
      <c r="AU389" s="507">
        <f>+AR390</f>
        <v>1</v>
      </c>
      <c r="AV389" s="650" t="s">
        <v>522</v>
      </c>
      <c r="AW389" s="277"/>
      <c r="AX389" s="277"/>
      <c r="AY389" s="404">
        <v>0</v>
      </c>
      <c r="AZ389" s="405">
        <v>0</v>
      </c>
      <c r="BA389" s="405">
        <v>0</v>
      </c>
      <c r="BB389" s="405">
        <v>0</v>
      </c>
      <c r="BC389" s="405">
        <v>0</v>
      </c>
      <c r="BJ389" s="299"/>
      <c r="BK389" s="285"/>
      <c r="BL389" s="285"/>
      <c r="BM389" s="285"/>
      <c r="BN389" s="285"/>
      <c r="BO389" s="285"/>
      <c r="BP389" s="285"/>
      <c r="BQ389" s="285"/>
      <c r="BR389" s="285"/>
      <c r="BS389" s="285"/>
      <c r="BT389" s="285"/>
      <c r="BU389" s="285"/>
      <c r="BV389" s="285"/>
      <c r="BW389" s="285"/>
      <c r="BX389" s="285"/>
      <c r="BY389" s="285"/>
      <c r="BZ389" s="285"/>
      <c r="CA389" s="285"/>
      <c r="CB389" s="285"/>
      <c r="CC389" s="285"/>
      <c r="CD389" s="285"/>
      <c r="CE389" s="285"/>
      <c r="CF389" s="285"/>
      <c r="CG389" s="285"/>
      <c r="CH389" s="285"/>
      <c r="CL389" s="285"/>
    </row>
    <row r="390" spans="1:90" s="1" customFormat="1" ht="106.75" customHeight="1" x14ac:dyDescent="0.3">
      <c r="A390" s="519"/>
      <c r="B390" s="496"/>
      <c r="C390" s="502"/>
      <c r="D390" s="502"/>
      <c r="E390" s="502"/>
      <c r="F390" s="505"/>
      <c r="G390" s="505"/>
      <c r="H390" s="505"/>
      <c r="I390" s="505"/>
      <c r="J390" s="502"/>
      <c r="K390" s="499"/>
      <c r="L390" s="499"/>
      <c r="M390" s="499"/>
      <c r="N390" s="496"/>
      <c r="O390" s="493"/>
      <c r="P390" s="528"/>
      <c r="Q390" s="525"/>
      <c r="R390" s="531"/>
      <c r="S390" s="528"/>
      <c r="T390" s="525"/>
      <c r="U390" s="531"/>
      <c r="V390" s="528"/>
      <c r="W390" s="525"/>
      <c r="X390" s="522"/>
      <c r="Y390" s="525"/>
      <c r="Z390" s="522"/>
      <c r="AA390" s="516"/>
      <c r="AB390" s="298">
        <v>2</v>
      </c>
      <c r="AC390" s="409" t="s">
        <v>876</v>
      </c>
      <c r="AD390" s="359"/>
      <c r="AE390" s="287" t="s">
        <v>120</v>
      </c>
      <c r="AF390" s="409" t="s">
        <v>751</v>
      </c>
      <c r="AG390" s="287" t="str">
        <f t="shared" si="495"/>
        <v>Probabilidad</v>
      </c>
      <c r="AH390" s="288" t="s">
        <v>71</v>
      </c>
      <c r="AI390" s="288" t="s">
        <v>106</v>
      </c>
      <c r="AJ390" s="289" t="str">
        <f t="shared" ref="AJ390:AJ412" si="500">IF(AND(AH390="Preventivo",AI390="Automático"),"50%",IF(AND(AH390="Preventivo",AI390="Manual"),"40%",IF(AND(AH390="Detectivo",AI390="Automático"),"40%",IF(AND(AH390="Detectivo",AI390="Manual"),"30%",IF(AND(AH390="Correctivo",AI390="Automático"),"35%",IF(AND(AH390="Correctivo",AI390="Manual"),"25%",""))))))</f>
        <v>40%</v>
      </c>
      <c r="AK390" s="288" t="s">
        <v>112</v>
      </c>
      <c r="AL390" s="288" t="s">
        <v>130</v>
      </c>
      <c r="AM390" s="288" t="s">
        <v>273</v>
      </c>
      <c r="AN390" s="271">
        <f>IFERROR(IF(AND(AG389="Probabilidad",AG390="Probabilidad"),(AP389-(+AP389*AJ390)),IF(AG390="Probabilidad",(Q389-(+Q389*AJ390)),IF(AG390="Impacto",AP389,""))),"")</f>
        <v>7.1999999999999995E-2</v>
      </c>
      <c r="AO390" s="131" t="str">
        <f t="shared" si="414"/>
        <v>Muy Baja</v>
      </c>
      <c r="AP390" s="123">
        <f>+AN390</f>
        <v>7.1999999999999995E-2</v>
      </c>
      <c r="AQ390" s="131" t="str">
        <f t="shared" si="498"/>
        <v>Catastrófico</v>
      </c>
      <c r="AR390" s="123">
        <f>IFERROR(IF(AND(AG389="Impacto",AG390="Impacto"),(AR389-(+AR389*AJ390)),IF(AG390="Impacto",(Y389-(+Y389*AJ390)),IF(AG390="Probabilidad",AR389,""))),"")</f>
        <v>1</v>
      </c>
      <c r="AS390" s="273" t="str">
        <f t="shared" si="499"/>
        <v>Extremo</v>
      </c>
      <c r="AT390" s="508"/>
      <c r="AU390" s="508"/>
      <c r="AV390" s="652"/>
      <c r="AW390" s="277"/>
      <c r="AX390" s="277"/>
      <c r="AY390" s="404">
        <v>0</v>
      </c>
      <c r="AZ390" s="405">
        <v>0</v>
      </c>
      <c r="BA390" s="405">
        <v>0</v>
      </c>
      <c r="BB390" s="405">
        <v>0</v>
      </c>
      <c r="BC390" s="405">
        <v>0</v>
      </c>
      <c r="BJ390" s="299"/>
      <c r="BK390" s="285"/>
      <c r="BL390" s="285"/>
      <c r="BM390" s="285"/>
      <c r="BN390" s="285"/>
      <c r="BO390" s="285"/>
      <c r="BP390" s="285"/>
      <c r="BQ390" s="285"/>
      <c r="BR390" s="285"/>
      <c r="BS390" s="285"/>
      <c r="BT390" s="285"/>
      <c r="BU390" s="285"/>
      <c r="BV390" s="285"/>
      <c r="BW390" s="285"/>
      <c r="BX390" s="285"/>
      <c r="BY390" s="285"/>
      <c r="BZ390" s="285"/>
      <c r="CA390" s="285"/>
      <c r="CB390" s="285"/>
      <c r="CC390" s="285"/>
      <c r="CD390" s="285"/>
      <c r="CE390" s="285"/>
      <c r="CF390" s="285"/>
      <c r="CG390" s="285"/>
      <c r="CH390" s="285"/>
      <c r="CL390" s="285"/>
    </row>
    <row r="391" spans="1:90" s="1" customFormat="1" ht="14" customHeight="1" x14ac:dyDescent="0.3">
      <c r="A391" s="519"/>
      <c r="B391" s="496"/>
      <c r="C391" s="502"/>
      <c r="D391" s="502"/>
      <c r="E391" s="502"/>
      <c r="F391" s="505"/>
      <c r="G391" s="505"/>
      <c r="H391" s="505"/>
      <c r="I391" s="505"/>
      <c r="J391" s="502"/>
      <c r="K391" s="499"/>
      <c r="L391" s="499"/>
      <c r="M391" s="499"/>
      <c r="N391" s="496"/>
      <c r="O391" s="493"/>
      <c r="P391" s="528"/>
      <c r="Q391" s="525"/>
      <c r="R391" s="531"/>
      <c r="S391" s="528"/>
      <c r="T391" s="525"/>
      <c r="U391" s="531"/>
      <c r="V391" s="528"/>
      <c r="W391" s="525"/>
      <c r="X391" s="522"/>
      <c r="Y391" s="525"/>
      <c r="Z391" s="522"/>
      <c r="AA391" s="516"/>
      <c r="AB391" s="298"/>
      <c r="AC391" s="394"/>
      <c r="AD391" s="359"/>
      <c r="AE391" s="287"/>
      <c r="AF391" s="393"/>
      <c r="AG391" s="287" t="str">
        <f t="shared" si="495"/>
        <v/>
      </c>
      <c r="AH391" s="288"/>
      <c r="AI391" s="288"/>
      <c r="AJ391" s="289" t="str">
        <f t="shared" si="500"/>
        <v/>
      </c>
      <c r="AK391" s="288"/>
      <c r="AL391" s="288"/>
      <c r="AM391" s="288"/>
      <c r="AN391" s="272" t="str">
        <f t="shared" si="497"/>
        <v/>
      </c>
      <c r="AO391" s="131" t="str">
        <f t="shared" ref="AO391:AO393" si="501">IFERROR(IF(AN391="","",IF(AN391&lt;=0.2,"Muy Baja",IF(AN391&lt;=0.4,"Baja",IF(AN391&lt;=0.6,"Media",IF(AN391&lt;=0.8,"Alta","Muy Alta"))))),"")</f>
        <v/>
      </c>
      <c r="AP391" s="123" t="str">
        <f t="shared" ref="AP391:AP412" si="502">+AN391</f>
        <v/>
      </c>
      <c r="AQ391" s="131" t="str">
        <f t="shared" si="498"/>
        <v/>
      </c>
      <c r="AR391" s="123" t="str">
        <f t="shared" ref="AR391:AR412" si="503">IFERROR(IF(AG391="Impacto",(Y391-(+Y391*AJ391)),IF(AG391="Probabilidad",Y391,"")),"")</f>
        <v/>
      </c>
      <c r="AS391" s="273" t="str">
        <f t="shared" si="499"/>
        <v/>
      </c>
      <c r="AT391" s="339" t="str">
        <f t="shared" ref="AT391:AT412" si="504">+AP391</f>
        <v/>
      </c>
      <c r="AU391" s="339" t="str">
        <f t="shared" ref="AU391:AU412" si="505">+AR391</f>
        <v/>
      </c>
      <c r="AV391" s="341"/>
      <c r="AW391" s="277"/>
      <c r="AX391" s="277"/>
      <c r="AY391" s="404"/>
      <c r="AZ391" s="405"/>
      <c r="BA391" s="405"/>
      <c r="BB391" s="405"/>
      <c r="BC391" s="405"/>
      <c r="BJ391" s="299"/>
      <c r="BK391" s="285"/>
      <c r="BL391" s="285"/>
      <c r="BM391" s="285"/>
      <c r="BN391" s="285"/>
      <c r="BO391" s="285"/>
      <c r="BP391" s="285"/>
      <c r="BQ391" s="285"/>
      <c r="BR391" s="285"/>
      <c r="BS391" s="285"/>
      <c r="BT391" s="285"/>
      <c r="BU391" s="285"/>
      <c r="BV391" s="285"/>
      <c r="BW391" s="285"/>
      <c r="BX391" s="285"/>
      <c r="BY391" s="285"/>
      <c r="BZ391" s="285"/>
      <c r="CA391" s="285"/>
      <c r="CB391" s="285"/>
      <c r="CC391" s="285"/>
      <c r="CD391" s="285"/>
      <c r="CE391" s="285"/>
      <c r="CF391" s="285"/>
      <c r="CG391" s="285"/>
      <c r="CH391" s="285"/>
      <c r="CL391" s="285"/>
    </row>
    <row r="392" spans="1:90" s="1" customFormat="1" ht="14" customHeight="1" x14ac:dyDescent="0.3">
      <c r="A392" s="519"/>
      <c r="B392" s="496"/>
      <c r="C392" s="502"/>
      <c r="D392" s="502"/>
      <c r="E392" s="502"/>
      <c r="F392" s="505"/>
      <c r="G392" s="505"/>
      <c r="H392" s="505"/>
      <c r="I392" s="505"/>
      <c r="J392" s="502"/>
      <c r="K392" s="499"/>
      <c r="L392" s="499"/>
      <c r="M392" s="499"/>
      <c r="N392" s="496"/>
      <c r="O392" s="493"/>
      <c r="P392" s="528"/>
      <c r="Q392" s="525"/>
      <c r="R392" s="531"/>
      <c r="S392" s="528"/>
      <c r="T392" s="525"/>
      <c r="U392" s="531"/>
      <c r="V392" s="528"/>
      <c r="W392" s="525"/>
      <c r="X392" s="522"/>
      <c r="Y392" s="525"/>
      <c r="Z392" s="522"/>
      <c r="AA392" s="516"/>
      <c r="AB392" s="298"/>
      <c r="AC392" s="394"/>
      <c r="AD392" s="359"/>
      <c r="AE392" s="287"/>
      <c r="AF392" s="393"/>
      <c r="AG392" s="287" t="str">
        <f t="shared" si="495"/>
        <v/>
      </c>
      <c r="AH392" s="288"/>
      <c r="AI392" s="288"/>
      <c r="AJ392" s="289" t="str">
        <f t="shared" si="500"/>
        <v/>
      </c>
      <c r="AK392" s="288"/>
      <c r="AL392" s="288"/>
      <c r="AM392" s="288"/>
      <c r="AN392" s="272" t="str">
        <f t="shared" si="497"/>
        <v/>
      </c>
      <c r="AO392" s="131" t="str">
        <f t="shared" si="501"/>
        <v/>
      </c>
      <c r="AP392" s="123" t="str">
        <f t="shared" si="502"/>
        <v/>
      </c>
      <c r="AQ392" s="131" t="str">
        <f t="shared" si="498"/>
        <v/>
      </c>
      <c r="AR392" s="123" t="str">
        <f t="shared" si="503"/>
        <v/>
      </c>
      <c r="AS392" s="273" t="str">
        <f t="shared" si="499"/>
        <v/>
      </c>
      <c r="AT392" s="339" t="str">
        <f t="shared" si="504"/>
        <v/>
      </c>
      <c r="AU392" s="339" t="str">
        <f t="shared" si="505"/>
        <v/>
      </c>
      <c r="AV392" s="341"/>
      <c r="AW392" s="277"/>
      <c r="AX392" s="277"/>
      <c r="AY392" s="404"/>
      <c r="AZ392" s="405"/>
      <c r="BA392" s="405"/>
      <c r="BB392" s="405"/>
      <c r="BC392" s="405"/>
      <c r="BJ392" s="299"/>
      <c r="BK392" s="285"/>
      <c r="BL392" s="285"/>
      <c r="BM392" s="285"/>
      <c r="BN392" s="285"/>
      <c r="BO392" s="285"/>
      <c r="BP392" s="285"/>
      <c r="BQ392" s="285"/>
      <c r="BR392" s="285"/>
      <c r="BS392" s="285"/>
      <c r="BT392" s="285"/>
      <c r="BU392" s="285"/>
      <c r="BV392" s="285"/>
      <c r="BW392" s="285"/>
      <c r="BX392" s="285"/>
      <c r="BY392" s="285"/>
      <c r="BZ392" s="285"/>
      <c r="CA392" s="285"/>
      <c r="CB392" s="285"/>
      <c r="CC392" s="285"/>
      <c r="CD392" s="285"/>
      <c r="CE392" s="285"/>
      <c r="CF392" s="285"/>
      <c r="CG392" s="285"/>
      <c r="CH392" s="285"/>
      <c r="CL392" s="285"/>
    </row>
    <row r="393" spans="1:90" s="1" customFormat="1" ht="14" customHeight="1" x14ac:dyDescent="0.3">
      <c r="A393" s="519"/>
      <c r="B393" s="496"/>
      <c r="C393" s="502"/>
      <c r="D393" s="502"/>
      <c r="E393" s="502"/>
      <c r="F393" s="505"/>
      <c r="G393" s="505"/>
      <c r="H393" s="505"/>
      <c r="I393" s="505"/>
      <c r="J393" s="502"/>
      <c r="K393" s="499"/>
      <c r="L393" s="499"/>
      <c r="M393" s="499"/>
      <c r="N393" s="496"/>
      <c r="O393" s="493"/>
      <c r="P393" s="528"/>
      <c r="Q393" s="525"/>
      <c r="R393" s="531"/>
      <c r="S393" s="528"/>
      <c r="T393" s="525"/>
      <c r="U393" s="531"/>
      <c r="V393" s="528"/>
      <c r="W393" s="525"/>
      <c r="X393" s="522"/>
      <c r="Y393" s="525"/>
      <c r="Z393" s="522"/>
      <c r="AA393" s="516"/>
      <c r="AB393" s="298"/>
      <c r="AC393" s="394"/>
      <c r="AD393" s="359"/>
      <c r="AE393" s="287"/>
      <c r="AF393" s="393"/>
      <c r="AG393" s="287" t="str">
        <f t="shared" si="495"/>
        <v/>
      </c>
      <c r="AH393" s="288"/>
      <c r="AI393" s="288"/>
      <c r="AJ393" s="289" t="str">
        <f t="shared" si="500"/>
        <v/>
      </c>
      <c r="AK393" s="288"/>
      <c r="AL393" s="288"/>
      <c r="AM393" s="288"/>
      <c r="AN393" s="272" t="str">
        <f t="shared" si="497"/>
        <v/>
      </c>
      <c r="AO393" s="131" t="str">
        <f t="shared" si="501"/>
        <v/>
      </c>
      <c r="AP393" s="123" t="str">
        <f t="shared" si="502"/>
        <v/>
      </c>
      <c r="AQ393" s="131" t="str">
        <f t="shared" si="498"/>
        <v/>
      </c>
      <c r="AR393" s="123" t="str">
        <f t="shared" si="503"/>
        <v/>
      </c>
      <c r="AS393" s="273" t="str">
        <f t="shared" si="499"/>
        <v/>
      </c>
      <c r="AT393" s="339" t="str">
        <f t="shared" si="504"/>
        <v/>
      </c>
      <c r="AU393" s="339" t="str">
        <f t="shared" si="505"/>
        <v/>
      </c>
      <c r="AV393" s="341"/>
      <c r="AW393" s="277"/>
      <c r="AX393" s="277"/>
      <c r="AY393" s="404"/>
      <c r="AZ393" s="405"/>
      <c r="BA393" s="405"/>
      <c r="BB393" s="405"/>
      <c r="BC393" s="405"/>
      <c r="BJ393" s="299"/>
      <c r="BK393" s="285"/>
      <c r="BL393" s="285"/>
      <c r="BM393" s="285"/>
      <c r="BN393" s="285"/>
      <c r="BO393" s="285"/>
      <c r="BP393" s="285"/>
      <c r="BQ393" s="285"/>
      <c r="BR393" s="285"/>
      <c r="BS393" s="285"/>
      <c r="BT393" s="285"/>
      <c r="BU393" s="285"/>
      <c r="BV393" s="285"/>
      <c r="BW393" s="285"/>
      <c r="BX393" s="285"/>
      <c r="BY393" s="285"/>
      <c r="BZ393" s="285"/>
      <c r="CA393" s="285"/>
      <c r="CB393" s="285"/>
      <c r="CC393" s="285"/>
      <c r="CD393" s="285"/>
      <c r="CE393" s="285"/>
      <c r="CF393" s="285"/>
      <c r="CG393" s="285"/>
      <c r="CH393" s="285"/>
      <c r="CL393" s="285"/>
    </row>
    <row r="394" spans="1:90" s="1" customFormat="1" ht="14" customHeight="1" x14ac:dyDescent="0.3">
      <c r="A394" s="520"/>
      <c r="B394" s="497"/>
      <c r="C394" s="503"/>
      <c r="D394" s="503"/>
      <c r="E394" s="503"/>
      <c r="F394" s="506"/>
      <c r="G394" s="506"/>
      <c r="H394" s="506"/>
      <c r="I394" s="506"/>
      <c r="J394" s="503"/>
      <c r="K394" s="500"/>
      <c r="L394" s="500"/>
      <c r="M394" s="500"/>
      <c r="N394" s="497"/>
      <c r="O394" s="494"/>
      <c r="P394" s="529"/>
      <c r="Q394" s="526"/>
      <c r="R394" s="532"/>
      <c r="S394" s="529"/>
      <c r="T394" s="526"/>
      <c r="U394" s="532"/>
      <c r="V394" s="529"/>
      <c r="W394" s="526"/>
      <c r="X394" s="523"/>
      <c r="Y394" s="526"/>
      <c r="Z394" s="523"/>
      <c r="AA394" s="517"/>
      <c r="AB394" s="298"/>
      <c r="AC394" s="394"/>
      <c r="AD394" s="359"/>
      <c r="AE394" s="287"/>
      <c r="AF394" s="393"/>
      <c r="AG394" s="287" t="str">
        <f t="shared" si="495"/>
        <v/>
      </c>
      <c r="AH394" s="288"/>
      <c r="AI394" s="288"/>
      <c r="AJ394" s="289" t="str">
        <f t="shared" si="500"/>
        <v/>
      </c>
      <c r="AK394" s="288"/>
      <c r="AL394" s="288"/>
      <c r="AM394" s="288"/>
      <c r="AN394" s="272" t="str">
        <f t="shared" si="497"/>
        <v/>
      </c>
      <c r="AO394" s="131" t="str">
        <f t="shared" ref="AO394:AO399" si="506">IFERROR(IF(AN394="","",IF(AN394&lt;=0.2,"Muy Baja",IF(AN394&lt;=0.4,"Baja",IF(AN394&lt;=0.6,"Media",IF(AN394&lt;=0.8,"Alta","Muy Alta"))))),"")</f>
        <v/>
      </c>
      <c r="AP394" s="123" t="str">
        <f t="shared" si="502"/>
        <v/>
      </c>
      <c r="AQ394" s="131" t="str">
        <f t="shared" si="498"/>
        <v/>
      </c>
      <c r="AR394" s="123" t="str">
        <f t="shared" si="503"/>
        <v/>
      </c>
      <c r="AS394" s="273" t="str">
        <f t="shared" si="499"/>
        <v/>
      </c>
      <c r="AT394" s="339" t="str">
        <f t="shared" si="504"/>
        <v/>
      </c>
      <c r="AU394" s="339" t="str">
        <f t="shared" si="505"/>
        <v/>
      </c>
      <c r="AV394" s="341"/>
      <c r="AW394" s="277"/>
      <c r="AX394" s="277"/>
      <c r="AY394" s="404"/>
      <c r="AZ394" s="405"/>
      <c r="BA394" s="405"/>
      <c r="BB394" s="405"/>
      <c r="BC394" s="405"/>
      <c r="BJ394" s="299"/>
      <c r="BK394" s="285"/>
      <c r="BL394" s="285"/>
      <c r="BM394" s="285"/>
      <c r="BN394" s="285"/>
      <c r="BO394" s="285"/>
      <c r="BP394" s="285"/>
      <c r="BQ394" s="285"/>
      <c r="BR394" s="285"/>
      <c r="BS394" s="285"/>
      <c r="BT394" s="285"/>
      <c r="BU394" s="285"/>
      <c r="BV394" s="285"/>
      <c r="BW394" s="285"/>
      <c r="BX394" s="285"/>
      <c r="BY394" s="285"/>
      <c r="BZ394" s="285"/>
      <c r="CA394" s="285"/>
      <c r="CB394" s="285"/>
      <c r="CC394" s="285"/>
      <c r="CD394" s="285"/>
      <c r="CE394" s="285"/>
      <c r="CF394" s="285"/>
      <c r="CG394" s="285"/>
      <c r="CH394" s="285"/>
      <c r="CL394" s="285"/>
    </row>
    <row r="395" spans="1:90" s="1" customFormat="1" ht="219.75" customHeight="1" x14ac:dyDescent="0.3">
      <c r="A395" s="518" t="s">
        <v>738</v>
      </c>
      <c r="B395" s="495" t="s">
        <v>753</v>
      </c>
      <c r="C395" s="501" t="s">
        <v>127</v>
      </c>
      <c r="D395" s="501" t="s">
        <v>754</v>
      </c>
      <c r="E395" s="501" t="s">
        <v>110</v>
      </c>
      <c r="F395" s="504" t="s">
        <v>287</v>
      </c>
      <c r="G395" s="504" t="s">
        <v>278</v>
      </c>
      <c r="H395" s="504" t="s">
        <v>279</v>
      </c>
      <c r="I395" s="504" t="s">
        <v>348</v>
      </c>
      <c r="J395" s="501" t="s">
        <v>996</v>
      </c>
      <c r="K395" s="498" t="s">
        <v>1003</v>
      </c>
      <c r="L395" s="498" t="s">
        <v>1004</v>
      </c>
      <c r="M395" s="498" t="str">
        <f>J395&amp;K395&amp;L395</f>
        <v>Posibilidad de afectación Económica y pérdida Reputacionalpor una posible sanción a la entidad, por incumplimiento de la normatividad vigente sobre  evaluaciones de desempeño y/o acuerdos de gestión.debido a:
1. Ausencia de un procedimiento que dé lineamientos para la realización de las evaluaciones de desempeño.
2. Desconocimiento de las implicaciones por la no realización o una inadecuada definición de compromisos y evidencias para las evaluaciones de desempeño y acuerdos de gestión 
3. Ineficacia en el seguimiento a la realización de las evaluaciones de desempeño y acuerdos de gestión</v>
      </c>
      <c r="N395" s="495" t="s">
        <v>270</v>
      </c>
      <c r="O395" s="489">
        <v>3</v>
      </c>
      <c r="P395" s="487" t="str">
        <f t="shared" ref="P395" si="507">IF(O395&lt;=0,"",IF(O395&lt;=2,"Muy Baja",IF(O395&lt;=24,"Baja",IF(O395&lt;=500,"Media",IF(O395&lt;=5000,"Alta","Muy Alta")))))</f>
        <v>Baja</v>
      </c>
      <c r="Q395" s="488">
        <f t="shared" ref="Q395" si="508">IF(P395="","",IF(P395="Muy Baja",0.2,IF(P395="Baja",0.4,IF(P395="Media",0.6,IF(P395="Alta",0.8,IF(P395="Muy Alta",1,))))))</f>
        <v>0.4</v>
      </c>
      <c r="R395" s="485" t="s">
        <v>314</v>
      </c>
      <c r="S395" s="487" t="str">
        <f>IF(OR(R395='Tabla Impacto'!$C$11,R395='Tabla Impacto'!$D$11),"Leve",IF(OR(R395='Tabla Impacto'!$C$12,R395='Tabla Impacto'!$D$12),"Menor",IF(OR(R395='Tabla Impacto'!$C$13,R395='Tabla Impacto'!$D$13),"Moderado",IF(OR(R395='Tabla Impacto'!$C$14,R395='Tabla Impacto'!$D$14),"Mayor",IF(OR(R395='Tabla Impacto'!$C$15,R395='Tabla Impacto'!$D$15),"Catastrófico","")))))</f>
        <v>Leve</v>
      </c>
      <c r="T395" s="488">
        <f t="shared" ref="T395" si="509">IF(S395="","",IF(S395="Leve",0.2,IF(S395="Menor",0.4,IF(S395="Moderado",0.6,IF(S395="Mayor",0.8,IF(S395="Catastrófico",1,))))))</f>
        <v>0.2</v>
      </c>
      <c r="U395" s="485" t="s">
        <v>460</v>
      </c>
      <c r="V395" s="487" t="str">
        <f>IF(OR(U395='Tabla Impacto'!$C$11,U395='Tabla Impacto'!$D$11),"Leve",IF(OR(U395='Tabla Impacto'!$C$12,U395='Tabla Impacto'!$D$12),"Menor",IF(OR(U395='Tabla Impacto'!$C$13,U395='Tabla Impacto'!$D$13),"Moderado",IF(OR(U395='Tabla Impacto'!$C$14,U395='Tabla Impacto'!$D$14),"Mayor",IF(OR(U395='Tabla Impacto'!$C$15,U395='Tabla Impacto'!$D$15),"Catastrófico","")))))</f>
        <v>Leve</v>
      </c>
      <c r="W395" s="488">
        <f t="shared" ref="W395" si="510">IF(V395="","",IF(V395="Leve",0.2,IF(V395="Menor",0.4,IF(V395="Moderado",0.6,IF(V395="Mayor",0.8,IF(V395="Catastrófico",1,))))))</f>
        <v>0.2</v>
      </c>
      <c r="X395" s="509" t="str">
        <f>IF(Y395="","",IF(Y395='Tabla Impacto'!$G$4,'Tabla Impacto'!$F$4,IF(Y395='Tabla Impacto'!$G$5,'Tabla Impacto'!$F$5,IF(Y395='Tabla Impacto'!$G$6,'Tabla Impacto'!$F$6,IF(Y395='Tabla Impacto'!$G$7,'Tabla Impacto'!$F$7,IF(Y395='Tabla Impacto'!$G$8,'Tabla Impacto'!$F$8))))))</f>
        <v>Leve</v>
      </c>
      <c r="Y395" s="488">
        <f t="shared" ref="Y395" si="511">+IF(T395="",W395,IF(W395="",T395,IF(T395&gt;W395,T395,W395)))</f>
        <v>0.2</v>
      </c>
      <c r="Z395" s="509" t="str">
        <f t="shared" ref="Z395" si="512">IF(OR(AND(P395="Muy Baja",X395="Leve"),AND(P395="Muy Baja",X395="Menor"),AND(P395="Baja",X395="Leve")),"Bajo",IF(OR(AND(P395="Muy baja",X395="Moderado"),AND(P395="Baja",X395="Menor"),AND(P395="Baja",X395="Moderado"),AND(P395="Media",X395="Leve"),AND(P395="Media",X395="Menor"),AND(P395="Media",X395="Moderado"),AND(P395="Alta",X395="Leve"),AND(P395="Alta",X395="Menor")),"Moderado",IF(OR(AND(P395="Muy Baja",X395="Mayor"),AND(P395="Baja",X395="Mayor"),AND(P395="Media",X395="Mayor"),AND(P395="Alta",X395="Moderado"),AND(P395="Alta",X395="Mayor"),AND(P395="Muy Alta",X395="Leve"),AND(P395="Muy Alta",X395="Menor"),AND(P395="Muy Alta",X395="Moderado"),AND(P395="Muy Alta",X395="Mayor")),"Alto",IF(OR(AND(P395="Muy Baja",X395="Catastrófico"),AND(P395="Baja",X395="Catastrófico"),AND(P395="Media",X395="Catastrófico"),AND(P395="Alta",X395="Catastrófico"),AND(P395="Muy Alta",X395="Catastrófico")),"Extremo",""))))</f>
        <v>Bajo</v>
      </c>
      <c r="AA395" s="515"/>
      <c r="AB395" s="298">
        <v>1</v>
      </c>
      <c r="AC395" s="409" t="s">
        <v>1005</v>
      </c>
      <c r="AD395" s="359"/>
      <c r="AE395" s="287" t="s">
        <v>120</v>
      </c>
      <c r="AF395" s="409" t="s">
        <v>807</v>
      </c>
      <c r="AG395" s="287" t="str">
        <f t="shared" si="495"/>
        <v>Probabilidad</v>
      </c>
      <c r="AH395" s="288" t="s">
        <v>78</v>
      </c>
      <c r="AI395" s="288" t="s">
        <v>106</v>
      </c>
      <c r="AJ395" s="289" t="str">
        <f t="shared" si="500"/>
        <v>30%</v>
      </c>
      <c r="AK395" s="288" t="s">
        <v>112</v>
      </c>
      <c r="AL395" s="288" t="s">
        <v>130</v>
      </c>
      <c r="AM395" s="288" t="s">
        <v>273</v>
      </c>
      <c r="AN395" s="272">
        <f t="shared" si="497"/>
        <v>0.28000000000000003</v>
      </c>
      <c r="AO395" s="131" t="str">
        <f t="shared" si="506"/>
        <v>Baja</v>
      </c>
      <c r="AP395" s="123">
        <f t="shared" si="502"/>
        <v>0.28000000000000003</v>
      </c>
      <c r="AQ395" s="131" t="str">
        <f t="shared" si="498"/>
        <v>Leve</v>
      </c>
      <c r="AR395" s="123">
        <f t="shared" si="503"/>
        <v>0.2</v>
      </c>
      <c r="AS395" s="273" t="str">
        <f t="shared" si="499"/>
        <v>Bajo</v>
      </c>
      <c r="AT395" s="339">
        <f t="shared" si="504"/>
        <v>0.28000000000000003</v>
      </c>
      <c r="AU395" s="339">
        <f t="shared" si="505"/>
        <v>0.2</v>
      </c>
      <c r="AV395" s="341" t="s">
        <v>274</v>
      </c>
      <c r="AW395" s="277"/>
      <c r="AX395" s="277"/>
      <c r="AY395" s="291">
        <v>2</v>
      </c>
      <c r="AZ395" s="287">
        <v>1</v>
      </c>
      <c r="BA395" s="287">
        <v>0</v>
      </c>
      <c r="BB395" s="287">
        <v>1</v>
      </c>
      <c r="BC395" s="287">
        <v>0</v>
      </c>
      <c r="BJ395" s="299"/>
      <c r="BK395" s="285"/>
      <c r="BL395" s="285"/>
      <c r="BM395" s="285"/>
      <c r="BN395" s="285"/>
      <c r="BO395" s="285"/>
      <c r="BP395" s="285"/>
      <c r="BQ395" s="285"/>
      <c r="BR395" s="285"/>
      <c r="BS395" s="285"/>
      <c r="BT395" s="285"/>
      <c r="BU395" s="285"/>
      <c r="BV395" s="285"/>
      <c r="BW395" s="285"/>
      <c r="BX395" s="285"/>
      <c r="BY395" s="285"/>
      <c r="BZ395" s="285"/>
      <c r="CA395" s="285"/>
      <c r="CB395" s="285"/>
      <c r="CC395" s="285"/>
      <c r="CD395" s="285"/>
      <c r="CE395" s="285"/>
      <c r="CF395" s="285"/>
      <c r="CG395" s="285"/>
      <c r="CH395" s="285"/>
      <c r="CL395" s="285"/>
    </row>
    <row r="396" spans="1:90" s="1" customFormat="1" ht="14" customHeight="1" x14ac:dyDescent="0.3">
      <c r="A396" s="519"/>
      <c r="B396" s="496"/>
      <c r="C396" s="502"/>
      <c r="D396" s="502"/>
      <c r="E396" s="502"/>
      <c r="F396" s="505"/>
      <c r="G396" s="505"/>
      <c r="H396" s="505"/>
      <c r="I396" s="505"/>
      <c r="J396" s="502"/>
      <c r="K396" s="499"/>
      <c r="L396" s="499"/>
      <c r="M396" s="499"/>
      <c r="N396" s="496"/>
      <c r="O396" s="489"/>
      <c r="P396" s="487"/>
      <c r="Q396" s="488"/>
      <c r="R396" s="485"/>
      <c r="S396" s="487"/>
      <c r="T396" s="488"/>
      <c r="U396" s="485"/>
      <c r="V396" s="487"/>
      <c r="W396" s="488"/>
      <c r="X396" s="509"/>
      <c r="Y396" s="488"/>
      <c r="Z396" s="509"/>
      <c r="AA396" s="516"/>
      <c r="AB396" s="298"/>
      <c r="AC396" s="394"/>
      <c r="AD396" s="359"/>
      <c r="AE396" s="287"/>
      <c r="AF396" s="393"/>
      <c r="AG396" s="287" t="str">
        <f t="shared" si="495"/>
        <v/>
      </c>
      <c r="AH396" s="288"/>
      <c r="AI396" s="288"/>
      <c r="AJ396" s="289" t="str">
        <f t="shared" si="500"/>
        <v/>
      </c>
      <c r="AK396" s="288"/>
      <c r="AL396" s="288"/>
      <c r="AM396" s="288"/>
      <c r="AN396" s="272" t="str">
        <f t="shared" si="497"/>
        <v/>
      </c>
      <c r="AO396" s="131" t="str">
        <f t="shared" si="506"/>
        <v/>
      </c>
      <c r="AP396" s="123" t="str">
        <f t="shared" si="502"/>
        <v/>
      </c>
      <c r="AQ396" s="131" t="str">
        <f t="shared" si="498"/>
        <v/>
      </c>
      <c r="AR396" s="123" t="str">
        <f t="shared" si="503"/>
        <v/>
      </c>
      <c r="AS396" s="273" t="str">
        <f t="shared" si="499"/>
        <v/>
      </c>
      <c r="AT396" s="339" t="str">
        <f t="shared" si="504"/>
        <v/>
      </c>
      <c r="AU396" s="339" t="str">
        <f t="shared" si="505"/>
        <v/>
      </c>
      <c r="AV396" s="341"/>
      <c r="AW396" s="277"/>
      <c r="AX396" s="277"/>
      <c r="AY396" s="404"/>
      <c r="AZ396" s="405"/>
      <c r="BA396" s="405"/>
      <c r="BB396" s="405"/>
      <c r="BC396" s="405"/>
      <c r="BJ396" s="299"/>
      <c r="BK396" s="285"/>
      <c r="BL396" s="285"/>
      <c r="BM396" s="285"/>
      <c r="BN396" s="285"/>
      <c r="BO396" s="285"/>
      <c r="BP396" s="285"/>
      <c r="BQ396" s="285"/>
      <c r="BR396" s="285"/>
      <c r="BS396" s="285"/>
      <c r="BT396" s="285"/>
      <c r="BU396" s="285"/>
      <c r="BV396" s="285"/>
      <c r="BW396" s="285"/>
      <c r="BX396" s="285"/>
      <c r="BY396" s="285"/>
      <c r="BZ396" s="285"/>
      <c r="CA396" s="285"/>
      <c r="CB396" s="285"/>
      <c r="CC396" s="285"/>
      <c r="CD396" s="285"/>
      <c r="CE396" s="285"/>
      <c r="CF396" s="285"/>
      <c r="CG396" s="285"/>
      <c r="CH396" s="285"/>
      <c r="CL396" s="285"/>
    </row>
    <row r="397" spans="1:90" s="1" customFormat="1" ht="14" customHeight="1" x14ac:dyDescent="0.3">
      <c r="A397" s="519"/>
      <c r="B397" s="496"/>
      <c r="C397" s="502"/>
      <c r="D397" s="502"/>
      <c r="E397" s="502"/>
      <c r="F397" s="505"/>
      <c r="G397" s="505"/>
      <c r="H397" s="505"/>
      <c r="I397" s="505"/>
      <c r="J397" s="502"/>
      <c r="K397" s="499"/>
      <c r="L397" s="499"/>
      <c r="M397" s="499"/>
      <c r="N397" s="496"/>
      <c r="O397" s="489"/>
      <c r="P397" s="487"/>
      <c r="Q397" s="488"/>
      <c r="R397" s="485"/>
      <c r="S397" s="487"/>
      <c r="T397" s="488"/>
      <c r="U397" s="485"/>
      <c r="V397" s="487"/>
      <c r="W397" s="488"/>
      <c r="X397" s="509"/>
      <c r="Y397" s="488"/>
      <c r="Z397" s="509"/>
      <c r="AA397" s="516"/>
      <c r="AB397" s="298"/>
      <c r="AC397" s="394"/>
      <c r="AD397" s="359"/>
      <c r="AE397" s="287"/>
      <c r="AF397" s="393"/>
      <c r="AG397" s="287" t="str">
        <f t="shared" si="495"/>
        <v/>
      </c>
      <c r="AH397" s="288"/>
      <c r="AI397" s="288"/>
      <c r="AJ397" s="289" t="str">
        <f t="shared" si="500"/>
        <v/>
      </c>
      <c r="AK397" s="288"/>
      <c r="AL397" s="288"/>
      <c r="AM397" s="288"/>
      <c r="AN397" s="272" t="str">
        <f t="shared" si="497"/>
        <v/>
      </c>
      <c r="AO397" s="131" t="str">
        <f t="shared" si="506"/>
        <v/>
      </c>
      <c r="AP397" s="123" t="str">
        <f t="shared" si="502"/>
        <v/>
      </c>
      <c r="AQ397" s="131" t="str">
        <f t="shared" si="498"/>
        <v/>
      </c>
      <c r="AR397" s="123" t="str">
        <f t="shared" si="503"/>
        <v/>
      </c>
      <c r="AS397" s="273" t="str">
        <f t="shared" si="499"/>
        <v/>
      </c>
      <c r="AT397" s="339" t="str">
        <f t="shared" si="504"/>
        <v/>
      </c>
      <c r="AU397" s="339" t="str">
        <f t="shared" si="505"/>
        <v/>
      </c>
      <c r="AV397" s="341"/>
      <c r="AW397" s="277"/>
      <c r="AX397" s="277"/>
      <c r="AY397" s="404"/>
      <c r="AZ397" s="405"/>
      <c r="BA397" s="405"/>
      <c r="BB397" s="405"/>
      <c r="BC397" s="405"/>
      <c r="BJ397" s="299"/>
      <c r="BK397" s="285"/>
      <c r="BL397" s="285"/>
      <c r="BM397" s="285"/>
      <c r="BN397" s="285"/>
      <c r="BO397" s="285"/>
      <c r="BP397" s="285"/>
      <c r="BQ397" s="285"/>
      <c r="BR397" s="285"/>
      <c r="BS397" s="285"/>
      <c r="BT397" s="285"/>
      <c r="BU397" s="285"/>
      <c r="BV397" s="285"/>
      <c r="BW397" s="285"/>
      <c r="BX397" s="285"/>
      <c r="BY397" s="285"/>
      <c r="BZ397" s="285"/>
      <c r="CA397" s="285"/>
      <c r="CB397" s="285"/>
      <c r="CC397" s="285"/>
      <c r="CD397" s="285"/>
      <c r="CE397" s="285"/>
      <c r="CF397" s="285"/>
      <c r="CG397" s="285"/>
      <c r="CH397" s="285"/>
      <c r="CL397" s="285"/>
    </row>
    <row r="398" spans="1:90" s="1" customFormat="1" ht="14" customHeight="1" x14ac:dyDescent="0.3">
      <c r="A398" s="519"/>
      <c r="B398" s="496"/>
      <c r="C398" s="502"/>
      <c r="D398" s="502"/>
      <c r="E398" s="502"/>
      <c r="F398" s="505"/>
      <c r="G398" s="505"/>
      <c r="H398" s="505"/>
      <c r="I398" s="505"/>
      <c r="J398" s="502"/>
      <c r="K398" s="499"/>
      <c r="L398" s="499"/>
      <c r="M398" s="499"/>
      <c r="N398" s="496"/>
      <c r="O398" s="489"/>
      <c r="P398" s="487"/>
      <c r="Q398" s="488"/>
      <c r="R398" s="485"/>
      <c r="S398" s="487"/>
      <c r="T398" s="488"/>
      <c r="U398" s="485"/>
      <c r="V398" s="487"/>
      <c r="W398" s="488"/>
      <c r="X398" s="509"/>
      <c r="Y398" s="488"/>
      <c r="Z398" s="509"/>
      <c r="AA398" s="516"/>
      <c r="AB398" s="298"/>
      <c r="AC398" s="394"/>
      <c r="AD398" s="359"/>
      <c r="AE398" s="287"/>
      <c r="AF398" s="393"/>
      <c r="AG398" s="287" t="str">
        <f t="shared" si="495"/>
        <v/>
      </c>
      <c r="AH398" s="288"/>
      <c r="AI398" s="288"/>
      <c r="AJ398" s="289" t="str">
        <f t="shared" si="500"/>
        <v/>
      </c>
      <c r="AK398" s="288"/>
      <c r="AL398" s="288"/>
      <c r="AM398" s="288"/>
      <c r="AN398" s="272" t="str">
        <f t="shared" si="497"/>
        <v/>
      </c>
      <c r="AO398" s="131" t="str">
        <f t="shared" si="506"/>
        <v/>
      </c>
      <c r="AP398" s="123" t="str">
        <f t="shared" si="502"/>
        <v/>
      </c>
      <c r="AQ398" s="131" t="str">
        <f t="shared" si="498"/>
        <v/>
      </c>
      <c r="AR398" s="123" t="str">
        <f t="shared" si="503"/>
        <v/>
      </c>
      <c r="AS398" s="273" t="str">
        <f t="shared" si="499"/>
        <v/>
      </c>
      <c r="AT398" s="339" t="str">
        <f t="shared" si="504"/>
        <v/>
      </c>
      <c r="AU398" s="339" t="str">
        <f t="shared" si="505"/>
        <v/>
      </c>
      <c r="AV398" s="341"/>
      <c r="AW398" s="277"/>
      <c r="AX398" s="277"/>
      <c r="AY398" s="404"/>
      <c r="AZ398" s="405"/>
      <c r="BA398" s="405"/>
      <c r="BB398" s="405"/>
      <c r="BC398" s="405"/>
      <c r="BJ398" s="299"/>
      <c r="BK398" s="285"/>
      <c r="BL398" s="285"/>
      <c r="BM398" s="285"/>
      <c r="BN398" s="285"/>
      <c r="BO398" s="285"/>
      <c r="BP398" s="285"/>
      <c r="BQ398" s="285"/>
      <c r="BR398" s="285"/>
      <c r="BS398" s="285"/>
      <c r="BT398" s="285"/>
      <c r="BU398" s="285"/>
      <c r="BV398" s="285"/>
      <c r="BW398" s="285"/>
      <c r="BX398" s="285"/>
      <c r="BY398" s="285"/>
      <c r="BZ398" s="285"/>
      <c r="CA398" s="285"/>
      <c r="CB398" s="285"/>
      <c r="CC398" s="285"/>
      <c r="CD398" s="285"/>
      <c r="CE398" s="285"/>
      <c r="CF398" s="285"/>
      <c r="CG398" s="285"/>
      <c r="CH398" s="285"/>
      <c r="CL398" s="285"/>
    </row>
    <row r="399" spans="1:90" s="1" customFormat="1" ht="14" customHeight="1" x14ac:dyDescent="0.3">
      <c r="A399" s="519"/>
      <c r="B399" s="496"/>
      <c r="C399" s="502"/>
      <c r="D399" s="502"/>
      <c r="E399" s="502"/>
      <c r="F399" s="505"/>
      <c r="G399" s="505"/>
      <c r="H399" s="505"/>
      <c r="I399" s="505"/>
      <c r="J399" s="502"/>
      <c r="K399" s="499"/>
      <c r="L399" s="499"/>
      <c r="M399" s="499"/>
      <c r="N399" s="496"/>
      <c r="O399" s="489"/>
      <c r="P399" s="487"/>
      <c r="Q399" s="488"/>
      <c r="R399" s="485"/>
      <c r="S399" s="487"/>
      <c r="T399" s="488"/>
      <c r="U399" s="485"/>
      <c r="V399" s="487"/>
      <c r="W399" s="488"/>
      <c r="X399" s="509"/>
      <c r="Y399" s="488"/>
      <c r="Z399" s="509"/>
      <c r="AA399" s="516"/>
      <c r="AB399" s="298"/>
      <c r="AC399" s="394"/>
      <c r="AD399" s="359"/>
      <c r="AE399" s="287"/>
      <c r="AF399" s="393"/>
      <c r="AG399" s="287" t="str">
        <f t="shared" si="495"/>
        <v/>
      </c>
      <c r="AH399" s="288"/>
      <c r="AI399" s="288"/>
      <c r="AJ399" s="289" t="str">
        <f t="shared" si="500"/>
        <v/>
      </c>
      <c r="AK399" s="288"/>
      <c r="AL399" s="288"/>
      <c r="AM399" s="288"/>
      <c r="AN399" s="272" t="str">
        <f t="shared" si="497"/>
        <v/>
      </c>
      <c r="AO399" s="131" t="str">
        <f t="shared" si="506"/>
        <v/>
      </c>
      <c r="AP399" s="123" t="str">
        <f t="shared" si="502"/>
        <v/>
      </c>
      <c r="AQ399" s="131" t="str">
        <f t="shared" si="498"/>
        <v/>
      </c>
      <c r="AR399" s="123" t="str">
        <f t="shared" si="503"/>
        <v/>
      </c>
      <c r="AS399" s="273" t="str">
        <f t="shared" si="499"/>
        <v/>
      </c>
      <c r="AT399" s="339" t="str">
        <f t="shared" si="504"/>
        <v/>
      </c>
      <c r="AU399" s="339" t="str">
        <f t="shared" si="505"/>
        <v/>
      </c>
      <c r="AV399" s="341"/>
      <c r="AW399" s="277"/>
      <c r="AX399" s="277"/>
      <c r="AY399" s="404"/>
      <c r="AZ399" s="405"/>
      <c r="BA399" s="405"/>
      <c r="BB399" s="405"/>
      <c r="BC399" s="405"/>
      <c r="BJ399" s="299"/>
      <c r="BK399" s="285"/>
      <c r="BL399" s="285"/>
      <c r="BM399" s="285"/>
      <c r="BN399" s="285"/>
      <c r="BO399" s="285"/>
      <c r="BP399" s="285"/>
      <c r="BQ399" s="285"/>
      <c r="BR399" s="285"/>
      <c r="BS399" s="285"/>
      <c r="BT399" s="285"/>
      <c r="BU399" s="285"/>
      <c r="BV399" s="285"/>
      <c r="BW399" s="285"/>
      <c r="BX399" s="285"/>
      <c r="BY399" s="285"/>
      <c r="BZ399" s="285"/>
      <c r="CA399" s="285"/>
      <c r="CB399" s="285"/>
      <c r="CC399" s="285"/>
      <c r="CD399" s="285"/>
      <c r="CE399" s="285"/>
      <c r="CF399" s="285"/>
      <c r="CG399" s="285"/>
      <c r="CH399" s="285"/>
      <c r="CL399" s="285"/>
    </row>
    <row r="400" spans="1:90" s="1" customFormat="1" ht="14" customHeight="1" x14ac:dyDescent="0.3">
      <c r="A400" s="520"/>
      <c r="B400" s="497"/>
      <c r="C400" s="503"/>
      <c r="D400" s="503"/>
      <c r="E400" s="503"/>
      <c r="F400" s="506"/>
      <c r="G400" s="506"/>
      <c r="H400" s="506"/>
      <c r="I400" s="506"/>
      <c r="J400" s="503"/>
      <c r="K400" s="500"/>
      <c r="L400" s="500"/>
      <c r="M400" s="500"/>
      <c r="N400" s="497"/>
      <c r="O400" s="489"/>
      <c r="P400" s="487"/>
      <c r="Q400" s="488"/>
      <c r="R400" s="485"/>
      <c r="S400" s="487"/>
      <c r="T400" s="488"/>
      <c r="U400" s="485"/>
      <c r="V400" s="487"/>
      <c r="W400" s="488"/>
      <c r="X400" s="509"/>
      <c r="Y400" s="488"/>
      <c r="Z400" s="509"/>
      <c r="AA400" s="517"/>
      <c r="AB400" s="298"/>
      <c r="AC400" s="394"/>
      <c r="AD400" s="359"/>
      <c r="AE400" s="287"/>
      <c r="AF400" s="393"/>
      <c r="AG400" s="287" t="str">
        <f t="shared" si="495"/>
        <v/>
      </c>
      <c r="AH400" s="288"/>
      <c r="AI400" s="288"/>
      <c r="AJ400" s="289" t="str">
        <f t="shared" si="500"/>
        <v/>
      </c>
      <c r="AK400" s="288"/>
      <c r="AL400" s="288"/>
      <c r="AM400" s="288"/>
      <c r="AN400" s="272" t="str">
        <f t="shared" si="497"/>
        <v/>
      </c>
      <c r="AO400" s="131" t="str">
        <f t="shared" ref="AO400:AO412" si="513">IFERROR(IF(AN400="","",IF(AN400&lt;=0.2,"Muy Baja",IF(AN400&lt;=0.4,"Baja",IF(AN400&lt;=0.6,"Media",IF(AN400&lt;=0.8,"Alta","Muy Alta"))))),"")</f>
        <v/>
      </c>
      <c r="AP400" s="123" t="str">
        <f t="shared" si="502"/>
        <v/>
      </c>
      <c r="AQ400" s="131" t="str">
        <f t="shared" si="498"/>
        <v/>
      </c>
      <c r="AR400" s="123" t="str">
        <f t="shared" si="503"/>
        <v/>
      </c>
      <c r="AS400" s="273" t="str">
        <f t="shared" si="499"/>
        <v/>
      </c>
      <c r="AT400" s="339" t="str">
        <f t="shared" si="504"/>
        <v/>
      </c>
      <c r="AU400" s="339" t="str">
        <f t="shared" si="505"/>
        <v/>
      </c>
      <c r="AV400" s="341"/>
      <c r="AW400" s="277"/>
      <c r="AX400" s="277"/>
      <c r="AY400" s="404"/>
      <c r="AZ400" s="405"/>
      <c r="BA400" s="405"/>
      <c r="BB400" s="405"/>
      <c r="BC400" s="405"/>
      <c r="BJ400" s="299"/>
      <c r="BK400" s="285"/>
      <c r="BL400" s="285"/>
      <c r="BM400" s="285"/>
      <c r="BN400" s="285"/>
      <c r="BO400" s="285"/>
      <c r="BP400" s="285"/>
      <c r="BQ400" s="285"/>
      <c r="BR400" s="285"/>
      <c r="BS400" s="285"/>
      <c r="BT400" s="285"/>
      <c r="BU400" s="285"/>
      <c r="BV400" s="285"/>
      <c r="BW400" s="285"/>
      <c r="BX400" s="285"/>
      <c r="BY400" s="285"/>
      <c r="BZ400" s="285"/>
      <c r="CA400" s="285"/>
      <c r="CB400" s="285"/>
      <c r="CC400" s="285"/>
      <c r="CD400" s="285"/>
      <c r="CE400" s="285"/>
      <c r="CF400" s="285"/>
      <c r="CG400" s="285"/>
      <c r="CH400" s="285"/>
      <c r="CL400" s="285"/>
    </row>
    <row r="401" spans="1:90" s="1" customFormat="1" ht="220.5" customHeight="1" x14ac:dyDescent="0.3">
      <c r="A401" s="518" t="s">
        <v>739</v>
      </c>
      <c r="B401" s="495" t="s">
        <v>755</v>
      </c>
      <c r="C401" s="501" t="s">
        <v>127</v>
      </c>
      <c r="D401" s="501" t="s">
        <v>756</v>
      </c>
      <c r="E401" s="501" t="s">
        <v>757</v>
      </c>
      <c r="F401" s="504" t="s">
        <v>287</v>
      </c>
      <c r="G401" s="504" t="s">
        <v>278</v>
      </c>
      <c r="H401" s="504" t="s">
        <v>86</v>
      </c>
      <c r="I401" s="504" t="s">
        <v>289</v>
      </c>
      <c r="J401" s="501" t="s">
        <v>1028</v>
      </c>
      <c r="K401" s="545" t="s">
        <v>1006</v>
      </c>
      <c r="L401" s="498" t="s">
        <v>1080</v>
      </c>
      <c r="M401" s="545" t="str">
        <f>J401&amp;K401&amp;L401</f>
        <v>Posibilidad de afectación Económica y pérdida Reputacional por inconsistencias en los actos administrativos y sus soportes relacionados con las diferentes actuaciones del subproceso de administración de personal ocasionando un posible daño antijurídico, debido a:
1. Carencia de sistemas tecnológicos para la administración de la información general en el proceso de Gestión de Talento Humano.
2. Falta de alertas para controlar las fechas de las situaciones administrativas.
3. Desconocimiento de la normatividad vigente y lineamientos institucionales.</v>
      </c>
      <c r="N401" s="495" t="s">
        <v>270</v>
      </c>
      <c r="O401" s="492">
        <v>1000</v>
      </c>
      <c r="P401" s="487" t="str">
        <f t="shared" ref="P401" si="514">IF(O401&lt;=0,"",IF(O401&lt;=2,"Muy Baja",IF(O401&lt;=24,"Baja",IF(O401&lt;=500,"Media",IF(O401&lt;=5000,"Alta","Muy Alta")))))</f>
        <v>Alta</v>
      </c>
      <c r="Q401" s="488">
        <f t="shared" ref="Q401" si="515">IF(P401="","",IF(P401="Muy Baja",0.2,IF(P401="Baja",0.4,IF(P401="Media",0.6,IF(P401="Alta",0.8,IF(P401="Muy Alta",1,))))))</f>
        <v>0.8</v>
      </c>
      <c r="R401" s="485" t="s">
        <v>320</v>
      </c>
      <c r="S401" s="487" t="str">
        <f>IF(OR(R401='[3]Tabla Impacto'!$C$11,R401='[3]Tabla Impacto'!$D$11),"Leve",IF(OR(R401='[3]Tabla Impacto'!$C$12,R401='[3]Tabla Impacto'!$D$12),"Menor",IF(OR(R401='[3]Tabla Impacto'!$C$13,R401='[3]Tabla Impacto'!$D$13),"Moderado",IF(OR(R401='[3]Tabla Impacto'!$C$14,R401='[3]Tabla Impacto'!$D$14),"Mayor",IF(OR(R401='[3]Tabla Impacto'!$C$15,R401='[3]Tabla Impacto'!$D$15),"Catastrófico","")))))</f>
        <v>Mayor</v>
      </c>
      <c r="T401" s="488">
        <f t="shared" ref="T401" si="516">IF(S401="","",IF(S401="Leve",0.2,IF(S401="Menor",0.4,IF(S401="Moderado",0.6,IF(S401="Mayor",0.8,IF(S401="Catastrófico",1,))))))</f>
        <v>0.8</v>
      </c>
      <c r="U401" s="485" t="s">
        <v>1095</v>
      </c>
      <c r="V401" s="487" t="str">
        <f>IF(OR(U401='Tabla Impacto'!$C$11,U401='Tabla Impacto'!$D$11),"Leve",IF(OR(U401='Tabla Impacto'!$C$12,U401='Tabla Impacto'!$D$12),"Menor",IF(OR(U401='Tabla Impacto'!$C$13,U401='Tabla Impacto'!$D$13),"Moderado",IF(OR(U401='Tabla Impacto'!$C$14,U401='Tabla Impacto'!$D$14),"Mayor",IF(OR(U401='Tabla Impacto'!$C$15,U401='Tabla Impacto'!$D$15),"Catastrófico","")))))</f>
        <v/>
      </c>
      <c r="W401" s="488" t="str">
        <f t="shared" ref="W401" si="517">IF(V401="","",IF(V401="Leve",0.2,IF(V401="Menor",0.4,IF(V401="Moderado",0.6,IF(V401="Mayor",0.8,IF(V401="Catastrófico",1,))))))</f>
        <v/>
      </c>
      <c r="X401" s="509" t="str">
        <f>IF(Y401="","",IF(Y401='[3]Tabla Impacto'!$G$4,'[3]Tabla Impacto'!$F$4,IF(Y401='[3]Tabla Impacto'!$G$5,'[3]Tabla Impacto'!$F$5,IF(Y401='[3]Tabla Impacto'!$G$6,'[3]Tabla Impacto'!$F$6,IF(Y401='[3]Tabla Impacto'!$G$7,'[3]Tabla Impacto'!$F$7,IF(Y401='[3]Tabla Impacto'!$G$8,'[3]Tabla Impacto'!$F$8))))))</f>
        <v>Mayor</v>
      </c>
      <c r="Y401" s="488">
        <f t="shared" ref="Y401" si="518">+IF(T401="",W401,IF(W401="",T401,IF(T401&gt;W401,T401,W401)))</f>
        <v>0.8</v>
      </c>
      <c r="Z401" s="509" t="str">
        <f t="shared" ref="Z401" si="519">IF(OR(AND(P401="Muy Baja",X401="Leve"),AND(P401="Muy Baja",X401="Menor"),AND(P401="Baja",X401="Leve")),"Bajo",IF(OR(AND(P401="Muy baja",X401="Moderado"),AND(P401="Baja",X401="Menor"),AND(P401="Baja",X401="Moderado"),AND(P401="Media",X401="Leve"),AND(P401="Media",X401="Menor"),AND(P401="Media",X401="Moderado"),AND(P401="Alta",X401="Leve"),AND(P401="Alta",X401="Menor")),"Moderado",IF(OR(AND(P401="Muy Baja",X401="Mayor"),AND(P401="Baja",X401="Mayor"),AND(P401="Media",X401="Mayor"),AND(P401="Alta",X401="Moderado"),AND(P401="Alta",X401="Mayor"),AND(P401="Muy Alta",X401="Leve"),AND(P401="Muy Alta",X401="Menor"),AND(P401="Muy Alta",X401="Moderado"),AND(P401="Muy Alta",X401="Mayor")),"Alto",IF(OR(AND(P401="Muy Baja",X401="Catastrófico"),AND(P401="Baja",X401="Catastrófico"),AND(P401="Media",X401="Catastrófico"),AND(P401="Alta",X401="Catastrófico"),AND(P401="Muy Alta",X401="Catastrófico")),"Extremo",""))))</f>
        <v>Alto</v>
      </c>
      <c r="AA401" s="515"/>
      <c r="AB401" s="298">
        <v>1</v>
      </c>
      <c r="AC401" s="409" t="s">
        <v>1007</v>
      </c>
      <c r="AD401" s="359"/>
      <c r="AE401" s="287" t="s">
        <v>120</v>
      </c>
      <c r="AF401" s="393" t="s">
        <v>1008</v>
      </c>
      <c r="AG401" s="287" t="str">
        <f t="shared" si="495"/>
        <v>Probabilidad</v>
      </c>
      <c r="AH401" s="288" t="s">
        <v>71</v>
      </c>
      <c r="AI401" s="288" t="s">
        <v>106</v>
      </c>
      <c r="AJ401" s="289" t="str">
        <f t="shared" si="500"/>
        <v>40%</v>
      </c>
      <c r="AK401" s="288" t="s">
        <v>119</v>
      </c>
      <c r="AL401" s="288" t="s">
        <v>130</v>
      </c>
      <c r="AM401" s="288" t="s">
        <v>273</v>
      </c>
      <c r="AN401" s="272">
        <f t="shared" si="497"/>
        <v>0.48</v>
      </c>
      <c r="AO401" s="131" t="str">
        <f t="shared" si="513"/>
        <v>Media</v>
      </c>
      <c r="AP401" s="123">
        <f t="shared" si="502"/>
        <v>0.48</v>
      </c>
      <c r="AQ401" s="131" t="str">
        <f t="shared" si="498"/>
        <v>Mayor</v>
      </c>
      <c r="AR401" s="123">
        <f t="shared" si="503"/>
        <v>0.8</v>
      </c>
      <c r="AS401" s="273" t="str">
        <f t="shared" si="499"/>
        <v>Alto</v>
      </c>
      <c r="AT401" s="339">
        <f t="shared" si="504"/>
        <v>0.48</v>
      </c>
      <c r="AU401" s="339">
        <f t="shared" si="505"/>
        <v>0.8</v>
      </c>
      <c r="AV401" s="341"/>
      <c r="AW401" s="277"/>
      <c r="AX401" s="277"/>
      <c r="AY401" s="291">
        <v>4</v>
      </c>
      <c r="AZ401" s="287">
        <v>1</v>
      </c>
      <c r="BA401" s="287">
        <v>1</v>
      </c>
      <c r="BB401" s="287">
        <v>1</v>
      </c>
      <c r="BC401" s="287">
        <v>1</v>
      </c>
      <c r="BJ401" s="299"/>
      <c r="BK401" s="285"/>
      <c r="BL401" s="285"/>
      <c r="BM401" s="285"/>
      <c r="BN401" s="285"/>
      <c r="BO401" s="285"/>
      <c r="BP401" s="285"/>
      <c r="BQ401" s="285"/>
      <c r="BR401" s="285"/>
      <c r="BS401" s="285"/>
      <c r="BT401" s="285"/>
      <c r="BU401" s="285"/>
      <c r="BV401" s="285"/>
      <c r="BW401" s="285"/>
      <c r="BX401" s="285"/>
      <c r="BY401" s="285"/>
      <c r="BZ401" s="285"/>
      <c r="CA401" s="285"/>
      <c r="CB401" s="285"/>
      <c r="CC401" s="285"/>
      <c r="CD401" s="285"/>
      <c r="CE401" s="285"/>
      <c r="CF401" s="285"/>
      <c r="CG401" s="285"/>
      <c r="CH401" s="285"/>
      <c r="CL401" s="285"/>
    </row>
    <row r="402" spans="1:90" s="1" customFormat="1" ht="13.75" customHeight="1" x14ac:dyDescent="0.3">
      <c r="A402" s="519"/>
      <c r="B402" s="496"/>
      <c r="C402" s="502"/>
      <c r="D402" s="502"/>
      <c r="E402" s="502"/>
      <c r="F402" s="505"/>
      <c r="G402" s="505"/>
      <c r="H402" s="505"/>
      <c r="I402" s="505"/>
      <c r="J402" s="502"/>
      <c r="K402" s="546"/>
      <c r="L402" s="499"/>
      <c r="M402" s="546"/>
      <c r="N402" s="496"/>
      <c r="O402" s="493"/>
      <c r="P402" s="487"/>
      <c r="Q402" s="488"/>
      <c r="R402" s="485"/>
      <c r="S402" s="487"/>
      <c r="T402" s="488"/>
      <c r="U402" s="485"/>
      <c r="V402" s="487"/>
      <c r="W402" s="488"/>
      <c r="X402" s="509"/>
      <c r="Y402" s="488"/>
      <c r="Z402" s="509"/>
      <c r="AA402" s="516"/>
      <c r="AB402" s="298"/>
      <c r="AC402" s="394"/>
      <c r="AD402" s="359"/>
      <c r="AE402" s="287"/>
      <c r="AF402" s="393"/>
      <c r="AG402" s="287" t="str">
        <f t="shared" si="495"/>
        <v/>
      </c>
      <c r="AH402" s="288"/>
      <c r="AI402" s="288"/>
      <c r="AJ402" s="289" t="str">
        <f t="shared" si="500"/>
        <v/>
      </c>
      <c r="AK402" s="288"/>
      <c r="AL402" s="288"/>
      <c r="AM402" s="288"/>
      <c r="AN402" s="272" t="str">
        <f t="shared" si="497"/>
        <v/>
      </c>
      <c r="AO402" s="131" t="str">
        <f t="shared" si="513"/>
        <v/>
      </c>
      <c r="AP402" s="123" t="str">
        <f t="shared" si="502"/>
        <v/>
      </c>
      <c r="AQ402" s="131" t="str">
        <f t="shared" si="498"/>
        <v/>
      </c>
      <c r="AR402" s="123" t="str">
        <f t="shared" si="503"/>
        <v/>
      </c>
      <c r="AS402" s="273" t="str">
        <f t="shared" si="499"/>
        <v/>
      </c>
      <c r="AT402" s="339" t="str">
        <f t="shared" si="504"/>
        <v/>
      </c>
      <c r="AU402" s="339" t="str">
        <f t="shared" si="505"/>
        <v/>
      </c>
      <c r="AV402" s="341"/>
      <c r="AW402" s="277"/>
      <c r="AX402" s="277"/>
      <c r="AY402" s="404"/>
      <c r="AZ402" s="405"/>
      <c r="BA402" s="405"/>
      <c r="BB402" s="405"/>
      <c r="BC402" s="405"/>
      <c r="BJ402" s="299"/>
      <c r="BK402" s="285"/>
      <c r="BL402" s="285"/>
      <c r="BM402" s="285"/>
      <c r="BN402" s="285"/>
      <c r="BO402" s="285"/>
      <c r="BP402" s="285"/>
      <c r="BQ402" s="285"/>
      <c r="BR402" s="285"/>
      <c r="BS402" s="285"/>
      <c r="BT402" s="285"/>
      <c r="BU402" s="285"/>
      <c r="BV402" s="285"/>
      <c r="BW402" s="285"/>
      <c r="BX402" s="285"/>
      <c r="BY402" s="285"/>
      <c r="BZ402" s="285"/>
      <c r="CA402" s="285"/>
      <c r="CB402" s="285"/>
      <c r="CC402" s="285"/>
      <c r="CD402" s="285"/>
      <c r="CE402" s="285"/>
      <c r="CF402" s="285"/>
      <c r="CG402" s="285"/>
      <c r="CH402" s="285"/>
      <c r="CL402" s="285"/>
    </row>
    <row r="403" spans="1:90" s="1" customFormat="1" ht="13.75" customHeight="1" x14ac:dyDescent="0.3">
      <c r="A403" s="519"/>
      <c r="B403" s="496"/>
      <c r="C403" s="502"/>
      <c r="D403" s="502"/>
      <c r="E403" s="502"/>
      <c r="F403" s="505"/>
      <c r="G403" s="505"/>
      <c r="H403" s="505"/>
      <c r="I403" s="505"/>
      <c r="J403" s="502"/>
      <c r="K403" s="546"/>
      <c r="L403" s="499"/>
      <c r="M403" s="546"/>
      <c r="N403" s="496"/>
      <c r="O403" s="493"/>
      <c r="P403" s="487"/>
      <c r="Q403" s="488"/>
      <c r="R403" s="485"/>
      <c r="S403" s="487"/>
      <c r="T403" s="488"/>
      <c r="U403" s="485"/>
      <c r="V403" s="487"/>
      <c r="W403" s="488"/>
      <c r="X403" s="509"/>
      <c r="Y403" s="488"/>
      <c r="Z403" s="509"/>
      <c r="AA403" s="516"/>
      <c r="AB403" s="298"/>
      <c r="AC403" s="394"/>
      <c r="AD403" s="359"/>
      <c r="AE403" s="287"/>
      <c r="AF403" s="393"/>
      <c r="AG403" s="287" t="str">
        <f t="shared" si="495"/>
        <v/>
      </c>
      <c r="AH403" s="288"/>
      <c r="AI403" s="288"/>
      <c r="AJ403" s="289" t="str">
        <f t="shared" si="500"/>
        <v/>
      </c>
      <c r="AK403" s="288"/>
      <c r="AL403" s="288"/>
      <c r="AM403" s="288"/>
      <c r="AN403" s="272" t="str">
        <f t="shared" si="497"/>
        <v/>
      </c>
      <c r="AO403" s="131" t="str">
        <f t="shared" si="513"/>
        <v/>
      </c>
      <c r="AP403" s="123" t="str">
        <f t="shared" si="502"/>
        <v/>
      </c>
      <c r="AQ403" s="131" t="str">
        <f t="shared" si="498"/>
        <v/>
      </c>
      <c r="AR403" s="123" t="str">
        <f t="shared" si="503"/>
        <v/>
      </c>
      <c r="AS403" s="273" t="str">
        <f t="shared" si="499"/>
        <v/>
      </c>
      <c r="AT403" s="339" t="str">
        <f t="shared" si="504"/>
        <v/>
      </c>
      <c r="AU403" s="339" t="str">
        <f t="shared" si="505"/>
        <v/>
      </c>
      <c r="AV403" s="341"/>
      <c r="AW403" s="277"/>
      <c r="AX403" s="277"/>
      <c r="AY403" s="404"/>
      <c r="AZ403" s="405"/>
      <c r="BA403" s="405"/>
      <c r="BB403" s="405"/>
      <c r="BC403" s="405"/>
      <c r="BJ403" s="299"/>
      <c r="BK403" s="285"/>
      <c r="BL403" s="285"/>
      <c r="BM403" s="285"/>
      <c r="BN403" s="285"/>
      <c r="BO403" s="285"/>
      <c r="BP403" s="285"/>
      <c r="BQ403" s="285"/>
      <c r="BR403" s="285"/>
      <c r="BS403" s="285"/>
      <c r="BT403" s="285"/>
      <c r="BU403" s="285"/>
      <c r="BV403" s="285"/>
      <c r="BW403" s="285"/>
      <c r="BX403" s="285"/>
      <c r="BY403" s="285"/>
      <c r="BZ403" s="285"/>
      <c r="CA403" s="285"/>
      <c r="CB403" s="285"/>
      <c r="CC403" s="285"/>
      <c r="CD403" s="285"/>
      <c r="CE403" s="285"/>
      <c r="CF403" s="285"/>
      <c r="CG403" s="285"/>
      <c r="CH403" s="285"/>
      <c r="CL403" s="285"/>
    </row>
    <row r="404" spans="1:90" s="1" customFormat="1" ht="14" customHeight="1" x14ac:dyDescent="0.3">
      <c r="A404" s="519"/>
      <c r="B404" s="496"/>
      <c r="C404" s="502"/>
      <c r="D404" s="502"/>
      <c r="E404" s="502"/>
      <c r="F404" s="505"/>
      <c r="G404" s="505"/>
      <c r="H404" s="505"/>
      <c r="I404" s="505"/>
      <c r="J404" s="502"/>
      <c r="K404" s="546"/>
      <c r="L404" s="499"/>
      <c r="M404" s="546"/>
      <c r="N404" s="496"/>
      <c r="O404" s="493"/>
      <c r="P404" s="487"/>
      <c r="Q404" s="488"/>
      <c r="R404" s="485"/>
      <c r="S404" s="487"/>
      <c r="T404" s="488"/>
      <c r="U404" s="485"/>
      <c r="V404" s="487"/>
      <c r="W404" s="488"/>
      <c r="X404" s="509"/>
      <c r="Y404" s="488"/>
      <c r="Z404" s="509"/>
      <c r="AA404" s="516"/>
      <c r="AB404" s="298"/>
      <c r="AC404" s="394"/>
      <c r="AD404" s="359"/>
      <c r="AE404" s="287"/>
      <c r="AF404" s="393"/>
      <c r="AG404" s="287" t="str">
        <f t="shared" si="495"/>
        <v/>
      </c>
      <c r="AH404" s="288"/>
      <c r="AI404" s="288"/>
      <c r="AJ404" s="289" t="str">
        <f t="shared" si="500"/>
        <v/>
      </c>
      <c r="AK404" s="288"/>
      <c r="AL404" s="288"/>
      <c r="AM404" s="288"/>
      <c r="AN404" s="272" t="str">
        <f t="shared" si="497"/>
        <v/>
      </c>
      <c r="AO404" s="131" t="str">
        <f t="shared" si="513"/>
        <v/>
      </c>
      <c r="AP404" s="123" t="str">
        <f t="shared" si="502"/>
        <v/>
      </c>
      <c r="AQ404" s="131" t="str">
        <f t="shared" si="498"/>
        <v/>
      </c>
      <c r="AR404" s="123" t="str">
        <f t="shared" si="503"/>
        <v/>
      </c>
      <c r="AS404" s="273" t="str">
        <f t="shared" si="499"/>
        <v/>
      </c>
      <c r="AT404" s="339" t="str">
        <f t="shared" si="504"/>
        <v/>
      </c>
      <c r="AU404" s="339" t="str">
        <f t="shared" si="505"/>
        <v/>
      </c>
      <c r="AV404" s="341"/>
      <c r="AW404" s="277"/>
      <c r="AX404" s="277"/>
      <c r="AY404" s="404"/>
      <c r="AZ404" s="405"/>
      <c r="BA404" s="405"/>
      <c r="BB404" s="405"/>
      <c r="BC404" s="405"/>
      <c r="BJ404" s="299"/>
      <c r="BK404" s="285"/>
      <c r="BL404" s="285"/>
      <c r="BM404" s="285"/>
      <c r="BN404" s="285"/>
      <c r="BO404" s="285"/>
      <c r="BP404" s="285"/>
      <c r="BQ404" s="285"/>
      <c r="BR404" s="285"/>
      <c r="BS404" s="285"/>
      <c r="BT404" s="285"/>
      <c r="BU404" s="285"/>
      <c r="BV404" s="285"/>
      <c r="BW404" s="285"/>
      <c r="BX404" s="285"/>
      <c r="BY404" s="285"/>
      <c r="BZ404" s="285"/>
      <c r="CA404" s="285"/>
      <c r="CB404" s="285"/>
      <c r="CC404" s="285"/>
      <c r="CD404" s="285"/>
      <c r="CE404" s="285"/>
      <c r="CF404" s="285"/>
      <c r="CG404" s="285"/>
      <c r="CH404" s="285"/>
      <c r="CL404" s="285"/>
    </row>
    <row r="405" spans="1:90" s="1" customFormat="1" ht="14" customHeight="1" x14ac:dyDescent="0.3">
      <c r="A405" s="519"/>
      <c r="B405" s="496"/>
      <c r="C405" s="502"/>
      <c r="D405" s="502"/>
      <c r="E405" s="502"/>
      <c r="F405" s="505"/>
      <c r="G405" s="505"/>
      <c r="H405" s="505"/>
      <c r="I405" s="505"/>
      <c r="J405" s="502"/>
      <c r="K405" s="546"/>
      <c r="L405" s="499"/>
      <c r="M405" s="546"/>
      <c r="N405" s="496"/>
      <c r="O405" s="493"/>
      <c r="P405" s="487"/>
      <c r="Q405" s="488"/>
      <c r="R405" s="485"/>
      <c r="S405" s="487"/>
      <c r="T405" s="488"/>
      <c r="U405" s="485"/>
      <c r="V405" s="487"/>
      <c r="W405" s="488"/>
      <c r="X405" s="509"/>
      <c r="Y405" s="488"/>
      <c r="Z405" s="509"/>
      <c r="AA405" s="516"/>
      <c r="AB405" s="298"/>
      <c r="AC405" s="394"/>
      <c r="AD405" s="359"/>
      <c r="AE405" s="287"/>
      <c r="AF405" s="393"/>
      <c r="AG405" s="287" t="str">
        <f t="shared" si="495"/>
        <v/>
      </c>
      <c r="AH405" s="288"/>
      <c r="AI405" s="288"/>
      <c r="AJ405" s="289" t="str">
        <f t="shared" si="500"/>
        <v/>
      </c>
      <c r="AK405" s="288"/>
      <c r="AL405" s="288"/>
      <c r="AM405" s="288"/>
      <c r="AN405" s="272" t="str">
        <f t="shared" si="497"/>
        <v/>
      </c>
      <c r="AO405" s="131" t="str">
        <f t="shared" si="513"/>
        <v/>
      </c>
      <c r="AP405" s="123" t="str">
        <f t="shared" si="502"/>
        <v/>
      </c>
      <c r="AQ405" s="131" t="str">
        <f t="shared" si="498"/>
        <v/>
      </c>
      <c r="AR405" s="123" t="str">
        <f t="shared" si="503"/>
        <v/>
      </c>
      <c r="AS405" s="273" t="str">
        <f t="shared" si="499"/>
        <v/>
      </c>
      <c r="AT405" s="339" t="str">
        <f t="shared" si="504"/>
        <v/>
      </c>
      <c r="AU405" s="339" t="str">
        <f t="shared" si="505"/>
        <v/>
      </c>
      <c r="AV405" s="341"/>
      <c r="AW405" s="277"/>
      <c r="AX405" s="277"/>
      <c r="AY405" s="404"/>
      <c r="AZ405" s="405"/>
      <c r="BA405" s="405"/>
      <c r="BB405" s="405"/>
      <c r="BC405" s="405"/>
      <c r="BJ405" s="299"/>
      <c r="BK405" s="285"/>
      <c r="BL405" s="285"/>
      <c r="BM405" s="285"/>
      <c r="BN405" s="285"/>
      <c r="BO405" s="285"/>
      <c r="BP405" s="285"/>
      <c r="BQ405" s="285"/>
      <c r="BR405" s="285"/>
      <c r="BS405" s="285"/>
      <c r="BT405" s="285"/>
      <c r="BU405" s="285"/>
      <c r="BV405" s="285"/>
      <c r="BW405" s="285"/>
      <c r="BX405" s="285"/>
      <c r="BY405" s="285"/>
      <c r="BZ405" s="285"/>
      <c r="CA405" s="285"/>
      <c r="CB405" s="285"/>
      <c r="CC405" s="285"/>
      <c r="CD405" s="285"/>
      <c r="CE405" s="285"/>
      <c r="CF405" s="285"/>
      <c r="CG405" s="285"/>
      <c r="CH405" s="285"/>
      <c r="CL405" s="285"/>
    </row>
    <row r="406" spans="1:90" s="1" customFormat="1" ht="14" customHeight="1" x14ac:dyDescent="0.3">
      <c r="A406" s="520"/>
      <c r="B406" s="497"/>
      <c r="C406" s="503"/>
      <c r="D406" s="503"/>
      <c r="E406" s="503"/>
      <c r="F406" s="506"/>
      <c r="G406" s="506"/>
      <c r="H406" s="506"/>
      <c r="I406" s="506"/>
      <c r="J406" s="503"/>
      <c r="K406" s="547"/>
      <c r="L406" s="500"/>
      <c r="M406" s="547"/>
      <c r="N406" s="497"/>
      <c r="O406" s="494"/>
      <c r="P406" s="487"/>
      <c r="Q406" s="488"/>
      <c r="R406" s="485"/>
      <c r="S406" s="487"/>
      <c r="T406" s="488"/>
      <c r="U406" s="485"/>
      <c r="V406" s="487"/>
      <c r="W406" s="488"/>
      <c r="X406" s="509"/>
      <c r="Y406" s="488"/>
      <c r="Z406" s="509"/>
      <c r="AA406" s="517"/>
      <c r="AB406" s="298"/>
      <c r="AC406" s="394"/>
      <c r="AD406" s="359"/>
      <c r="AE406" s="287"/>
      <c r="AF406" s="393"/>
      <c r="AG406" s="287" t="str">
        <f t="shared" si="495"/>
        <v/>
      </c>
      <c r="AH406" s="288"/>
      <c r="AI406" s="288"/>
      <c r="AJ406" s="289" t="str">
        <f t="shared" si="500"/>
        <v/>
      </c>
      <c r="AK406" s="288"/>
      <c r="AL406" s="288"/>
      <c r="AM406" s="288"/>
      <c r="AN406" s="272" t="str">
        <f t="shared" si="497"/>
        <v/>
      </c>
      <c r="AO406" s="131" t="str">
        <f t="shared" si="513"/>
        <v/>
      </c>
      <c r="AP406" s="123" t="str">
        <f t="shared" si="502"/>
        <v/>
      </c>
      <c r="AQ406" s="131" t="str">
        <f t="shared" si="498"/>
        <v/>
      </c>
      <c r="AR406" s="123" t="str">
        <f t="shared" si="503"/>
        <v/>
      </c>
      <c r="AS406" s="273" t="str">
        <f t="shared" si="499"/>
        <v/>
      </c>
      <c r="AT406" s="339" t="str">
        <f t="shared" si="504"/>
        <v/>
      </c>
      <c r="AU406" s="339" t="str">
        <f t="shared" si="505"/>
        <v/>
      </c>
      <c r="AV406" s="341"/>
      <c r="AW406" s="277"/>
      <c r="AX406" s="277"/>
      <c r="AY406" s="404"/>
      <c r="AZ406" s="405"/>
      <c r="BA406" s="405"/>
      <c r="BB406" s="405"/>
      <c r="BC406" s="405"/>
      <c r="BJ406" s="299"/>
      <c r="BK406" s="285"/>
      <c r="BL406" s="285"/>
      <c r="BM406" s="285"/>
      <c r="BN406" s="285"/>
      <c r="BO406" s="285"/>
      <c r="BP406" s="285"/>
      <c r="BQ406" s="285"/>
      <c r="BR406" s="285"/>
      <c r="BS406" s="285"/>
      <c r="BT406" s="285"/>
      <c r="BU406" s="285"/>
      <c r="BV406" s="285"/>
      <c r="BW406" s="285"/>
      <c r="BX406" s="285"/>
      <c r="BY406" s="285"/>
      <c r="BZ406" s="285"/>
      <c r="CA406" s="285"/>
      <c r="CB406" s="285"/>
      <c r="CC406" s="285"/>
      <c r="CD406" s="285"/>
      <c r="CE406" s="285"/>
      <c r="CF406" s="285"/>
      <c r="CG406" s="285"/>
      <c r="CH406" s="285"/>
      <c r="CL406" s="285"/>
    </row>
    <row r="407" spans="1:90" s="1" customFormat="1" ht="150" customHeight="1" x14ac:dyDescent="0.3">
      <c r="A407" s="518" t="s">
        <v>740</v>
      </c>
      <c r="B407" s="548" t="s">
        <v>907</v>
      </c>
      <c r="C407" s="501" t="s">
        <v>95</v>
      </c>
      <c r="D407" s="511" t="s">
        <v>907</v>
      </c>
      <c r="E407" s="511" t="s">
        <v>95</v>
      </c>
      <c r="F407" s="504" t="s">
        <v>287</v>
      </c>
      <c r="G407" s="510" t="s">
        <v>278</v>
      </c>
      <c r="H407" s="510" t="s">
        <v>279</v>
      </c>
      <c r="I407" s="510" t="s">
        <v>305</v>
      </c>
      <c r="J407" s="511" t="s">
        <v>996</v>
      </c>
      <c r="K407" s="512" t="s">
        <v>908</v>
      </c>
      <c r="L407" s="512" t="s">
        <v>909</v>
      </c>
      <c r="M407" s="545" t="str">
        <f>J407&amp;K407&amp;L407</f>
        <v>Posibilidad de afectación Económica y pérdida Reputacionalpor multas, sanciones disciplinarias por inconsistencias en la cobertura y/o identificación del nivel de riesgo en el momento de la afiliación a la ARL, debido a : 
1. Falta de verificación de información al momento de la afiliación
2. Falta de aplicación de los procedimientos internos.</v>
      </c>
      <c r="N407" s="495" t="s">
        <v>270</v>
      </c>
      <c r="O407" s="489">
        <v>1000</v>
      </c>
      <c r="P407" s="487" t="str">
        <f t="shared" ref="P407" si="520">IF(O407&lt;=0,"",IF(O407&lt;=2,"Muy Baja",IF(O407&lt;=24,"Baja",IF(O407&lt;=500,"Media",IF(O407&lt;=5000,"Alta","Muy Alta")))))</f>
        <v>Alta</v>
      </c>
      <c r="Q407" s="488">
        <f t="shared" ref="Q407" si="521">IF(P407="","",IF(P407="Muy Baja",0.2,IF(P407="Baja",0.4,IF(P407="Media",0.6,IF(P407="Alta",0.8,IF(P407="Muy Alta",1,))))))</f>
        <v>0.8</v>
      </c>
      <c r="R407" s="485" t="s">
        <v>308</v>
      </c>
      <c r="S407" s="487" t="str">
        <f>IF(OR(R407='[3]Tabla Impacto'!$C$11,R407='[3]Tabla Impacto'!$D$11),"Leve",IF(OR(R407='[3]Tabla Impacto'!$C$12,R407='[3]Tabla Impacto'!$D$12),"Menor",IF(OR(R407='[3]Tabla Impacto'!$C$13,R407='[3]Tabla Impacto'!$D$13),"Moderado",IF(OR(R407='[3]Tabla Impacto'!$C$14,R407='[3]Tabla Impacto'!$D$14),"Mayor",IF(OR(R407='[3]Tabla Impacto'!$C$15,R407='[3]Tabla Impacto'!$D$15),"Catastrófico","")))))</f>
        <v>Moderado</v>
      </c>
      <c r="T407" s="488">
        <f t="shared" ref="T407" si="522">IF(S407="","",IF(S407="Leve",0.2,IF(S407="Menor",0.4,IF(S407="Moderado",0.6,IF(S407="Mayor",0.8,IF(S407="Catastrófico",1,))))))</f>
        <v>0.6</v>
      </c>
      <c r="U407" s="485" t="s">
        <v>282</v>
      </c>
      <c r="V407" s="487" t="str">
        <f>IF(OR(U407='Tabla Impacto'!$C$11,U407='Tabla Impacto'!$D$11),"Leve",IF(OR(U407='Tabla Impacto'!$C$12,U407='Tabla Impacto'!$D$12),"Menor",IF(OR(U407='Tabla Impacto'!$C$13,U407='Tabla Impacto'!$D$13),"Moderado",IF(OR(U407='Tabla Impacto'!$C$14,U407='Tabla Impacto'!$D$14),"Mayor",IF(OR(U407='Tabla Impacto'!$C$15,U407='Tabla Impacto'!$D$15),"Catastrófico","")))))</f>
        <v>Moderado</v>
      </c>
      <c r="W407" s="488">
        <f t="shared" ref="W407" si="523">IF(V407="","",IF(V407="Leve",0.2,IF(V407="Menor",0.4,IF(V407="Moderado",0.6,IF(V407="Mayor",0.8,IF(V407="Catastrófico",1,))))))</f>
        <v>0.6</v>
      </c>
      <c r="X407" s="509" t="str">
        <f>IF(Y407="","",IF(Y407='[3]Tabla Impacto'!$G$4,'[3]Tabla Impacto'!$F$4,IF(Y407='[3]Tabla Impacto'!$G$5,'[3]Tabla Impacto'!$F$5,IF(Y407='[3]Tabla Impacto'!$G$6,'[3]Tabla Impacto'!$F$6,IF(Y407='[3]Tabla Impacto'!$G$7,'[3]Tabla Impacto'!$F$7,IF(Y407='[3]Tabla Impacto'!$G$8,'[3]Tabla Impacto'!$F$8))))))</f>
        <v>Moderado</v>
      </c>
      <c r="Y407" s="488">
        <f t="shared" ref="Y407" si="524">+IF(T407="",W407,IF(W407="",T407,IF(T407&gt;W407,T407,W407)))</f>
        <v>0.6</v>
      </c>
      <c r="Z407" s="509" t="str">
        <f t="shared" ref="Z407" si="525">IF(OR(AND(P407="Muy Baja",X407="Leve"),AND(P407="Muy Baja",X407="Menor"),AND(P407="Baja",X407="Leve")),"Bajo",IF(OR(AND(P407="Muy baja",X407="Moderado"),AND(P407="Baja",X407="Menor"),AND(P407="Baja",X407="Moderado"),AND(P407="Media",X407="Leve"),AND(P407="Media",X407="Menor"),AND(P407="Media",X407="Moderado"),AND(P407="Alta",X407="Leve"),AND(P407="Alta",X407="Menor")),"Moderado",IF(OR(AND(P407="Muy Baja",X407="Mayor"),AND(P407="Baja",X407="Mayor"),AND(P407="Media",X407="Mayor"),AND(P407="Alta",X407="Moderado"),AND(P407="Alta",X407="Mayor"),AND(P407="Muy Alta",X407="Leve"),AND(P407="Muy Alta",X407="Menor"),AND(P407="Muy Alta",X407="Moderado"),AND(P407="Muy Alta",X407="Mayor")),"Alto",IF(OR(AND(P407="Muy Baja",X407="Catastrófico"),AND(P407="Baja",X407="Catastrófico"),AND(P407="Media",X407="Catastrófico"),AND(P407="Alta",X407="Catastrófico"),AND(P407="Muy Alta",X407="Catastrófico")),"Extremo",""))))</f>
        <v>Alto</v>
      </c>
      <c r="AA407" s="515"/>
      <c r="AB407" s="298">
        <v>1</v>
      </c>
      <c r="AC407" s="409" t="s">
        <v>901</v>
      </c>
      <c r="AD407" s="359"/>
      <c r="AE407" s="388" t="s">
        <v>113</v>
      </c>
      <c r="AF407" s="393" t="s">
        <v>902</v>
      </c>
      <c r="AG407" s="287" t="str">
        <f t="shared" si="495"/>
        <v>Probabilidad</v>
      </c>
      <c r="AH407" s="288" t="s">
        <v>71</v>
      </c>
      <c r="AI407" s="288" t="s">
        <v>106</v>
      </c>
      <c r="AJ407" s="289" t="str">
        <f t="shared" si="500"/>
        <v>40%</v>
      </c>
      <c r="AK407" s="288" t="s">
        <v>112</v>
      </c>
      <c r="AL407" s="288" t="s">
        <v>130</v>
      </c>
      <c r="AM407" s="288" t="s">
        <v>273</v>
      </c>
      <c r="AN407" s="272">
        <f t="shared" si="497"/>
        <v>0.48</v>
      </c>
      <c r="AO407" s="131" t="str">
        <f t="shared" si="513"/>
        <v>Media</v>
      </c>
      <c r="AP407" s="123">
        <f t="shared" si="502"/>
        <v>0.48</v>
      </c>
      <c r="AQ407" s="131" t="str">
        <f t="shared" si="498"/>
        <v>Moderado</v>
      </c>
      <c r="AR407" s="123">
        <f t="shared" si="503"/>
        <v>0.6</v>
      </c>
      <c r="AS407" s="273" t="str">
        <f t="shared" si="499"/>
        <v>Moderado</v>
      </c>
      <c r="AT407" s="339">
        <f t="shared" si="504"/>
        <v>0.48</v>
      </c>
      <c r="AU407" s="339">
        <f t="shared" si="505"/>
        <v>0.6</v>
      </c>
      <c r="AV407" s="341" t="s">
        <v>274</v>
      </c>
      <c r="AW407" s="277"/>
      <c r="AX407" s="277"/>
      <c r="AY407" s="291">
        <v>4</v>
      </c>
      <c r="AZ407" s="287">
        <v>1</v>
      </c>
      <c r="BA407" s="287">
        <v>1</v>
      </c>
      <c r="BB407" s="287">
        <v>1</v>
      </c>
      <c r="BC407" s="287">
        <v>1</v>
      </c>
      <c r="BJ407" s="299"/>
      <c r="BK407" s="285"/>
      <c r="BL407" s="285"/>
      <c r="BM407" s="285"/>
      <c r="BN407" s="285"/>
      <c r="BO407" s="285"/>
      <c r="BP407" s="285"/>
      <c r="BQ407" s="285"/>
      <c r="BR407" s="285"/>
      <c r="BS407" s="285"/>
      <c r="BT407" s="285"/>
      <c r="BU407" s="285"/>
      <c r="BV407" s="285"/>
      <c r="BW407" s="285"/>
      <c r="BX407" s="285"/>
      <c r="BY407" s="285"/>
      <c r="BZ407" s="285"/>
      <c r="CA407" s="285"/>
      <c r="CB407" s="285"/>
      <c r="CC407" s="285"/>
      <c r="CD407" s="285"/>
      <c r="CE407" s="285"/>
      <c r="CF407" s="285"/>
      <c r="CG407" s="285"/>
      <c r="CH407" s="285"/>
      <c r="CL407" s="285"/>
    </row>
    <row r="408" spans="1:90" s="1" customFormat="1" ht="13.75" customHeight="1" x14ac:dyDescent="0.3">
      <c r="A408" s="519"/>
      <c r="B408" s="548" t="s">
        <v>479</v>
      </c>
      <c r="C408" s="502"/>
      <c r="D408" s="511" t="s">
        <v>479</v>
      </c>
      <c r="E408" s="511" t="s">
        <v>95</v>
      </c>
      <c r="F408" s="505"/>
      <c r="G408" s="510"/>
      <c r="H408" s="510"/>
      <c r="I408" s="510"/>
      <c r="J408" s="511" t="s">
        <v>269</v>
      </c>
      <c r="K408" s="512"/>
      <c r="L408" s="512"/>
      <c r="M408" s="546"/>
      <c r="N408" s="496"/>
      <c r="O408" s="489">
        <v>12</v>
      </c>
      <c r="P408" s="487"/>
      <c r="Q408" s="488"/>
      <c r="R408" s="485"/>
      <c r="S408" s="487"/>
      <c r="T408" s="488"/>
      <c r="U408" s="485"/>
      <c r="V408" s="487"/>
      <c r="W408" s="488"/>
      <c r="X408" s="509"/>
      <c r="Y408" s="488"/>
      <c r="Z408" s="509"/>
      <c r="AA408" s="516"/>
      <c r="AB408" s="298"/>
      <c r="AC408" s="394"/>
      <c r="AD408" s="359"/>
      <c r="AE408" s="287"/>
      <c r="AF408" s="393"/>
      <c r="AG408" s="287" t="str">
        <f t="shared" si="495"/>
        <v/>
      </c>
      <c r="AH408" s="288"/>
      <c r="AI408" s="288"/>
      <c r="AJ408" s="289" t="str">
        <f t="shared" si="500"/>
        <v/>
      </c>
      <c r="AK408" s="288"/>
      <c r="AL408" s="288"/>
      <c r="AM408" s="288"/>
      <c r="AN408" s="272" t="str">
        <f t="shared" si="497"/>
        <v/>
      </c>
      <c r="AO408" s="131" t="str">
        <f t="shared" si="513"/>
        <v/>
      </c>
      <c r="AP408" s="123" t="str">
        <f t="shared" si="502"/>
        <v/>
      </c>
      <c r="AQ408" s="131" t="str">
        <f t="shared" si="498"/>
        <v/>
      </c>
      <c r="AR408" s="123" t="str">
        <f t="shared" si="503"/>
        <v/>
      </c>
      <c r="AS408" s="273" t="str">
        <f t="shared" si="499"/>
        <v/>
      </c>
      <c r="AT408" s="339" t="str">
        <f t="shared" si="504"/>
        <v/>
      </c>
      <c r="AU408" s="339" t="str">
        <f t="shared" si="505"/>
        <v/>
      </c>
      <c r="AV408" s="341"/>
      <c r="AW408" s="277"/>
      <c r="AX408" s="277"/>
      <c r="AY408" s="404"/>
      <c r="AZ408" s="405"/>
      <c r="BA408" s="405"/>
      <c r="BB408" s="405"/>
      <c r="BC408" s="405"/>
      <c r="BJ408" s="299"/>
      <c r="BK408" s="285"/>
      <c r="BL408" s="285"/>
      <c r="BM408" s="285"/>
      <c r="BN408" s="285"/>
      <c r="BO408" s="285"/>
      <c r="BP408" s="285"/>
      <c r="BQ408" s="285"/>
      <c r="BR408" s="285"/>
      <c r="BS408" s="285"/>
      <c r="BT408" s="285"/>
      <c r="BU408" s="285"/>
      <c r="BV408" s="285"/>
      <c r="BW408" s="285"/>
      <c r="BX408" s="285"/>
      <c r="BY408" s="285"/>
      <c r="BZ408" s="285"/>
      <c r="CA408" s="285"/>
      <c r="CB408" s="285"/>
      <c r="CC408" s="285"/>
      <c r="CD408" s="285"/>
      <c r="CE408" s="285"/>
      <c r="CF408" s="285"/>
      <c r="CG408" s="285"/>
      <c r="CH408" s="285"/>
      <c r="CL408" s="285"/>
    </row>
    <row r="409" spans="1:90" s="1" customFormat="1" ht="13.75" customHeight="1" x14ac:dyDescent="0.3">
      <c r="A409" s="519"/>
      <c r="B409" s="548" t="s">
        <v>479</v>
      </c>
      <c r="C409" s="502"/>
      <c r="D409" s="511" t="s">
        <v>479</v>
      </c>
      <c r="E409" s="511" t="s">
        <v>95</v>
      </c>
      <c r="F409" s="505"/>
      <c r="G409" s="510"/>
      <c r="H409" s="510"/>
      <c r="I409" s="510"/>
      <c r="J409" s="511" t="s">
        <v>269</v>
      </c>
      <c r="K409" s="512"/>
      <c r="L409" s="512"/>
      <c r="M409" s="546"/>
      <c r="N409" s="496"/>
      <c r="O409" s="489">
        <v>12</v>
      </c>
      <c r="P409" s="487"/>
      <c r="Q409" s="488"/>
      <c r="R409" s="485"/>
      <c r="S409" s="487"/>
      <c r="T409" s="488"/>
      <c r="U409" s="485"/>
      <c r="V409" s="487"/>
      <c r="W409" s="488"/>
      <c r="X409" s="509"/>
      <c r="Y409" s="488"/>
      <c r="Z409" s="509"/>
      <c r="AA409" s="516"/>
      <c r="AB409" s="298"/>
      <c r="AC409" s="394"/>
      <c r="AD409" s="359"/>
      <c r="AE409" s="287"/>
      <c r="AF409" s="393"/>
      <c r="AG409" s="287" t="str">
        <f t="shared" si="495"/>
        <v/>
      </c>
      <c r="AH409" s="288"/>
      <c r="AI409" s="288"/>
      <c r="AJ409" s="289" t="str">
        <f t="shared" si="500"/>
        <v/>
      </c>
      <c r="AK409" s="288"/>
      <c r="AL409" s="288"/>
      <c r="AM409" s="288"/>
      <c r="AN409" s="272" t="str">
        <f t="shared" si="497"/>
        <v/>
      </c>
      <c r="AO409" s="131" t="str">
        <f t="shared" si="513"/>
        <v/>
      </c>
      <c r="AP409" s="123" t="str">
        <f t="shared" si="502"/>
        <v/>
      </c>
      <c r="AQ409" s="131" t="str">
        <f t="shared" si="498"/>
        <v/>
      </c>
      <c r="AR409" s="123" t="str">
        <f t="shared" si="503"/>
        <v/>
      </c>
      <c r="AS409" s="273" t="str">
        <f t="shared" si="499"/>
        <v/>
      </c>
      <c r="AT409" s="339" t="str">
        <f t="shared" si="504"/>
        <v/>
      </c>
      <c r="AU409" s="339" t="str">
        <f t="shared" si="505"/>
        <v/>
      </c>
      <c r="AV409" s="341"/>
      <c r="AW409" s="277"/>
      <c r="AX409" s="277"/>
      <c r="AY409" s="404"/>
      <c r="AZ409" s="405"/>
      <c r="BA409" s="405"/>
      <c r="BB409" s="405"/>
      <c r="BC409" s="405"/>
      <c r="BJ409" s="299"/>
      <c r="BK409" s="285"/>
      <c r="BL409" s="285"/>
      <c r="BM409" s="285"/>
      <c r="BN409" s="285"/>
      <c r="BO409" s="285"/>
      <c r="BP409" s="285"/>
      <c r="BQ409" s="285"/>
      <c r="BR409" s="285"/>
      <c r="BS409" s="285"/>
      <c r="BT409" s="285"/>
      <c r="BU409" s="285"/>
      <c r="BV409" s="285"/>
      <c r="BW409" s="285"/>
      <c r="BX409" s="285"/>
      <c r="BY409" s="285"/>
      <c r="BZ409" s="285"/>
      <c r="CA409" s="285"/>
      <c r="CB409" s="285"/>
      <c r="CC409" s="285"/>
      <c r="CD409" s="285"/>
      <c r="CE409" s="285"/>
      <c r="CF409" s="285"/>
      <c r="CG409" s="285"/>
      <c r="CH409" s="285"/>
      <c r="CL409" s="285"/>
    </row>
    <row r="410" spans="1:90" s="1" customFormat="1" ht="14" customHeight="1" x14ac:dyDescent="0.3">
      <c r="A410" s="519"/>
      <c r="B410" s="548" t="s">
        <v>479</v>
      </c>
      <c r="C410" s="502"/>
      <c r="D410" s="511" t="s">
        <v>479</v>
      </c>
      <c r="E410" s="511" t="s">
        <v>95</v>
      </c>
      <c r="F410" s="505"/>
      <c r="G410" s="510"/>
      <c r="H410" s="510"/>
      <c r="I410" s="510"/>
      <c r="J410" s="511" t="s">
        <v>269</v>
      </c>
      <c r="K410" s="512"/>
      <c r="L410" s="512"/>
      <c r="M410" s="546"/>
      <c r="N410" s="496"/>
      <c r="O410" s="489">
        <v>12</v>
      </c>
      <c r="P410" s="487"/>
      <c r="Q410" s="488"/>
      <c r="R410" s="485"/>
      <c r="S410" s="487"/>
      <c r="T410" s="488"/>
      <c r="U410" s="485"/>
      <c r="V410" s="487"/>
      <c r="W410" s="488"/>
      <c r="X410" s="509"/>
      <c r="Y410" s="488"/>
      <c r="Z410" s="509"/>
      <c r="AA410" s="516"/>
      <c r="AB410" s="298"/>
      <c r="AC410" s="394"/>
      <c r="AD410" s="359"/>
      <c r="AE410" s="287"/>
      <c r="AF410" s="393"/>
      <c r="AG410" s="287" t="str">
        <f t="shared" si="495"/>
        <v/>
      </c>
      <c r="AH410" s="288"/>
      <c r="AI410" s="288"/>
      <c r="AJ410" s="289" t="str">
        <f t="shared" si="500"/>
        <v/>
      </c>
      <c r="AK410" s="288"/>
      <c r="AL410" s="288"/>
      <c r="AM410" s="288"/>
      <c r="AN410" s="272" t="str">
        <f t="shared" si="497"/>
        <v/>
      </c>
      <c r="AO410" s="131" t="str">
        <f t="shared" si="513"/>
        <v/>
      </c>
      <c r="AP410" s="123" t="str">
        <f t="shared" si="502"/>
        <v/>
      </c>
      <c r="AQ410" s="131" t="str">
        <f t="shared" si="498"/>
        <v/>
      </c>
      <c r="AR410" s="123" t="str">
        <f t="shared" si="503"/>
        <v/>
      </c>
      <c r="AS410" s="273" t="str">
        <f t="shared" si="499"/>
        <v/>
      </c>
      <c r="AT410" s="339" t="str">
        <f t="shared" si="504"/>
        <v/>
      </c>
      <c r="AU410" s="339" t="str">
        <f t="shared" si="505"/>
        <v/>
      </c>
      <c r="AV410" s="341"/>
      <c r="AW410" s="277"/>
      <c r="AX410" s="277"/>
      <c r="AY410" s="404"/>
      <c r="AZ410" s="405"/>
      <c r="BA410" s="405"/>
      <c r="BB410" s="405"/>
      <c r="BC410" s="405"/>
      <c r="BJ410" s="299"/>
      <c r="BK410" s="285"/>
      <c r="BL410" s="285"/>
      <c r="BM410" s="285"/>
      <c r="BN410" s="285"/>
      <c r="BO410" s="285"/>
      <c r="BP410" s="285"/>
      <c r="BQ410" s="285"/>
      <c r="BR410" s="285"/>
      <c r="BS410" s="285"/>
      <c r="BT410" s="285"/>
      <c r="BU410" s="285"/>
      <c r="BV410" s="285"/>
      <c r="BW410" s="285"/>
      <c r="BX410" s="285"/>
      <c r="BY410" s="285"/>
      <c r="BZ410" s="285"/>
      <c r="CA410" s="285"/>
      <c r="CB410" s="285"/>
      <c r="CC410" s="285"/>
      <c r="CD410" s="285"/>
      <c r="CE410" s="285"/>
      <c r="CF410" s="285"/>
      <c r="CG410" s="285"/>
      <c r="CH410" s="285"/>
      <c r="CL410" s="285"/>
    </row>
    <row r="411" spans="1:90" s="1" customFormat="1" ht="14" customHeight="1" x14ac:dyDescent="0.3">
      <c r="A411" s="519"/>
      <c r="B411" s="548" t="s">
        <v>479</v>
      </c>
      <c r="C411" s="502"/>
      <c r="D411" s="511" t="s">
        <v>479</v>
      </c>
      <c r="E411" s="511" t="s">
        <v>95</v>
      </c>
      <c r="F411" s="505"/>
      <c r="G411" s="510"/>
      <c r="H411" s="510"/>
      <c r="I411" s="510"/>
      <c r="J411" s="511" t="s">
        <v>269</v>
      </c>
      <c r="K411" s="512"/>
      <c r="L411" s="512"/>
      <c r="M411" s="546"/>
      <c r="N411" s="496"/>
      <c r="O411" s="489">
        <v>12</v>
      </c>
      <c r="P411" s="487"/>
      <c r="Q411" s="488"/>
      <c r="R411" s="485"/>
      <c r="S411" s="487"/>
      <c r="T411" s="488"/>
      <c r="U411" s="485"/>
      <c r="V411" s="487"/>
      <c r="W411" s="488"/>
      <c r="X411" s="509"/>
      <c r="Y411" s="488"/>
      <c r="Z411" s="509"/>
      <c r="AA411" s="516"/>
      <c r="AB411" s="298"/>
      <c r="AC411" s="394"/>
      <c r="AD411" s="359"/>
      <c r="AE411" s="287"/>
      <c r="AF411" s="393"/>
      <c r="AG411" s="287" t="str">
        <f t="shared" si="495"/>
        <v/>
      </c>
      <c r="AH411" s="288"/>
      <c r="AI411" s="288"/>
      <c r="AJ411" s="289" t="str">
        <f t="shared" si="500"/>
        <v/>
      </c>
      <c r="AK411" s="288"/>
      <c r="AL411" s="288"/>
      <c r="AM411" s="288"/>
      <c r="AN411" s="272" t="str">
        <f t="shared" si="497"/>
        <v/>
      </c>
      <c r="AO411" s="131" t="str">
        <f t="shared" si="513"/>
        <v/>
      </c>
      <c r="AP411" s="123" t="str">
        <f t="shared" si="502"/>
        <v/>
      </c>
      <c r="AQ411" s="131" t="str">
        <f t="shared" si="498"/>
        <v/>
      </c>
      <c r="AR411" s="123" t="str">
        <f t="shared" si="503"/>
        <v/>
      </c>
      <c r="AS411" s="273" t="str">
        <f t="shared" si="499"/>
        <v/>
      </c>
      <c r="AT411" s="339" t="str">
        <f t="shared" si="504"/>
        <v/>
      </c>
      <c r="AU411" s="339" t="str">
        <f t="shared" si="505"/>
        <v/>
      </c>
      <c r="AV411" s="341"/>
      <c r="AW411" s="277"/>
      <c r="AX411" s="277"/>
      <c r="AY411" s="404"/>
      <c r="AZ411" s="405"/>
      <c r="BA411" s="405"/>
      <c r="BB411" s="405"/>
      <c r="BC411" s="405"/>
      <c r="BJ411" s="299"/>
      <c r="BK411" s="285"/>
      <c r="BL411" s="285"/>
      <c r="BM411" s="285"/>
      <c r="BN411" s="285"/>
      <c r="BO411" s="285"/>
      <c r="BP411" s="285"/>
      <c r="BQ411" s="285"/>
      <c r="BR411" s="285"/>
      <c r="BS411" s="285"/>
      <c r="BT411" s="285"/>
      <c r="BU411" s="285"/>
      <c r="BV411" s="285"/>
      <c r="BW411" s="285"/>
      <c r="BX411" s="285"/>
      <c r="BY411" s="285"/>
      <c r="BZ411" s="285"/>
      <c r="CA411" s="285"/>
      <c r="CB411" s="285"/>
      <c r="CC411" s="285"/>
      <c r="CD411" s="285"/>
      <c r="CE411" s="285"/>
      <c r="CF411" s="285"/>
      <c r="CG411" s="285"/>
      <c r="CH411" s="285"/>
      <c r="CL411" s="285"/>
    </row>
    <row r="412" spans="1:90" s="1" customFormat="1" ht="14" customHeight="1" x14ac:dyDescent="0.3">
      <c r="A412" s="520"/>
      <c r="B412" s="548" t="s">
        <v>479</v>
      </c>
      <c r="C412" s="503"/>
      <c r="D412" s="511" t="s">
        <v>479</v>
      </c>
      <c r="E412" s="511" t="s">
        <v>95</v>
      </c>
      <c r="F412" s="506"/>
      <c r="G412" s="510"/>
      <c r="H412" s="510"/>
      <c r="I412" s="510"/>
      <c r="J412" s="511" t="s">
        <v>269</v>
      </c>
      <c r="K412" s="512"/>
      <c r="L412" s="512"/>
      <c r="M412" s="547"/>
      <c r="N412" s="497"/>
      <c r="O412" s="489">
        <v>12</v>
      </c>
      <c r="P412" s="487"/>
      <c r="Q412" s="488"/>
      <c r="R412" s="485"/>
      <c r="S412" s="487"/>
      <c r="T412" s="488"/>
      <c r="U412" s="485"/>
      <c r="V412" s="487"/>
      <c r="W412" s="488"/>
      <c r="X412" s="509"/>
      <c r="Y412" s="488"/>
      <c r="Z412" s="509"/>
      <c r="AA412" s="517"/>
      <c r="AB412" s="298"/>
      <c r="AC412" s="394"/>
      <c r="AD412" s="359"/>
      <c r="AE412" s="287"/>
      <c r="AF412" s="393"/>
      <c r="AG412" s="287" t="str">
        <f t="shared" si="495"/>
        <v/>
      </c>
      <c r="AH412" s="288"/>
      <c r="AI412" s="288"/>
      <c r="AJ412" s="289" t="str">
        <f t="shared" si="500"/>
        <v/>
      </c>
      <c r="AK412" s="288"/>
      <c r="AL412" s="288"/>
      <c r="AM412" s="288"/>
      <c r="AN412" s="272" t="str">
        <f t="shared" si="497"/>
        <v/>
      </c>
      <c r="AO412" s="131" t="str">
        <f t="shared" si="513"/>
        <v/>
      </c>
      <c r="AP412" s="123" t="str">
        <f t="shared" si="502"/>
        <v/>
      </c>
      <c r="AQ412" s="131" t="str">
        <f t="shared" si="498"/>
        <v/>
      </c>
      <c r="AR412" s="123" t="str">
        <f t="shared" si="503"/>
        <v/>
      </c>
      <c r="AS412" s="273" t="str">
        <f t="shared" si="499"/>
        <v/>
      </c>
      <c r="AT412" s="339" t="str">
        <f t="shared" si="504"/>
        <v/>
      </c>
      <c r="AU412" s="339" t="str">
        <f t="shared" si="505"/>
        <v/>
      </c>
      <c r="AV412" s="341"/>
      <c r="AW412" s="277"/>
      <c r="AX412" s="277"/>
      <c r="AY412" s="404"/>
      <c r="AZ412" s="405"/>
      <c r="BA412" s="405"/>
      <c r="BB412" s="405"/>
      <c r="BC412" s="405"/>
      <c r="BJ412" s="299"/>
      <c r="BK412" s="285"/>
      <c r="BL412" s="285"/>
      <c r="BM412" s="285"/>
      <c r="BN412" s="285"/>
      <c r="BO412" s="285"/>
      <c r="BP412" s="285"/>
      <c r="BQ412" s="285"/>
      <c r="BR412" s="285"/>
      <c r="BS412" s="285"/>
      <c r="BT412" s="285"/>
      <c r="BU412" s="285"/>
      <c r="BV412" s="285"/>
      <c r="BW412" s="285"/>
      <c r="BX412" s="285"/>
      <c r="BY412" s="285"/>
      <c r="BZ412" s="285"/>
      <c r="CA412" s="285"/>
      <c r="CB412" s="285"/>
      <c r="CC412" s="285"/>
      <c r="CD412" s="285"/>
      <c r="CE412" s="285"/>
      <c r="CF412" s="285"/>
      <c r="CG412" s="285"/>
      <c r="CH412" s="285"/>
      <c r="CL412" s="285"/>
    </row>
    <row r="413" spans="1:90" s="1" customFormat="1" ht="136.25" customHeight="1" x14ac:dyDescent="0.3">
      <c r="A413" s="518" t="s">
        <v>903</v>
      </c>
      <c r="B413" s="533" t="s">
        <v>920</v>
      </c>
      <c r="C413" s="501" t="s">
        <v>153</v>
      </c>
      <c r="D413" s="501" t="s">
        <v>921</v>
      </c>
      <c r="E413" s="501" t="s">
        <v>194</v>
      </c>
      <c r="F413" s="504" t="s">
        <v>287</v>
      </c>
      <c r="G413" s="504" t="s">
        <v>278</v>
      </c>
      <c r="H413" s="504" t="s">
        <v>279</v>
      </c>
      <c r="I413" s="504" t="s">
        <v>280</v>
      </c>
      <c r="J413" s="501" t="s">
        <v>1038</v>
      </c>
      <c r="K413" s="498" t="s">
        <v>922</v>
      </c>
      <c r="L413" s="498" t="s">
        <v>923</v>
      </c>
      <c r="M413" s="545" t="str">
        <f>J413&amp;K413&amp;L413</f>
        <v>Posibilidad de afectación Económica y perdida Reputacionalpor aumento en el volumen de demandas y condenas a la entidad por las causas que tiene  la Política de prevención del daño antijurídico - PPDA,debido a la falta de seguimiento y evaluación a la PPDA</v>
      </c>
      <c r="N413" s="495" t="s">
        <v>270</v>
      </c>
      <c r="O413" s="492">
        <v>100</v>
      </c>
      <c r="P413" s="487" t="str">
        <f t="shared" ref="P413" si="526">IF(O413&lt;=0,"",IF(O413&lt;=2,"Muy Baja",IF(O413&lt;=24,"Baja",IF(O413&lt;=500,"Media",IF(O413&lt;=5000,"Alta","Muy Alta")))))</f>
        <v>Media</v>
      </c>
      <c r="Q413" s="488">
        <f t="shared" ref="Q413" si="527">IF(P413="","",IF(P413="Muy Baja",0.2,IF(P413="Baja",0.4,IF(P413="Media",0.6,IF(P413="Alta",0.8,IF(P413="Muy Alta",1,))))))</f>
        <v>0.6</v>
      </c>
      <c r="R413" s="485" t="s">
        <v>431</v>
      </c>
      <c r="S413" s="487" t="str">
        <f>IF(OR(R413='[3]Tabla Impacto'!$C$11,R413='[3]Tabla Impacto'!$D$11),"Leve",IF(OR(R413='[3]Tabla Impacto'!$C$12,R413='[3]Tabla Impacto'!$D$12),"Menor",IF(OR(R413='[3]Tabla Impacto'!$C$13,R413='[3]Tabla Impacto'!$D$13),"Moderado",IF(OR(R413='[3]Tabla Impacto'!$C$14,R413='[3]Tabla Impacto'!$D$14),"Mayor",IF(OR(R413='[3]Tabla Impacto'!$C$15,R413='[3]Tabla Impacto'!$D$15),"Catastrófico","")))))</f>
        <v>Menor</v>
      </c>
      <c r="T413" s="488">
        <f t="shared" ref="T413" si="528">IF(S413="","",IF(S413="Leve",0.2,IF(S413="Menor",0.4,IF(S413="Moderado",0.6,IF(S413="Mayor",0.8,IF(S413="Catastrófico",1,))))))</f>
        <v>0.4</v>
      </c>
      <c r="U413" s="485" t="s">
        <v>272</v>
      </c>
      <c r="V413" s="487" t="str">
        <f>IF(OR(U413='Tabla Impacto'!$C$11,U413='Tabla Impacto'!$D$11),"Leve",IF(OR(U413='Tabla Impacto'!$C$12,U413='Tabla Impacto'!$D$12),"Menor",IF(OR(U413='Tabla Impacto'!$C$13,U413='Tabla Impacto'!$D$13),"Moderado",IF(OR(U413='Tabla Impacto'!$C$14,U413='Tabla Impacto'!$D$14),"Mayor",IF(OR(U413='Tabla Impacto'!$C$15,U413='Tabla Impacto'!$D$15),"Catastrófico","")))))</f>
        <v>Catastrófico</v>
      </c>
      <c r="W413" s="488">
        <f t="shared" ref="W413" si="529">IF(V413="","",IF(V413="Leve",0.2,IF(V413="Menor",0.4,IF(V413="Moderado",0.6,IF(V413="Mayor",0.8,IF(V413="Catastrófico",1,))))))</f>
        <v>1</v>
      </c>
      <c r="X413" s="509" t="str">
        <f>IF(Y413="","",IF(Y413='[3]Tabla Impacto'!$G$4,'[3]Tabla Impacto'!$F$4,IF(Y413='[3]Tabla Impacto'!$G$5,'[3]Tabla Impacto'!$F$5,IF(Y413='[3]Tabla Impacto'!$G$6,'[3]Tabla Impacto'!$F$6,IF(Y413='[3]Tabla Impacto'!$G$7,'[3]Tabla Impacto'!$F$7,IF(Y413='[3]Tabla Impacto'!$G$8,'[3]Tabla Impacto'!$F$8))))))</f>
        <v>Catastrófico</v>
      </c>
      <c r="Y413" s="488">
        <f t="shared" ref="Y413" si="530">+IF(T413="",W413,IF(W413="",T413,IF(T413&gt;W413,T413,W413)))</f>
        <v>1</v>
      </c>
      <c r="Z413" s="509" t="str">
        <f t="shared" ref="Z413" si="531">IF(OR(AND(P413="Muy Baja",X413="Leve"),AND(P413="Muy Baja",X413="Menor"),AND(P413="Baja",X413="Leve")),"Bajo",IF(OR(AND(P413="Muy baja",X413="Moderado"),AND(P413="Baja",X413="Menor"),AND(P413="Baja",X413="Moderado"),AND(P413="Media",X413="Leve"),AND(P413="Media",X413="Menor"),AND(P413="Media",X413="Moderado"),AND(P413="Alta",X413="Leve"),AND(P413="Alta",X413="Menor")),"Moderado",IF(OR(AND(P413="Muy Baja",X413="Mayor"),AND(P413="Baja",X413="Mayor"),AND(P413="Media",X413="Mayor"),AND(P413="Alta",X413="Moderado"),AND(P413="Alta",X413="Mayor"),AND(P413="Muy Alta",X413="Leve"),AND(P413="Muy Alta",X413="Menor"),AND(P413="Muy Alta",X413="Moderado"),AND(P413="Muy Alta",X413="Mayor")),"Alto",IF(OR(AND(P413="Muy Baja",X413="Catastrófico"),AND(P413="Baja",X413="Catastrófico"),AND(P413="Media",X413="Catastrófico"),AND(P413="Alta",X413="Catastrófico"),AND(P413="Muy Alta",X413="Catastrófico")),"Extremo",""))))</f>
        <v>Extremo</v>
      </c>
      <c r="AA413" s="515"/>
      <c r="AB413" s="298">
        <v>1</v>
      </c>
      <c r="AC413" s="409" t="s">
        <v>1081</v>
      </c>
      <c r="AD413" s="359"/>
      <c r="AE413" s="287" t="s">
        <v>120</v>
      </c>
      <c r="AF413" s="393" t="s">
        <v>1082</v>
      </c>
      <c r="AG413" s="287" t="str">
        <f t="shared" ref="AG413:AG448" si="532">IF(OR(AH413="Preventivo",AH413="Detectivo"),"Probabilidad",IF(AH413="Correctivo","Impacto",""))</f>
        <v>Probabilidad</v>
      </c>
      <c r="AH413" s="288" t="s">
        <v>71</v>
      </c>
      <c r="AI413" s="288" t="s">
        <v>106</v>
      </c>
      <c r="AJ413" s="289" t="str">
        <f t="shared" ref="AJ413:AJ448" si="533">IF(AND(AH413="Preventivo",AI413="Automático"),"50%",IF(AND(AH413="Preventivo",AI413="Manual"),"40%",IF(AND(AH413="Detectivo",AI413="Automático"),"40%",IF(AND(AH413="Detectivo",AI413="Manual"),"30%",IF(AND(AH413="Correctivo",AI413="Automático"),"35%",IF(AND(AH413="Correctivo",AI413="Manual"),"25%",""))))))</f>
        <v>40%</v>
      </c>
      <c r="AK413" s="288" t="s">
        <v>112</v>
      </c>
      <c r="AL413" s="288" t="s">
        <v>130</v>
      </c>
      <c r="AM413" s="288" t="s">
        <v>273</v>
      </c>
      <c r="AN413" s="272">
        <f t="shared" ref="AN413:AN448" si="534">IFERROR(IF(AG413="Probabilidad",(Q413-(+Q413*AJ413)),IF(AG413="Impacto",Q413,"")),"")</f>
        <v>0.36</v>
      </c>
      <c r="AO413" s="131" t="str">
        <f t="shared" ref="AO413:AO448" si="535">IFERROR(IF(AN413="","",IF(AN413&lt;=0.2,"Muy Baja",IF(AN413&lt;=0.4,"Baja",IF(AN413&lt;=0.6,"Media",IF(AN413&lt;=0.8,"Alta","Muy Alta"))))),"")</f>
        <v>Baja</v>
      </c>
      <c r="AP413" s="123">
        <f t="shared" ref="AP413:AP448" si="536">+AN413</f>
        <v>0.36</v>
      </c>
      <c r="AQ413" s="131" t="str">
        <f t="shared" ref="AQ413:AQ448" si="537">IFERROR(IF(AR413="","",IF(AR413&lt;=0.2,"Leve",IF(AR413&lt;=0.4,"Menor",IF(AR413&lt;=0.6,"Moderado",IF(AR413&lt;=0.8,"Mayor","Catastrófico"))))),"")</f>
        <v>Catastrófico</v>
      </c>
      <c r="AR413" s="123">
        <f t="shared" ref="AR413:AR448" si="538">IFERROR(IF(AG413="Impacto",(Y413-(+Y413*AJ413)),IF(AG413="Probabilidad",Y413,"")),"")</f>
        <v>1</v>
      </c>
      <c r="AS413" s="273" t="str">
        <f t="shared" ref="AS413:AS448" si="539">IFERROR(IF(OR(AND(AO413="Muy Baja",AQ413="Leve"),AND(AO413="Muy Baja",AQ413="Menor"),AND(AO413="Baja",AQ413="Leve")),"Bajo",IF(OR(AND(AO413="Muy baja",AQ413="Moderado"),AND(AO413="Baja",AQ413="Menor"),AND(AO413="Baja",AQ413="Moderado"),AND(AO413="Media",AQ413="Leve"),AND(AO413="Media",AQ413="Menor"),AND(AO413="Media",AQ413="Moderado"),AND(AO413="Alta",AQ413="Leve"),AND(AO413="Alta",AQ413="Menor")),"Moderado",IF(OR(AND(AO413="Muy Baja",AQ413="Mayor"),AND(AO413="Baja",AQ413="Mayor"),AND(AO413="Media",AQ413="Mayor"),AND(AO413="Alta",AQ413="Moderado"),AND(AO413="Alta",AQ413="Mayor"),AND(AO413="Muy Alta",AQ413="Leve"),AND(AO413="Muy Alta",AQ413="Menor"),AND(AO413="Muy Alta",AQ413="Moderado"),AND(AO413="Muy Alta",AQ413="Mayor")),"Alto",IF(OR(AND(AO413="Muy Baja",AQ413="Catastrófico"),AND(AO413="Baja",AQ413="Catastrófico"),AND(AO413="Media",AQ413="Catastrófico"),AND(AO413="Alta",AQ413="Catastrófico"),AND(AO413="Muy Alta",AQ413="Catastrófico")),"Extremo","")))),"")</f>
        <v>Extremo</v>
      </c>
      <c r="AT413" s="339">
        <f t="shared" ref="AT413:AT448" si="540">+AP413</f>
        <v>0.36</v>
      </c>
      <c r="AU413" s="339">
        <f t="shared" ref="AU413:AU448" si="541">+AR413</f>
        <v>1</v>
      </c>
      <c r="AV413" s="341" t="s">
        <v>274</v>
      </c>
      <c r="AW413" s="277"/>
      <c r="AX413" s="277"/>
      <c r="AY413" s="291">
        <v>2</v>
      </c>
      <c r="AZ413" s="287">
        <v>0</v>
      </c>
      <c r="BA413" s="287">
        <v>1</v>
      </c>
      <c r="BB413" s="287">
        <v>0</v>
      </c>
      <c r="BC413" s="287">
        <v>1</v>
      </c>
      <c r="BJ413" s="299"/>
      <c r="BK413" s="285"/>
      <c r="BL413" s="285"/>
      <c r="BM413" s="285"/>
      <c r="BN413" s="285"/>
      <c r="BO413" s="285"/>
      <c r="BP413" s="285"/>
      <c r="BQ413" s="285"/>
      <c r="BR413" s="285"/>
      <c r="BS413" s="285"/>
      <c r="BT413" s="285"/>
      <c r="BU413" s="285"/>
      <c r="BV413" s="285"/>
      <c r="BW413" s="285"/>
      <c r="BX413" s="285"/>
      <c r="BY413" s="285"/>
      <c r="BZ413" s="285"/>
      <c r="CA413" s="285"/>
      <c r="CB413" s="285"/>
      <c r="CC413" s="285"/>
      <c r="CD413" s="285"/>
      <c r="CE413" s="285"/>
      <c r="CF413" s="285"/>
      <c r="CG413" s="285"/>
      <c r="CH413" s="285"/>
      <c r="CL413" s="285"/>
    </row>
    <row r="414" spans="1:90" s="1" customFormat="1" ht="13.75" customHeight="1" x14ac:dyDescent="0.3">
      <c r="A414" s="519"/>
      <c r="B414" s="534"/>
      <c r="C414" s="502"/>
      <c r="D414" s="502"/>
      <c r="E414" s="502"/>
      <c r="F414" s="505"/>
      <c r="G414" s="505"/>
      <c r="H414" s="505"/>
      <c r="I414" s="505"/>
      <c r="J414" s="502"/>
      <c r="K414" s="499"/>
      <c r="L414" s="499"/>
      <c r="M414" s="546"/>
      <c r="N414" s="496"/>
      <c r="O414" s="493"/>
      <c r="P414" s="487"/>
      <c r="Q414" s="488"/>
      <c r="R414" s="485"/>
      <c r="S414" s="487"/>
      <c r="T414" s="488"/>
      <c r="U414" s="485"/>
      <c r="V414" s="487"/>
      <c r="W414" s="488"/>
      <c r="X414" s="509"/>
      <c r="Y414" s="488"/>
      <c r="Z414" s="509"/>
      <c r="AA414" s="516"/>
      <c r="AB414" s="298"/>
      <c r="AC414" s="394"/>
      <c r="AD414" s="359"/>
      <c r="AE414" s="287"/>
      <c r="AF414" s="393"/>
      <c r="AG414" s="287" t="str">
        <f t="shared" si="532"/>
        <v/>
      </c>
      <c r="AH414" s="288"/>
      <c r="AI414" s="288"/>
      <c r="AJ414" s="289" t="str">
        <f t="shared" si="533"/>
        <v/>
      </c>
      <c r="AK414" s="288"/>
      <c r="AL414" s="288"/>
      <c r="AM414" s="288"/>
      <c r="AN414" s="272" t="str">
        <f t="shared" si="534"/>
        <v/>
      </c>
      <c r="AO414" s="131" t="str">
        <f t="shared" si="535"/>
        <v/>
      </c>
      <c r="AP414" s="123" t="str">
        <f t="shared" si="536"/>
        <v/>
      </c>
      <c r="AQ414" s="131" t="str">
        <f t="shared" si="537"/>
        <v/>
      </c>
      <c r="AR414" s="123" t="str">
        <f t="shared" si="538"/>
        <v/>
      </c>
      <c r="AS414" s="273" t="str">
        <f t="shared" si="539"/>
        <v/>
      </c>
      <c r="AT414" s="339" t="str">
        <f t="shared" si="540"/>
        <v/>
      </c>
      <c r="AU414" s="339" t="str">
        <f t="shared" si="541"/>
        <v/>
      </c>
      <c r="AV414" s="341"/>
      <c r="AW414" s="277"/>
      <c r="AX414" s="277"/>
      <c r="AY414" s="404"/>
      <c r="AZ414" s="405"/>
      <c r="BA414" s="405"/>
      <c r="BB414" s="405"/>
      <c r="BC414" s="405"/>
      <c r="BJ414" s="299"/>
      <c r="BK414" s="285"/>
      <c r="BL414" s="285"/>
      <c r="BM414" s="285"/>
      <c r="BN414" s="285"/>
      <c r="BO414" s="285"/>
      <c r="BP414" s="285"/>
      <c r="BQ414" s="285"/>
      <c r="BR414" s="285"/>
      <c r="BS414" s="285"/>
      <c r="BT414" s="285"/>
      <c r="BU414" s="285"/>
      <c r="BV414" s="285"/>
      <c r="BW414" s="285"/>
      <c r="BX414" s="285"/>
      <c r="BY414" s="285"/>
      <c r="BZ414" s="285"/>
      <c r="CA414" s="285"/>
      <c r="CB414" s="285"/>
      <c r="CC414" s="285"/>
      <c r="CD414" s="285"/>
      <c r="CE414" s="285"/>
      <c r="CF414" s="285"/>
      <c r="CG414" s="285"/>
      <c r="CH414" s="285"/>
      <c r="CL414" s="285"/>
    </row>
    <row r="415" spans="1:90" s="1" customFormat="1" ht="13.75" customHeight="1" x14ac:dyDescent="0.3">
      <c r="A415" s="519"/>
      <c r="B415" s="534"/>
      <c r="C415" s="502"/>
      <c r="D415" s="502"/>
      <c r="E415" s="502"/>
      <c r="F415" s="505"/>
      <c r="G415" s="505"/>
      <c r="H415" s="505"/>
      <c r="I415" s="505"/>
      <c r="J415" s="502"/>
      <c r="K415" s="499"/>
      <c r="L415" s="499"/>
      <c r="M415" s="546"/>
      <c r="N415" s="496"/>
      <c r="O415" s="493"/>
      <c r="P415" s="487"/>
      <c r="Q415" s="488"/>
      <c r="R415" s="485"/>
      <c r="S415" s="487"/>
      <c r="T415" s="488"/>
      <c r="U415" s="485"/>
      <c r="V415" s="487"/>
      <c r="W415" s="488"/>
      <c r="X415" s="509"/>
      <c r="Y415" s="488"/>
      <c r="Z415" s="509"/>
      <c r="AA415" s="516"/>
      <c r="AB415" s="298"/>
      <c r="AC415" s="394"/>
      <c r="AD415" s="359"/>
      <c r="AE415" s="287"/>
      <c r="AF415" s="393"/>
      <c r="AG415" s="287" t="str">
        <f t="shared" si="532"/>
        <v/>
      </c>
      <c r="AH415" s="288"/>
      <c r="AI415" s="288"/>
      <c r="AJ415" s="289" t="str">
        <f t="shared" si="533"/>
        <v/>
      </c>
      <c r="AK415" s="288"/>
      <c r="AL415" s="288"/>
      <c r="AM415" s="288"/>
      <c r="AN415" s="272" t="str">
        <f t="shared" si="534"/>
        <v/>
      </c>
      <c r="AO415" s="131" t="str">
        <f t="shared" si="535"/>
        <v/>
      </c>
      <c r="AP415" s="123" t="str">
        <f t="shared" si="536"/>
        <v/>
      </c>
      <c r="AQ415" s="131" t="str">
        <f t="shared" si="537"/>
        <v/>
      </c>
      <c r="AR415" s="123" t="str">
        <f t="shared" si="538"/>
        <v/>
      </c>
      <c r="AS415" s="273" t="str">
        <f t="shared" si="539"/>
        <v/>
      </c>
      <c r="AT415" s="339" t="str">
        <f t="shared" si="540"/>
        <v/>
      </c>
      <c r="AU415" s="339" t="str">
        <f t="shared" si="541"/>
        <v/>
      </c>
      <c r="AV415" s="341"/>
      <c r="AW415" s="277"/>
      <c r="AX415" s="277"/>
      <c r="AY415" s="404"/>
      <c r="AZ415" s="405"/>
      <c r="BA415" s="405"/>
      <c r="BB415" s="405"/>
      <c r="BC415" s="405"/>
      <c r="BJ415" s="299"/>
      <c r="BK415" s="285"/>
      <c r="BL415" s="285"/>
      <c r="BM415" s="285"/>
      <c r="BN415" s="285"/>
      <c r="BO415" s="285"/>
      <c r="BP415" s="285"/>
      <c r="BQ415" s="285"/>
      <c r="BR415" s="285"/>
      <c r="BS415" s="285"/>
      <c r="BT415" s="285"/>
      <c r="BU415" s="285"/>
      <c r="BV415" s="285"/>
      <c r="BW415" s="285"/>
      <c r="BX415" s="285"/>
      <c r="BY415" s="285"/>
      <c r="BZ415" s="285"/>
      <c r="CA415" s="285"/>
      <c r="CB415" s="285"/>
      <c r="CC415" s="285"/>
      <c r="CD415" s="285"/>
      <c r="CE415" s="285"/>
      <c r="CF415" s="285"/>
      <c r="CG415" s="285"/>
      <c r="CH415" s="285"/>
      <c r="CL415" s="285"/>
    </row>
    <row r="416" spans="1:90" s="1" customFormat="1" ht="14" customHeight="1" x14ac:dyDescent="0.3">
      <c r="A416" s="519"/>
      <c r="B416" s="534"/>
      <c r="C416" s="502"/>
      <c r="D416" s="502"/>
      <c r="E416" s="502"/>
      <c r="F416" s="505"/>
      <c r="G416" s="505"/>
      <c r="H416" s="505"/>
      <c r="I416" s="505"/>
      <c r="J416" s="502"/>
      <c r="K416" s="499"/>
      <c r="L416" s="499"/>
      <c r="M416" s="546"/>
      <c r="N416" s="496"/>
      <c r="O416" s="493"/>
      <c r="P416" s="487"/>
      <c r="Q416" s="488"/>
      <c r="R416" s="485"/>
      <c r="S416" s="487"/>
      <c r="T416" s="488"/>
      <c r="U416" s="485"/>
      <c r="V416" s="487"/>
      <c r="W416" s="488"/>
      <c r="X416" s="509"/>
      <c r="Y416" s="488"/>
      <c r="Z416" s="509"/>
      <c r="AA416" s="516"/>
      <c r="AB416" s="298"/>
      <c r="AC416" s="394"/>
      <c r="AD416" s="359"/>
      <c r="AE416" s="287"/>
      <c r="AF416" s="393"/>
      <c r="AG416" s="287" t="str">
        <f t="shared" si="532"/>
        <v/>
      </c>
      <c r="AH416" s="288"/>
      <c r="AI416" s="288"/>
      <c r="AJ416" s="289" t="str">
        <f t="shared" si="533"/>
        <v/>
      </c>
      <c r="AK416" s="288"/>
      <c r="AL416" s="288"/>
      <c r="AM416" s="288"/>
      <c r="AN416" s="272" t="str">
        <f t="shared" si="534"/>
        <v/>
      </c>
      <c r="AO416" s="131" t="str">
        <f t="shared" si="535"/>
        <v/>
      </c>
      <c r="AP416" s="123" t="str">
        <f t="shared" si="536"/>
        <v/>
      </c>
      <c r="AQ416" s="131" t="str">
        <f t="shared" si="537"/>
        <v/>
      </c>
      <c r="AR416" s="123" t="str">
        <f t="shared" si="538"/>
        <v/>
      </c>
      <c r="AS416" s="273" t="str">
        <f t="shared" si="539"/>
        <v/>
      </c>
      <c r="AT416" s="339" t="str">
        <f t="shared" si="540"/>
        <v/>
      </c>
      <c r="AU416" s="339" t="str">
        <f t="shared" si="541"/>
        <v/>
      </c>
      <c r="AV416" s="341"/>
      <c r="AW416" s="277"/>
      <c r="AX416" s="277"/>
      <c r="AY416" s="404"/>
      <c r="AZ416" s="405"/>
      <c r="BA416" s="405"/>
      <c r="BB416" s="405"/>
      <c r="BC416" s="405"/>
      <c r="BJ416" s="299"/>
      <c r="BK416" s="285"/>
      <c r="BL416" s="285"/>
      <c r="BM416" s="285"/>
      <c r="BN416" s="285"/>
      <c r="BO416" s="285"/>
      <c r="BP416" s="285"/>
      <c r="BQ416" s="285"/>
      <c r="BR416" s="285"/>
      <c r="BS416" s="285"/>
      <c r="BT416" s="285"/>
      <c r="BU416" s="285"/>
      <c r="BV416" s="285"/>
      <c r="BW416" s="285"/>
      <c r="BX416" s="285"/>
      <c r="BY416" s="285"/>
      <c r="BZ416" s="285"/>
      <c r="CA416" s="285"/>
      <c r="CB416" s="285"/>
      <c r="CC416" s="285"/>
      <c r="CD416" s="285"/>
      <c r="CE416" s="285"/>
      <c r="CF416" s="285"/>
      <c r="CG416" s="285"/>
      <c r="CH416" s="285"/>
      <c r="CL416" s="285"/>
    </row>
    <row r="417" spans="1:90" s="1" customFormat="1" ht="14" customHeight="1" x14ac:dyDescent="0.3">
      <c r="A417" s="519"/>
      <c r="B417" s="534"/>
      <c r="C417" s="502"/>
      <c r="D417" s="502"/>
      <c r="E417" s="502"/>
      <c r="F417" s="505"/>
      <c r="G417" s="505"/>
      <c r="H417" s="505"/>
      <c r="I417" s="505"/>
      <c r="J417" s="502"/>
      <c r="K417" s="499"/>
      <c r="L417" s="499"/>
      <c r="M417" s="546"/>
      <c r="N417" s="496"/>
      <c r="O417" s="493"/>
      <c r="P417" s="487"/>
      <c r="Q417" s="488"/>
      <c r="R417" s="485"/>
      <c r="S417" s="487"/>
      <c r="T417" s="488"/>
      <c r="U417" s="485"/>
      <c r="V417" s="487"/>
      <c r="W417" s="488"/>
      <c r="X417" s="509"/>
      <c r="Y417" s="488"/>
      <c r="Z417" s="509"/>
      <c r="AA417" s="516"/>
      <c r="AB417" s="298"/>
      <c r="AC417" s="394"/>
      <c r="AD417" s="359"/>
      <c r="AE417" s="287"/>
      <c r="AF417" s="393"/>
      <c r="AG417" s="287" t="str">
        <f t="shared" si="532"/>
        <v/>
      </c>
      <c r="AH417" s="288"/>
      <c r="AI417" s="288"/>
      <c r="AJ417" s="289" t="str">
        <f t="shared" si="533"/>
        <v/>
      </c>
      <c r="AK417" s="288"/>
      <c r="AL417" s="288"/>
      <c r="AM417" s="288"/>
      <c r="AN417" s="272" t="str">
        <f t="shared" si="534"/>
        <v/>
      </c>
      <c r="AO417" s="131" t="str">
        <f t="shared" si="535"/>
        <v/>
      </c>
      <c r="AP417" s="123" t="str">
        <f t="shared" si="536"/>
        <v/>
      </c>
      <c r="AQ417" s="131" t="str">
        <f t="shared" si="537"/>
        <v/>
      </c>
      <c r="AR417" s="123" t="str">
        <f t="shared" si="538"/>
        <v/>
      </c>
      <c r="AS417" s="273" t="str">
        <f t="shared" si="539"/>
        <v/>
      </c>
      <c r="AT417" s="339" t="str">
        <f t="shared" si="540"/>
        <v/>
      </c>
      <c r="AU417" s="339" t="str">
        <f t="shared" si="541"/>
        <v/>
      </c>
      <c r="AV417" s="341"/>
      <c r="AW417" s="277"/>
      <c r="AX417" s="277"/>
      <c r="AY417" s="404"/>
      <c r="AZ417" s="405"/>
      <c r="BA417" s="405"/>
      <c r="BB417" s="405"/>
      <c r="BC417" s="405"/>
      <c r="BJ417" s="299"/>
      <c r="BK417" s="285"/>
      <c r="BL417" s="285"/>
      <c r="BM417" s="285"/>
      <c r="BN417" s="285"/>
      <c r="BO417" s="285"/>
      <c r="BP417" s="285"/>
      <c r="BQ417" s="285"/>
      <c r="BR417" s="285"/>
      <c r="BS417" s="285"/>
      <c r="BT417" s="285"/>
      <c r="BU417" s="285"/>
      <c r="BV417" s="285"/>
      <c r="BW417" s="285"/>
      <c r="BX417" s="285"/>
      <c r="BY417" s="285"/>
      <c r="BZ417" s="285"/>
      <c r="CA417" s="285"/>
      <c r="CB417" s="285"/>
      <c r="CC417" s="285"/>
      <c r="CD417" s="285"/>
      <c r="CE417" s="285"/>
      <c r="CF417" s="285"/>
      <c r="CG417" s="285"/>
      <c r="CH417" s="285"/>
      <c r="CL417" s="285"/>
    </row>
    <row r="418" spans="1:90" s="1" customFormat="1" ht="14" customHeight="1" x14ac:dyDescent="0.3">
      <c r="A418" s="520"/>
      <c r="B418" s="535"/>
      <c r="C418" s="503"/>
      <c r="D418" s="503"/>
      <c r="E418" s="503"/>
      <c r="F418" s="506"/>
      <c r="G418" s="506"/>
      <c r="H418" s="506"/>
      <c r="I418" s="506"/>
      <c r="J418" s="503"/>
      <c r="K418" s="500"/>
      <c r="L418" s="500"/>
      <c r="M418" s="547"/>
      <c r="N418" s="497"/>
      <c r="O418" s="494"/>
      <c r="P418" s="487"/>
      <c r="Q418" s="488"/>
      <c r="R418" s="485"/>
      <c r="S418" s="487"/>
      <c r="T418" s="488"/>
      <c r="U418" s="485"/>
      <c r="V418" s="487"/>
      <c r="W418" s="488"/>
      <c r="X418" s="509"/>
      <c r="Y418" s="488"/>
      <c r="Z418" s="509"/>
      <c r="AA418" s="517"/>
      <c r="AB418" s="298"/>
      <c r="AC418" s="394"/>
      <c r="AD418" s="359"/>
      <c r="AE418" s="287"/>
      <c r="AF418" s="393"/>
      <c r="AG418" s="287" t="str">
        <f t="shared" si="532"/>
        <v/>
      </c>
      <c r="AH418" s="288"/>
      <c r="AI418" s="288"/>
      <c r="AJ418" s="289" t="str">
        <f t="shared" si="533"/>
        <v/>
      </c>
      <c r="AK418" s="288"/>
      <c r="AL418" s="288"/>
      <c r="AM418" s="288"/>
      <c r="AN418" s="272" t="str">
        <f t="shared" si="534"/>
        <v/>
      </c>
      <c r="AO418" s="131" t="str">
        <f t="shared" si="535"/>
        <v/>
      </c>
      <c r="AP418" s="123" t="str">
        <f t="shared" si="536"/>
        <v/>
      </c>
      <c r="AQ418" s="131" t="str">
        <f t="shared" si="537"/>
        <v/>
      </c>
      <c r="AR418" s="123" t="str">
        <f t="shared" si="538"/>
        <v/>
      </c>
      <c r="AS418" s="273" t="str">
        <f t="shared" si="539"/>
        <v/>
      </c>
      <c r="AT418" s="339" t="str">
        <f t="shared" si="540"/>
        <v/>
      </c>
      <c r="AU418" s="339" t="str">
        <f t="shared" si="541"/>
        <v/>
      </c>
      <c r="AV418" s="341"/>
      <c r="AW418" s="277"/>
      <c r="AX418" s="277"/>
      <c r="AY418" s="404"/>
      <c r="AZ418" s="405"/>
      <c r="BA418" s="405"/>
      <c r="BB418" s="405"/>
      <c r="BC418" s="405"/>
      <c r="BJ418" s="299"/>
      <c r="BK418" s="285"/>
      <c r="BL418" s="285"/>
      <c r="BM418" s="285"/>
      <c r="BN418" s="285"/>
      <c r="BO418" s="285"/>
      <c r="BP418" s="285"/>
      <c r="BQ418" s="285"/>
      <c r="BR418" s="285"/>
      <c r="BS418" s="285"/>
      <c r="BT418" s="285"/>
      <c r="BU418" s="285"/>
      <c r="BV418" s="285"/>
      <c r="BW418" s="285"/>
      <c r="BX418" s="285"/>
      <c r="BY418" s="285"/>
      <c r="BZ418" s="285"/>
      <c r="CA418" s="285"/>
      <c r="CB418" s="285"/>
      <c r="CC418" s="285"/>
      <c r="CD418" s="285"/>
      <c r="CE418" s="285"/>
      <c r="CF418" s="285"/>
      <c r="CG418" s="285"/>
      <c r="CH418" s="285"/>
      <c r="CL418" s="285"/>
    </row>
    <row r="419" spans="1:90" s="1" customFormat="1" ht="156.65" customHeight="1" x14ac:dyDescent="0.3">
      <c r="A419" s="518" t="s">
        <v>904</v>
      </c>
      <c r="B419" s="495" t="s">
        <v>976</v>
      </c>
      <c r="C419" s="501" t="s">
        <v>122</v>
      </c>
      <c r="D419" s="501" t="s">
        <v>977</v>
      </c>
      <c r="E419" s="501" t="s">
        <v>97</v>
      </c>
      <c r="F419" s="504" t="s">
        <v>324</v>
      </c>
      <c r="G419" s="504" t="s">
        <v>278</v>
      </c>
      <c r="H419" s="504" t="s">
        <v>279</v>
      </c>
      <c r="I419" s="504" t="s">
        <v>305</v>
      </c>
      <c r="J419" s="501" t="s">
        <v>1083</v>
      </c>
      <c r="K419" s="498" t="s">
        <v>979</v>
      </c>
      <c r="L419" s="498" t="s">
        <v>1084</v>
      </c>
      <c r="M419" s="545" t="str">
        <f>J419&amp;K419&amp;L419</f>
        <v>Posibilidad de Afectación Económica y pérdida Reputacionalpor no cumplir con los requerimientos acordados con los usuarios funcionales en el desarrollo e implementación de sistemas de información y aplicaciones,debido a:
1. No participación activa de los usuarios en la definición de los requerimientos.
2. Ausencia de aprobación de las HU por parte de los líderes funcionales o su delegado.
3. No tener configurados los ambientes de desarrollo, pruebas, preproducción (si aplica) y producción. 
4. No tener definida la arquitectura tecnológica. 
5. No tener implementado un procedimiento o una metodología de desarrollo de sistemas. 
6. No contar con una estructura organizacional que pueda atender los desarrollos internos y externos.
7. La carga laboral no permite un adecuado ejercicio de la supervisión de convenios y contratos.
8. La asignación de supervisión que se realiza sin alineación entre las obligaciones del contratista y las actividades del supervisor. 
9. La ausencia de planes de mantenimiento que hacen obsoletos los sistemas de información.</v>
      </c>
      <c r="N419" s="495" t="s">
        <v>270</v>
      </c>
      <c r="O419" s="492">
        <v>15</v>
      </c>
      <c r="P419" s="487" t="str">
        <f t="shared" ref="P419" si="542">IF(O419&lt;=0,"",IF(O419&lt;=2,"Muy Baja",IF(O419&lt;=24,"Baja",IF(O419&lt;=500,"Media",IF(O419&lt;=5000,"Alta","Muy Alta")))))</f>
        <v>Baja</v>
      </c>
      <c r="Q419" s="488">
        <f t="shared" ref="Q419" si="543">IF(P419="","",IF(P419="Muy Baja",0.2,IF(P419="Baja",0.4,IF(P419="Media",0.6,IF(P419="Alta",0.8,IF(P419="Muy Alta",1,))))))</f>
        <v>0.4</v>
      </c>
      <c r="R419" s="485" t="s">
        <v>308</v>
      </c>
      <c r="S419" s="487" t="str">
        <f>IF(OR(R419='[3]Tabla Impacto'!$C$11,R419='[3]Tabla Impacto'!$D$11),"Leve",IF(OR(R419='[3]Tabla Impacto'!$C$12,R419='[3]Tabla Impacto'!$D$12),"Menor",IF(OR(R419='[3]Tabla Impacto'!$C$13,R419='[3]Tabla Impacto'!$D$13),"Moderado",IF(OR(R419='[3]Tabla Impacto'!$C$14,R419='[3]Tabla Impacto'!$D$14),"Mayor",IF(OR(R419='[3]Tabla Impacto'!$C$15,R419='[3]Tabla Impacto'!$D$15),"Catastrófico","")))))</f>
        <v>Moderado</v>
      </c>
      <c r="T419" s="488">
        <f t="shared" ref="T419" si="544">IF(S419="","",IF(S419="Leve",0.2,IF(S419="Menor",0.4,IF(S419="Moderado",0.6,IF(S419="Mayor",0.8,IF(S419="Catastrófico",1,))))))</f>
        <v>0.6</v>
      </c>
      <c r="U419" s="485" t="s">
        <v>980</v>
      </c>
      <c r="V419" s="487" t="str">
        <f>IF(OR(U419='Tabla Impacto'!$C$11,U419='Tabla Impacto'!$D$11),"Leve",IF(OR(U419='Tabla Impacto'!$C$12,U419='Tabla Impacto'!$D$12),"Menor",IF(OR(U419='Tabla Impacto'!$C$13,U419='Tabla Impacto'!$D$13),"Moderado",IF(OR(U419='Tabla Impacto'!$C$14,U419='Tabla Impacto'!$D$14),"Mayor",IF(OR(U419='Tabla Impacto'!$C$15,U419='Tabla Impacto'!$D$15),"Catastrófico","")))))</f>
        <v>Mayor</v>
      </c>
      <c r="W419" s="488">
        <f t="shared" ref="W419" si="545">IF(V419="","",IF(V419="Leve",0.2,IF(V419="Menor",0.4,IF(V419="Moderado",0.6,IF(V419="Mayor",0.8,IF(V419="Catastrófico",1,))))))</f>
        <v>0.8</v>
      </c>
      <c r="X419" s="509" t="str">
        <f>IF(Y419="","",IF(Y419='[3]Tabla Impacto'!$G$4,'[3]Tabla Impacto'!$F$4,IF(Y419='[3]Tabla Impacto'!$G$5,'[3]Tabla Impacto'!$F$5,IF(Y419='[3]Tabla Impacto'!$G$6,'[3]Tabla Impacto'!$F$6,IF(Y419='[3]Tabla Impacto'!$G$7,'[3]Tabla Impacto'!$F$7,IF(Y419='[3]Tabla Impacto'!$G$8,'[3]Tabla Impacto'!$F$8))))))</f>
        <v>Mayor</v>
      </c>
      <c r="Y419" s="488">
        <f t="shared" ref="Y419" si="546">+IF(T419="",W419,IF(W419="",T419,IF(T419&gt;W419,T419,W419)))</f>
        <v>0.8</v>
      </c>
      <c r="Z419" s="509" t="str">
        <f t="shared" ref="Z419" si="547">IF(OR(AND(P419="Muy Baja",X419="Leve"),AND(P419="Muy Baja",X419="Menor"),AND(P419="Baja",X419="Leve")),"Bajo",IF(OR(AND(P419="Muy baja",X419="Moderado"),AND(P419="Baja",X419="Menor"),AND(P419="Baja",X419="Moderado"),AND(P419="Media",X419="Leve"),AND(P419="Media",X419="Menor"),AND(P419="Media",X419="Moderado"),AND(P419="Alta",X419="Leve"),AND(P419="Alta",X419="Menor")),"Moderado",IF(OR(AND(P419="Muy Baja",X419="Mayor"),AND(P419="Baja",X419="Mayor"),AND(P419="Media",X419="Mayor"),AND(P419="Alta",X419="Moderado"),AND(P419="Alta",X419="Mayor"),AND(P419="Muy Alta",X419="Leve"),AND(P419="Muy Alta",X419="Menor"),AND(P419="Muy Alta",X419="Moderado"),AND(P419="Muy Alta",X419="Mayor")),"Alto",IF(OR(AND(P419="Muy Baja",X419="Catastrófico"),AND(P419="Baja",X419="Catastrófico"),AND(P419="Media",X419="Catastrófico"),AND(P419="Alta",X419="Catastrófico"),AND(P419="Muy Alta",X419="Catastrófico")),"Extremo",""))))</f>
        <v>Alto</v>
      </c>
      <c r="AA419" s="515"/>
      <c r="AB419" s="385">
        <v>1</v>
      </c>
      <c r="AC419" s="409" t="s">
        <v>981</v>
      </c>
      <c r="AD419" s="359"/>
      <c r="AE419" s="287" t="s">
        <v>120</v>
      </c>
      <c r="AF419" s="409" t="s">
        <v>982</v>
      </c>
      <c r="AG419" s="287" t="str">
        <f t="shared" si="532"/>
        <v>Probabilidad</v>
      </c>
      <c r="AH419" s="288" t="s">
        <v>71</v>
      </c>
      <c r="AI419" s="288" t="s">
        <v>106</v>
      </c>
      <c r="AJ419" s="289" t="str">
        <f t="shared" si="533"/>
        <v>40%</v>
      </c>
      <c r="AK419" s="288" t="s">
        <v>112</v>
      </c>
      <c r="AL419" s="288" t="s">
        <v>130</v>
      </c>
      <c r="AM419" s="288" t="s">
        <v>273</v>
      </c>
      <c r="AN419" s="272">
        <f>IFERROR(IF(AG419="Probabilidad",(Q419-(+Q419*AJ419)),IF(AG419="Impacto",Q419,"")),"")</f>
        <v>0.24</v>
      </c>
      <c r="AO419" s="131" t="str">
        <f t="shared" si="535"/>
        <v>Baja</v>
      </c>
      <c r="AP419" s="123">
        <f t="shared" si="536"/>
        <v>0.24</v>
      </c>
      <c r="AQ419" s="131" t="str">
        <f t="shared" si="537"/>
        <v>Mayor</v>
      </c>
      <c r="AR419" s="123">
        <f>IFERROR(IF(AG419="Impacto",(Y419-(+Y419*AJ419)),IF(AG419="Probabilidad",Y419,"")),"")</f>
        <v>0.8</v>
      </c>
      <c r="AS419" s="273" t="str">
        <f t="shared" si="539"/>
        <v>Alto</v>
      </c>
      <c r="AT419" s="507">
        <f>+AP422</f>
        <v>5.183999999999999E-2</v>
      </c>
      <c r="AU419" s="507">
        <f>AR422</f>
        <v>0.8</v>
      </c>
      <c r="AV419" s="650" t="s">
        <v>274</v>
      </c>
      <c r="AW419" s="277"/>
      <c r="AX419" s="277"/>
      <c r="AY419" s="291">
        <v>0</v>
      </c>
      <c r="AZ419" s="287">
        <v>0</v>
      </c>
      <c r="BA419" s="287">
        <v>0</v>
      </c>
      <c r="BB419" s="287">
        <v>0</v>
      </c>
      <c r="BC419" s="287">
        <v>0</v>
      </c>
      <c r="BJ419" s="299"/>
      <c r="BK419" s="285"/>
      <c r="BL419" s="285"/>
      <c r="BM419" s="285"/>
      <c r="BN419" s="285"/>
      <c r="BO419" s="285"/>
      <c r="BP419" s="285"/>
      <c r="BQ419" s="285"/>
      <c r="BR419" s="285"/>
      <c r="BS419" s="285"/>
      <c r="BT419" s="285"/>
      <c r="BU419" s="285"/>
      <c r="BV419" s="285"/>
      <c r="BW419" s="285"/>
      <c r="BX419" s="285"/>
      <c r="BY419" s="285"/>
      <c r="BZ419" s="285"/>
      <c r="CA419" s="285"/>
      <c r="CB419" s="285"/>
      <c r="CC419" s="285"/>
      <c r="CD419" s="285"/>
      <c r="CE419" s="285"/>
      <c r="CF419" s="285"/>
      <c r="CG419" s="285"/>
      <c r="CH419" s="285"/>
      <c r="CL419" s="285"/>
    </row>
    <row r="420" spans="1:90" s="1" customFormat="1" ht="141" customHeight="1" x14ac:dyDescent="0.3">
      <c r="A420" s="519"/>
      <c r="B420" s="496"/>
      <c r="C420" s="502"/>
      <c r="D420" s="502"/>
      <c r="E420" s="502"/>
      <c r="F420" s="505"/>
      <c r="G420" s="505"/>
      <c r="H420" s="505"/>
      <c r="I420" s="505"/>
      <c r="J420" s="502"/>
      <c r="K420" s="499"/>
      <c r="L420" s="499"/>
      <c r="M420" s="546"/>
      <c r="N420" s="496"/>
      <c r="O420" s="493"/>
      <c r="P420" s="487"/>
      <c r="Q420" s="488"/>
      <c r="R420" s="485"/>
      <c r="S420" s="487"/>
      <c r="T420" s="488"/>
      <c r="U420" s="485"/>
      <c r="V420" s="487"/>
      <c r="W420" s="488"/>
      <c r="X420" s="509"/>
      <c r="Y420" s="488"/>
      <c r="Z420" s="509"/>
      <c r="AA420" s="516"/>
      <c r="AB420" s="385">
        <v>2</v>
      </c>
      <c r="AC420" s="409" t="s">
        <v>983</v>
      </c>
      <c r="AD420" s="359"/>
      <c r="AE420" s="287" t="s">
        <v>120</v>
      </c>
      <c r="AF420" s="409" t="s">
        <v>984</v>
      </c>
      <c r="AG420" s="287" t="str">
        <f t="shared" si="532"/>
        <v>Probabilidad</v>
      </c>
      <c r="AH420" s="288" t="s">
        <v>71</v>
      </c>
      <c r="AI420" s="288" t="s">
        <v>106</v>
      </c>
      <c r="AJ420" s="289" t="str">
        <f t="shared" si="533"/>
        <v>40%</v>
      </c>
      <c r="AK420" s="288" t="s">
        <v>112</v>
      </c>
      <c r="AL420" s="288" t="s">
        <v>130</v>
      </c>
      <c r="AM420" s="288" t="s">
        <v>273</v>
      </c>
      <c r="AN420" s="271">
        <f>IFERROR(IF(AND(AG419="Probabilidad",AG420="Probabilidad"),(AP419-(+AP419*AJ420)),IF(AG420="Probabilidad",(Q419-(+Q419*AJ420)),IF(AG420="Impacto",AP419,""))),"")</f>
        <v>0.14399999999999999</v>
      </c>
      <c r="AO420" s="131" t="str">
        <f t="shared" si="535"/>
        <v>Muy Baja</v>
      </c>
      <c r="AP420" s="123">
        <f t="shared" si="536"/>
        <v>0.14399999999999999</v>
      </c>
      <c r="AQ420" s="131" t="str">
        <f t="shared" si="537"/>
        <v>Mayor</v>
      </c>
      <c r="AR420" s="123">
        <f>IFERROR(IF(AND(AG419="Impacto",AG420="Impacto"),(AR419-(+AR419*AJ420)),IF(AG420="Impacto",(Y419-(+Y419*AJ420)),IF(AG420="Probabilidad",AR419,""))),"")</f>
        <v>0.8</v>
      </c>
      <c r="AS420" s="273" t="str">
        <f t="shared" si="539"/>
        <v>Alto</v>
      </c>
      <c r="AT420" s="653"/>
      <c r="AU420" s="653"/>
      <c r="AV420" s="651"/>
      <c r="AW420" s="277"/>
      <c r="AX420" s="277"/>
      <c r="AY420" s="291">
        <v>0</v>
      </c>
      <c r="AZ420" s="287">
        <v>0</v>
      </c>
      <c r="BA420" s="287">
        <v>0</v>
      </c>
      <c r="BB420" s="287">
        <v>0</v>
      </c>
      <c r="BC420" s="287">
        <v>0</v>
      </c>
      <c r="BJ420" s="299"/>
      <c r="BK420" s="285"/>
      <c r="BL420" s="285"/>
      <c r="BM420" s="285"/>
      <c r="BN420" s="285"/>
      <c r="BO420" s="285"/>
      <c r="BP420" s="285"/>
      <c r="BQ420" s="285"/>
      <c r="BR420" s="285"/>
      <c r="BS420" s="285"/>
      <c r="BT420" s="285"/>
      <c r="BU420" s="285"/>
      <c r="BV420" s="285"/>
      <c r="BW420" s="285"/>
      <c r="BX420" s="285"/>
      <c r="BY420" s="285"/>
      <c r="BZ420" s="285"/>
      <c r="CA420" s="285"/>
      <c r="CB420" s="285"/>
      <c r="CC420" s="285"/>
      <c r="CD420" s="285"/>
      <c r="CE420" s="285"/>
      <c r="CF420" s="285"/>
      <c r="CG420" s="285"/>
      <c r="CH420" s="285"/>
      <c r="CL420" s="285"/>
    </row>
    <row r="421" spans="1:90" s="1" customFormat="1" ht="148.75" customHeight="1" x14ac:dyDescent="0.3">
      <c r="A421" s="519"/>
      <c r="B421" s="496"/>
      <c r="C421" s="502"/>
      <c r="D421" s="502"/>
      <c r="E421" s="502"/>
      <c r="F421" s="505"/>
      <c r="G421" s="505"/>
      <c r="H421" s="505"/>
      <c r="I421" s="505"/>
      <c r="J421" s="502"/>
      <c r="K421" s="499"/>
      <c r="L421" s="499"/>
      <c r="M421" s="546"/>
      <c r="N421" s="496"/>
      <c r="O421" s="493"/>
      <c r="P421" s="487"/>
      <c r="Q421" s="488"/>
      <c r="R421" s="485"/>
      <c r="S421" s="487"/>
      <c r="T421" s="488"/>
      <c r="U421" s="485"/>
      <c r="V421" s="487"/>
      <c r="W421" s="488"/>
      <c r="X421" s="509"/>
      <c r="Y421" s="488"/>
      <c r="Z421" s="509"/>
      <c r="AA421" s="516"/>
      <c r="AB421" s="385">
        <v>3</v>
      </c>
      <c r="AC421" s="409" t="s">
        <v>985</v>
      </c>
      <c r="AD421" s="359"/>
      <c r="AE421" s="287" t="s">
        <v>120</v>
      </c>
      <c r="AF421" s="393" t="s">
        <v>986</v>
      </c>
      <c r="AG421" s="287" t="str">
        <f t="shared" si="532"/>
        <v>Probabilidad</v>
      </c>
      <c r="AH421" s="288" t="s">
        <v>71</v>
      </c>
      <c r="AI421" s="288" t="s">
        <v>106</v>
      </c>
      <c r="AJ421" s="289" t="str">
        <f t="shared" si="533"/>
        <v>40%</v>
      </c>
      <c r="AK421" s="288" t="s">
        <v>112</v>
      </c>
      <c r="AL421" s="288" t="s">
        <v>130</v>
      </c>
      <c r="AM421" s="288" t="s">
        <v>273</v>
      </c>
      <c r="AN421" s="271">
        <f>IFERROR(IF(AND(AG420="Probabilidad",AG421="Probabilidad"),(AP420-(+AP420*AJ421)),IF(AG421="Probabilidad",(Q420-(+Q420*AJ421)),IF(AG421="Impacto",AP420,""))),"")</f>
        <v>8.6399999999999991E-2</v>
      </c>
      <c r="AO421" s="131" t="str">
        <f t="shared" si="535"/>
        <v>Muy Baja</v>
      </c>
      <c r="AP421" s="123">
        <f t="shared" si="536"/>
        <v>8.6399999999999991E-2</v>
      </c>
      <c r="AQ421" s="131" t="str">
        <f t="shared" si="537"/>
        <v>Mayor</v>
      </c>
      <c r="AR421" s="123">
        <f>IFERROR(IF(AND(AG420="Impacto",AG421="Impacto"),(AR420-(+AR420*AJ421)),IF(AG421="Impacto",(Y420-(+Y420*AJ421)),IF(AG421="Probabilidad",AR420,""))),"")</f>
        <v>0.8</v>
      </c>
      <c r="AS421" s="273" t="str">
        <f t="shared" si="539"/>
        <v>Alto</v>
      </c>
      <c r="AT421" s="653"/>
      <c r="AU421" s="653"/>
      <c r="AV421" s="651"/>
      <c r="AW421" s="277"/>
      <c r="AX421" s="277"/>
      <c r="AY421" s="291">
        <v>0</v>
      </c>
      <c r="AZ421" s="287">
        <v>0</v>
      </c>
      <c r="BA421" s="287">
        <v>0</v>
      </c>
      <c r="BB421" s="287">
        <v>0</v>
      </c>
      <c r="BC421" s="287">
        <v>0</v>
      </c>
      <c r="BJ421" s="299"/>
      <c r="BK421" s="285"/>
      <c r="BL421" s="285"/>
      <c r="BM421" s="285"/>
      <c r="BN421" s="285"/>
      <c r="BO421" s="285"/>
      <c r="BP421" s="285"/>
      <c r="BQ421" s="285"/>
      <c r="BR421" s="285"/>
      <c r="BS421" s="285"/>
      <c r="BT421" s="285"/>
      <c r="BU421" s="285"/>
      <c r="BV421" s="285"/>
      <c r="BW421" s="285"/>
      <c r="BX421" s="285"/>
      <c r="BY421" s="285"/>
      <c r="BZ421" s="285"/>
      <c r="CA421" s="285"/>
      <c r="CB421" s="285"/>
      <c r="CC421" s="285"/>
      <c r="CD421" s="285"/>
      <c r="CE421" s="285"/>
      <c r="CF421" s="285"/>
      <c r="CG421" s="285"/>
      <c r="CH421" s="285"/>
      <c r="CL421" s="285"/>
    </row>
    <row r="422" spans="1:90" s="1" customFormat="1" ht="84" x14ac:dyDescent="0.3">
      <c r="A422" s="519"/>
      <c r="B422" s="496"/>
      <c r="C422" s="502"/>
      <c r="D422" s="502"/>
      <c r="E422" s="502"/>
      <c r="F422" s="505"/>
      <c r="G422" s="505"/>
      <c r="H422" s="505"/>
      <c r="I422" s="505"/>
      <c r="J422" s="502"/>
      <c r="K422" s="499"/>
      <c r="L422" s="499"/>
      <c r="M422" s="546"/>
      <c r="N422" s="496"/>
      <c r="O422" s="493"/>
      <c r="P422" s="487"/>
      <c r="Q422" s="488"/>
      <c r="R422" s="485"/>
      <c r="S422" s="487"/>
      <c r="T422" s="488"/>
      <c r="U422" s="485"/>
      <c r="V422" s="487"/>
      <c r="W422" s="488"/>
      <c r="X422" s="509"/>
      <c r="Y422" s="488"/>
      <c r="Z422" s="509"/>
      <c r="AA422" s="516"/>
      <c r="AB422" s="385">
        <v>4</v>
      </c>
      <c r="AC422" s="409" t="s">
        <v>987</v>
      </c>
      <c r="AD422" s="359"/>
      <c r="AE422" s="287" t="s">
        <v>120</v>
      </c>
      <c r="AF422" s="393" t="s">
        <v>988</v>
      </c>
      <c r="AG422" s="287" t="str">
        <f t="shared" si="532"/>
        <v>Probabilidad</v>
      </c>
      <c r="AH422" s="288" t="s">
        <v>71</v>
      </c>
      <c r="AI422" s="288" t="s">
        <v>106</v>
      </c>
      <c r="AJ422" s="289" t="str">
        <f t="shared" si="533"/>
        <v>40%</v>
      </c>
      <c r="AK422" s="288" t="s">
        <v>112</v>
      </c>
      <c r="AL422" s="288" t="s">
        <v>130</v>
      </c>
      <c r="AM422" s="288" t="s">
        <v>273</v>
      </c>
      <c r="AN422" s="271">
        <f>IFERROR(IF(AND(AG421="Probabilidad",AG422="Probabilidad"),(AP421-(+AP421*AJ422)),IF(AG422="Probabilidad",(Q421-(+Q421*AJ422)),IF(AG422="Impacto",AP421,""))),"")</f>
        <v>5.183999999999999E-2</v>
      </c>
      <c r="AO422" s="131" t="str">
        <f t="shared" si="535"/>
        <v>Muy Baja</v>
      </c>
      <c r="AP422" s="123">
        <f t="shared" si="536"/>
        <v>5.183999999999999E-2</v>
      </c>
      <c r="AQ422" s="131" t="str">
        <f t="shared" si="537"/>
        <v>Mayor</v>
      </c>
      <c r="AR422" s="123">
        <f>IFERROR(IF(AND(AG421="Impacto",AG422="Impacto"),(AR421-(+AR421*AJ422)),IF(AG422="Impacto",(Y421-(+Y421*AJ422)),IF(AG422="Probabilidad",AR421,""))),"")</f>
        <v>0.8</v>
      </c>
      <c r="AS422" s="273" t="str">
        <f t="shared" si="539"/>
        <v>Alto</v>
      </c>
      <c r="AT422" s="508"/>
      <c r="AU422" s="508"/>
      <c r="AV422" s="652"/>
      <c r="AW422" s="277"/>
      <c r="AX422" s="277"/>
      <c r="AY422" s="291">
        <v>1</v>
      </c>
      <c r="AZ422" s="287">
        <v>0</v>
      </c>
      <c r="BA422" s="287">
        <v>0</v>
      </c>
      <c r="BB422" s="287">
        <v>0</v>
      </c>
      <c r="BC422" s="287">
        <v>1</v>
      </c>
      <c r="BJ422" s="299"/>
      <c r="BK422" s="285"/>
      <c r="BL422" s="285"/>
      <c r="BM422" s="285"/>
      <c r="BN422" s="285"/>
      <c r="BO422" s="285"/>
      <c r="BP422" s="285"/>
      <c r="BQ422" s="285"/>
      <c r="BR422" s="285"/>
      <c r="BS422" s="285"/>
      <c r="BT422" s="285"/>
      <c r="BU422" s="285"/>
      <c r="BV422" s="285"/>
      <c r="BW422" s="285"/>
      <c r="BX422" s="285"/>
      <c r="BY422" s="285"/>
      <c r="BZ422" s="285"/>
      <c r="CA422" s="285"/>
      <c r="CB422" s="285"/>
      <c r="CC422" s="285"/>
      <c r="CD422" s="285"/>
      <c r="CE422" s="285"/>
      <c r="CF422" s="285"/>
      <c r="CG422" s="285"/>
      <c r="CH422" s="285"/>
      <c r="CL422" s="285"/>
    </row>
    <row r="423" spans="1:90" s="1" customFormat="1" ht="14" customHeight="1" x14ac:dyDescent="0.3">
      <c r="A423" s="519"/>
      <c r="B423" s="496"/>
      <c r="C423" s="502"/>
      <c r="D423" s="502"/>
      <c r="E423" s="502"/>
      <c r="F423" s="505"/>
      <c r="G423" s="505"/>
      <c r="H423" s="505"/>
      <c r="I423" s="505"/>
      <c r="J423" s="502"/>
      <c r="K423" s="499"/>
      <c r="L423" s="499"/>
      <c r="M423" s="546"/>
      <c r="N423" s="496"/>
      <c r="O423" s="493"/>
      <c r="P423" s="487"/>
      <c r="Q423" s="488"/>
      <c r="R423" s="485"/>
      <c r="S423" s="487"/>
      <c r="T423" s="488"/>
      <c r="U423" s="485"/>
      <c r="V423" s="487"/>
      <c r="W423" s="488"/>
      <c r="X423" s="509"/>
      <c r="Y423" s="488"/>
      <c r="Z423" s="509"/>
      <c r="AA423" s="516"/>
      <c r="AB423" s="298"/>
      <c r="AC423" s="394"/>
      <c r="AD423" s="359"/>
      <c r="AE423" s="287"/>
      <c r="AF423" s="393"/>
      <c r="AG423" s="287" t="str">
        <f t="shared" si="532"/>
        <v/>
      </c>
      <c r="AH423" s="288"/>
      <c r="AI423" s="288"/>
      <c r="AJ423" s="289" t="str">
        <f t="shared" si="533"/>
        <v/>
      </c>
      <c r="AK423" s="288"/>
      <c r="AL423" s="288"/>
      <c r="AM423" s="288"/>
      <c r="AN423" s="272" t="str">
        <f t="shared" si="534"/>
        <v/>
      </c>
      <c r="AO423" s="131" t="str">
        <f t="shared" si="535"/>
        <v/>
      </c>
      <c r="AP423" s="123" t="str">
        <f t="shared" si="536"/>
        <v/>
      </c>
      <c r="AQ423" s="131" t="str">
        <f t="shared" si="537"/>
        <v/>
      </c>
      <c r="AR423" s="123" t="str">
        <f t="shared" si="538"/>
        <v/>
      </c>
      <c r="AS423" s="273" t="str">
        <f t="shared" si="539"/>
        <v/>
      </c>
      <c r="AT423" s="339" t="str">
        <f t="shared" si="540"/>
        <v/>
      </c>
      <c r="AU423" s="339" t="str">
        <f t="shared" si="541"/>
        <v/>
      </c>
      <c r="AV423" s="341"/>
      <c r="AW423" s="277"/>
      <c r="AX423" s="277"/>
      <c r="AY423" s="404"/>
      <c r="AZ423" s="405"/>
      <c r="BA423" s="405"/>
      <c r="BB423" s="405"/>
      <c r="BC423" s="405"/>
      <c r="BJ423" s="299"/>
      <c r="BK423" s="285"/>
      <c r="BL423" s="285"/>
      <c r="BM423" s="285"/>
      <c r="BN423" s="285"/>
      <c r="BO423" s="285"/>
      <c r="BP423" s="285"/>
      <c r="BQ423" s="285"/>
      <c r="BR423" s="285"/>
      <c r="BS423" s="285"/>
      <c r="BT423" s="285"/>
      <c r="BU423" s="285"/>
      <c r="BV423" s="285"/>
      <c r="BW423" s="285"/>
      <c r="BX423" s="285"/>
      <c r="BY423" s="285"/>
      <c r="BZ423" s="285"/>
      <c r="CA423" s="285"/>
      <c r="CB423" s="285"/>
      <c r="CC423" s="285"/>
      <c r="CD423" s="285"/>
      <c r="CE423" s="285"/>
      <c r="CF423" s="285"/>
      <c r="CG423" s="285"/>
      <c r="CH423" s="285"/>
      <c r="CL423" s="285"/>
    </row>
    <row r="424" spans="1:90" s="1" customFormat="1" ht="14" customHeight="1" x14ac:dyDescent="0.3">
      <c r="A424" s="520"/>
      <c r="B424" s="497"/>
      <c r="C424" s="503"/>
      <c r="D424" s="503"/>
      <c r="E424" s="503"/>
      <c r="F424" s="506"/>
      <c r="G424" s="506"/>
      <c r="H424" s="506"/>
      <c r="I424" s="506"/>
      <c r="J424" s="503"/>
      <c r="K424" s="500"/>
      <c r="L424" s="500"/>
      <c r="M424" s="547"/>
      <c r="N424" s="497"/>
      <c r="O424" s="494"/>
      <c r="P424" s="487"/>
      <c r="Q424" s="488"/>
      <c r="R424" s="485"/>
      <c r="S424" s="487"/>
      <c r="T424" s="488"/>
      <c r="U424" s="485"/>
      <c r="V424" s="487"/>
      <c r="W424" s="488"/>
      <c r="X424" s="509"/>
      <c r="Y424" s="488"/>
      <c r="Z424" s="509"/>
      <c r="AA424" s="517"/>
      <c r="AB424" s="298"/>
      <c r="AC424" s="394"/>
      <c r="AD424" s="359"/>
      <c r="AE424" s="287"/>
      <c r="AF424" s="393"/>
      <c r="AG424" s="287" t="str">
        <f t="shared" si="532"/>
        <v/>
      </c>
      <c r="AH424" s="288"/>
      <c r="AI424" s="288"/>
      <c r="AJ424" s="289" t="str">
        <f t="shared" si="533"/>
        <v/>
      </c>
      <c r="AK424" s="288"/>
      <c r="AL424" s="288"/>
      <c r="AM424" s="288"/>
      <c r="AN424" s="272" t="str">
        <f t="shared" si="534"/>
        <v/>
      </c>
      <c r="AO424" s="131" t="str">
        <f t="shared" si="535"/>
        <v/>
      </c>
      <c r="AP424" s="123" t="str">
        <f t="shared" si="536"/>
        <v/>
      </c>
      <c r="AQ424" s="131" t="str">
        <f t="shared" si="537"/>
        <v/>
      </c>
      <c r="AR424" s="123" t="str">
        <f t="shared" si="538"/>
        <v/>
      </c>
      <c r="AS424" s="273" t="str">
        <f t="shared" si="539"/>
        <v/>
      </c>
      <c r="AT424" s="339" t="str">
        <f t="shared" si="540"/>
        <v/>
      </c>
      <c r="AU424" s="339" t="str">
        <f t="shared" si="541"/>
        <v/>
      </c>
      <c r="AV424" s="341"/>
      <c r="AW424" s="277"/>
      <c r="AX424" s="277"/>
      <c r="AY424" s="404"/>
      <c r="AZ424" s="405"/>
      <c r="BA424" s="405"/>
      <c r="BB424" s="405"/>
      <c r="BC424" s="405"/>
      <c r="BJ424" s="299"/>
      <c r="BK424" s="285"/>
      <c r="BL424" s="285"/>
      <c r="BM424" s="285"/>
      <c r="BN424" s="285"/>
      <c r="BO424" s="285"/>
      <c r="BP424" s="285"/>
      <c r="BQ424" s="285"/>
      <c r="BR424" s="285"/>
      <c r="BS424" s="285"/>
      <c r="BT424" s="285"/>
      <c r="BU424" s="285"/>
      <c r="BV424" s="285"/>
      <c r="BW424" s="285"/>
      <c r="BX424" s="285"/>
      <c r="BY424" s="285"/>
      <c r="BZ424" s="285"/>
      <c r="CA424" s="285"/>
      <c r="CB424" s="285"/>
      <c r="CC424" s="285"/>
      <c r="CD424" s="285"/>
      <c r="CE424" s="285"/>
      <c r="CF424" s="285"/>
      <c r="CG424" s="285"/>
      <c r="CH424" s="285"/>
      <c r="CL424" s="285"/>
    </row>
    <row r="425" spans="1:90" s="1" customFormat="1" ht="232.25" customHeight="1" x14ac:dyDescent="0.3">
      <c r="A425" s="518" t="s">
        <v>905</v>
      </c>
      <c r="B425" s="495" t="s">
        <v>1013</v>
      </c>
      <c r="C425" s="501" t="s">
        <v>127</v>
      </c>
      <c r="D425" s="501" t="s">
        <v>1014</v>
      </c>
      <c r="E425" s="501" t="s">
        <v>757</v>
      </c>
      <c r="F425" s="504" t="s">
        <v>287</v>
      </c>
      <c r="G425" s="504" t="s">
        <v>288</v>
      </c>
      <c r="H425" s="504" t="s">
        <v>331</v>
      </c>
      <c r="I425" s="504" t="s">
        <v>406</v>
      </c>
      <c r="J425" s="501" t="s">
        <v>1085</v>
      </c>
      <c r="K425" s="498" t="s">
        <v>1015</v>
      </c>
      <c r="L425" s="498" t="s">
        <v>1086</v>
      </c>
      <c r="M425" s="545" t="str">
        <f>J425&amp;K425&amp;L425</f>
        <v xml:space="preserve"> Posibilidad de afectación económica y pérdida reputacional por demandas de exservidores o servidores o sanciones de entes competentes por inconsistencias o generación fuera de términos del certificado electrónico de tiempos laborados (CETIL) debido a:
1.  Digitación errada o incompleta de la información referente al tiempo laborado en el IGAC
2. Falta de soportes en la historia laboral que acrediten la estadía y/o la interrupción del tiempo laborado en la Entidad 
3. No registro oportuno de la información por parte de la STH y de factores salariales por parte de las direcciones territoriales y la Subdirección Administrativa y Financiera, según corresponda
4. Ausencia de pagadores en las direcciones territoriales, quienes son los responsables de registrar la información en CETIL
5. Falta de revisión del registro de la información por parte de otra persona diferente a quien la digitó
6. Demora por parte de Certicamara y Min-hacienda en la habilitación de los usuarios para los diferentes roles relacionados con la expedición del CETIL</v>
      </c>
      <c r="N425" s="495" t="s">
        <v>270</v>
      </c>
      <c r="O425" s="492">
        <v>400</v>
      </c>
      <c r="P425" s="487" t="str">
        <f t="shared" ref="P425" si="548">IF(O425&lt;=0,"",IF(O425&lt;=2,"Muy Baja",IF(O425&lt;=24,"Baja",IF(O425&lt;=500,"Media",IF(O425&lt;=5000,"Alta","Muy Alta")))))</f>
        <v>Media</v>
      </c>
      <c r="Q425" s="488">
        <f t="shared" ref="Q425" si="549">IF(P425="","",IF(P425="Muy Baja",0.2,IF(P425="Baja",0.4,IF(P425="Media",0.6,IF(P425="Alta",0.8,IF(P425="Muy Alta",1,))))))</f>
        <v>0.6</v>
      </c>
      <c r="R425" s="485" t="s">
        <v>431</v>
      </c>
      <c r="S425" s="487" t="str">
        <f>IF(OR(R425='[3]Tabla Impacto'!$C$11,R425='[3]Tabla Impacto'!$D$11),"Leve",IF(OR(R425='[3]Tabla Impacto'!$C$12,R425='[3]Tabla Impacto'!$D$12),"Menor",IF(OR(R425='[3]Tabla Impacto'!$C$13,R425='[3]Tabla Impacto'!$D$13),"Moderado",IF(OR(R425='[3]Tabla Impacto'!$C$14,R425='[3]Tabla Impacto'!$D$14),"Mayor",IF(OR(R425='[3]Tabla Impacto'!$C$15,R425='[3]Tabla Impacto'!$D$15),"Catastrófico","")))))</f>
        <v>Menor</v>
      </c>
      <c r="T425" s="488">
        <f t="shared" ref="T425" si="550">IF(S425="","",IF(S425="Leve",0.2,IF(S425="Menor",0.4,IF(S425="Moderado",0.6,IF(S425="Mayor",0.8,IF(S425="Catastrófico",1,))))))</f>
        <v>0.4</v>
      </c>
      <c r="U425" s="485" t="s">
        <v>980</v>
      </c>
      <c r="V425" s="487" t="str">
        <f>IF(OR(U425='Tabla Impacto'!$C$11,U425='Tabla Impacto'!$D$11),"Leve",IF(OR(U425='Tabla Impacto'!$C$12,U425='Tabla Impacto'!$D$12),"Menor",IF(OR(U425='Tabla Impacto'!$C$13,U425='Tabla Impacto'!$D$13),"Moderado",IF(OR(U425='Tabla Impacto'!$C$14,U425='Tabla Impacto'!$D$14),"Mayor",IF(OR(U425='Tabla Impacto'!$C$15,U425='Tabla Impacto'!$D$15),"Catastrófico","")))))</f>
        <v>Mayor</v>
      </c>
      <c r="W425" s="488">
        <f t="shared" ref="W425" si="551">IF(V425="","",IF(V425="Leve",0.2,IF(V425="Menor",0.4,IF(V425="Moderado",0.6,IF(V425="Mayor",0.8,IF(V425="Catastrófico",1,))))))</f>
        <v>0.8</v>
      </c>
      <c r="X425" s="509" t="str">
        <f>IF(Y425="","",IF(Y425='[3]Tabla Impacto'!$G$4,'[3]Tabla Impacto'!$F$4,IF(Y425='[3]Tabla Impacto'!$G$5,'[3]Tabla Impacto'!$F$5,IF(Y425='[3]Tabla Impacto'!$G$6,'[3]Tabla Impacto'!$F$6,IF(Y425='[3]Tabla Impacto'!$G$7,'[3]Tabla Impacto'!$F$7,IF(Y425='[3]Tabla Impacto'!$G$8,'[3]Tabla Impacto'!$F$8))))))</f>
        <v>Mayor</v>
      </c>
      <c r="Y425" s="488">
        <f t="shared" ref="Y425" si="552">+IF(T425="",W425,IF(W425="",T425,IF(T425&gt;W425,T425,W425)))</f>
        <v>0.8</v>
      </c>
      <c r="Z425" s="509" t="str">
        <f t="shared" ref="Z425" si="553">IF(OR(AND(P425="Muy Baja",X425="Leve"),AND(P425="Muy Baja",X425="Menor"),AND(P425="Baja",X425="Leve")),"Bajo",IF(OR(AND(P425="Muy baja",X425="Moderado"),AND(P425="Baja",X425="Menor"),AND(P425="Baja",X425="Moderado"),AND(P425="Media",X425="Leve"),AND(P425="Media",X425="Menor"),AND(P425="Media",X425="Moderado"),AND(P425="Alta",X425="Leve"),AND(P425="Alta",X425="Menor")),"Moderado",IF(OR(AND(P425="Muy Baja",X425="Mayor"),AND(P425="Baja",X425="Mayor"),AND(P425="Media",X425="Mayor"),AND(P425="Alta",X425="Moderado"),AND(P425="Alta",X425="Mayor"),AND(P425="Muy Alta",X425="Leve"),AND(P425="Muy Alta",X425="Menor"),AND(P425="Muy Alta",X425="Moderado"),AND(P425="Muy Alta",X425="Mayor")),"Alto",IF(OR(AND(P425="Muy Baja",X425="Catastrófico"),AND(P425="Baja",X425="Catastrófico"),AND(P425="Media",X425="Catastrófico"),AND(P425="Alta",X425="Catastrófico"),AND(P425="Muy Alta",X425="Catastrófico")),"Extremo",""))))</f>
        <v>Alto</v>
      </c>
      <c r="AA425" s="515"/>
      <c r="AB425" s="298">
        <v>1</v>
      </c>
      <c r="AC425" s="409" t="s">
        <v>1087</v>
      </c>
      <c r="AD425" s="359"/>
      <c r="AE425" s="287" t="s">
        <v>120</v>
      </c>
      <c r="AF425" s="393" t="s">
        <v>1088</v>
      </c>
      <c r="AG425" s="287" t="str">
        <f t="shared" si="532"/>
        <v>Probabilidad</v>
      </c>
      <c r="AH425" s="288" t="s">
        <v>71</v>
      </c>
      <c r="AI425" s="288" t="s">
        <v>106</v>
      </c>
      <c r="AJ425" s="289" t="str">
        <f t="shared" si="533"/>
        <v>40%</v>
      </c>
      <c r="AK425" s="288" t="s">
        <v>119</v>
      </c>
      <c r="AL425" s="288" t="s">
        <v>130</v>
      </c>
      <c r="AM425" s="288" t="s">
        <v>273</v>
      </c>
      <c r="AN425" s="272">
        <f t="shared" si="534"/>
        <v>0.36</v>
      </c>
      <c r="AO425" s="131" t="str">
        <f t="shared" si="535"/>
        <v>Baja</v>
      </c>
      <c r="AP425" s="123">
        <f t="shared" si="536"/>
        <v>0.36</v>
      </c>
      <c r="AQ425" s="131" t="str">
        <f t="shared" si="537"/>
        <v>Mayor</v>
      </c>
      <c r="AR425" s="123">
        <f t="shared" si="538"/>
        <v>0.8</v>
      </c>
      <c r="AS425" s="273" t="str">
        <f t="shared" si="539"/>
        <v>Alto</v>
      </c>
      <c r="AT425" s="339">
        <f t="shared" si="540"/>
        <v>0.36</v>
      </c>
      <c r="AU425" s="339">
        <f t="shared" si="541"/>
        <v>0.8</v>
      </c>
      <c r="AV425" s="341" t="s">
        <v>274</v>
      </c>
      <c r="AW425" s="277"/>
      <c r="AX425" s="277"/>
      <c r="AY425" s="291">
        <v>12</v>
      </c>
      <c r="AZ425" s="287">
        <v>3</v>
      </c>
      <c r="BA425" s="287">
        <v>3</v>
      </c>
      <c r="BB425" s="287">
        <v>3</v>
      </c>
      <c r="BC425" s="287">
        <v>3</v>
      </c>
      <c r="BJ425" s="299"/>
      <c r="BK425" s="285"/>
      <c r="BL425" s="285"/>
      <c r="BM425" s="285"/>
      <c r="BN425" s="285"/>
      <c r="BO425" s="285"/>
      <c r="BP425" s="285"/>
      <c r="BQ425" s="285"/>
      <c r="BR425" s="285"/>
      <c r="BS425" s="285"/>
      <c r="BT425" s="285"/>
      <c r="BU425" s="285"/>
      <c r="BV425" s="285"/>
      <c r="BW425" s="285"/>
      <c r="BX425" s="285"/>
      <c r="BY425" s="285"/>
      <c r="BZ425" s="285"/>
      <c r="CA425" s="285"/>
      <c r="CB425" s="285"/>
      <c r="CC425" s="285"/>
      <c r="CD425" s="285"/>
      <c r="CE425" s="285"/>
      <c r="CF425" s="285"/>
      <c r="CG425" s="285"/>
      <c r="CH425" s="285"/>
      <c r="CL425" s="285"/>
    </row>
    <row r="426" spans="1:90" s="1" customFormat="1" ht="13.75" customHeight="1" x14ac:dyDescent="0.3">
      <c r="A426" s="519"/>
      <c r="B426" s="496"/>
      <c r="C426" s="502"/>
      <c r="D426" s="502"/>
      <c r="E426" s="502"/>
      <c r="F426" s="505"/>
      <c r="G426" s="505"/>
      <c r="H426" s="505"/>
      <c r="I426" s="505"/>
      <c r="J426" s="502"/>
      <c r="K426" s="499"/>
      <c r="L426" s="499"/>
      <c r="M426" s="546"/>
      <c r="N426" s="496"/>
      <c r="O426" s="493"/>
      <c r="P426" s="487"/>
      <c r="Q426" s="488"/>
      <c r="R426" s="485"/>
      <c r="S426" s="487"/>
      <c r="T426" s="488"/>
      <c r="U426" s="485"/>
      <c r="V426" s="487"/>
      <c r="W426" s="488"/>
      <c r="X426" s="509"/>
      <c r="Y426" s="488"/>
      <c r="Z426" s="509"/>
      <c r="AA426" s="516"/>
      <c r="AB426" s="298"/>
      <c r="AC426" s="394"/>
      <c r="AD426" s="359"/>
      <c r="AE426" s="287"/>
      <c r="AF426" s="393"/>
      <c r="AG426" s="287" t="str">
        <f t="shared" si="532"/>
        <v/>
      </c>
      <c r="AH426" s="288"/>
      <c r="AI426" s="288"/>
      <c r="AJ426" s="289" t="str">
        <f t="shared" si="533"/>
        <v/>
      </c>
      <c r="AK426" s="288"/>
      <c r="AL426" s="288"/>
      <c r="AM426" s="288"/>
      <c r="AN426" s="272" t="str">
        <f t="shared" si="534"/>
        <v/>
      </c>
      <c r="AO426" s="131" t="str">
        <f t="shared" si="535"/>
        <v/>
      </c>
      <c r="AP426" s="123" t="str">
        <f t="shared" si="536"/>
        <v/>
      </c>
      <c r="AQ426" s="131" t="str">
        <f t="shared" si="537"/>
        <v/>
      </c>
      <c r="AR426" s="123" t="str">
        <f t="shared" si="538"/>
        <v/>
      </c>
      <c r="AS426" s="273" t="str">
        <f t="shared" si="539"/>
        <v/>
      </c>
      <c r="AT426" s="339" t="str">
        <f t="shared" si="540"/>
        <v/>
      </c>
      <c r="AU426" s="339" t="str">
        <f t="shared" si="541"/>
        <v/>
      </c>
      <c r="AV426" s="341"/>
      <c r="AW426" s="277"/>
      <c r="AX426" s="277"/>
      <c r="AY426" s="404"/>
      <c r="AZ426" s="405"/>
      <c r="BA426" s="405"/>
      <c r="BB426" s="405"/>
      <c r="BC426" s="405"/>
      <c r="BJ426" s="299"/>
      <c r="BK426" s="285"/>
      <c r="BL426" s="285"/>
      <c r="BM426" s="285"/>
      <c r="BN426" s="285"/>
      <c r="BO426" s="285"/>
      <c r="BP426" s="285"/>
      <c r="BQ426" s="285"/>
      <c r="BR426" s="285"/>
      <c r="BS426" s="285"/>
      <c r="BT426" s="285"/>
      <c r="BU426" s="285"/>
      <c r="BV426" s="285"/>
      <c r="BW426" s="285"/>
      <c r="BX426" s="285"/>
      <c r="BY426" s="285"/>
      <c r="BZ426" s="285"/>
      <c r="CA426" s="285"/>
      <c r="CB426" s="285"/>
      <c r="CC426" s="285"/>
      <c r="CD426" s="285"/>
      <c r="CE426" s="285"/>
      <c r="CF426" s="285"/>
      <c r="CG426" s="285"/>
      <c r="CH426" s="285"/>
      <c r="CL426" s="285"/>
    </row>
    <row r="427" spans="1:90" s="1" customFormat="1" ht="13.75" customHeight="1" x14ac:dyDescent="0.3">
      <c r="A427" s="519"/>
      <c r="B427" s="496"/>
      <c r="C427" s="502"/>
      <c r="D427" s="502"/>
      <c r="E427" s="502"/>
      <c r="F427" s="505"/>
      <c r="G427" s="505"/>
      <c r="H427" s="505"/>
      <c r="I427" s="505"/>
      <c r="J427" s="502"/>
      <c r="K427" s="499"/>
      <c r="L427" s="499"/>
      <c r="M427" s="546"/>
      <c r="N427" s="496"/>
      <c r="O427" s="493"/>
      <c r="P427" s="487"/>
      <c r="Q427" s="488"/>
      <c r="R427" s="485"/>
      <c r="S427" s="487"/>
      <c r="T427" s="488"/>
      <c r="U427" s="485"/>
      <c r="V427" s="487"/>
      <c r="W427" s="488"/>
      <c r="X427" s="509"/>
      <c r="Y427" s="488"/>
      <c r="Z427" s="509"/>
      <c r="AA427" s="516"/>
      <c r="AB427" s="298"/>
      <c r="AC427" s="394"/>
      <c r="AD427" s="359"/>
      <c r="AE427" s="287"/>
      <c r="AF427" s="393"/>
      <c r="AG427" s="287" t="str">
        <f t="shared" si="532"/>
        <v/>
      </c>
      <c r="AH427" s="288"/>
      <c r="AI427" s="288"/>
      <c r="AJ427" s="289" t="str">
        <f t="shared" si="533"/>
        <v/>
      </c>
      <c r="AK427" s="288"/>
      <c r="AL427" s="288"/>
      <c r="AM427" s="288"/>
      <c r="AN427" s="272" t="str">
        <f t="shared" si="534"/>
        <v/>
      </c>
      <c r="AO427" s="131" t="str">
        <f t="shared" si="535"/>
        <v/>
      </c>
      <c r="AP427" s="123" t="str">
        <f t="shared" si="536"/>
        <v/>
      </c>
      <c r="AQ427" s="131" t="str">
        <f t="shared" si="537"/>
        <v/>
      </c>
      <c r="AR427" s="123" t="str">
        <f t="shared" si="538"/>
        <v/>
      </c>
      <c r="AS427" s="273" t="str">
        <f t="shared" si="539"/>
        <v/>
      </c>
      <c r="AT427" s="339" t="str">
        <f t="shared" si="540"/>
        <v/>
      </c>
      <c r="AU427" s="339" t="str">
        <f t="shared" si="541"/>
        <v/>
      </c>
      <c r="AV427" s="341"/>
      <c r="AW427" s="277"/>
      <c r="AX427" s="277"/>
      <c r="AY427" s="404"/>
      <c r="AZ427" s="405"/>
      <c r="BA427" s="405"/>
      <c r="BB427" s="405"/>
      <c r="BC427" s="405"/>
      <c r="BJ427" s="299"/>
      <c r="BK427" s="285"/>
      <c r="BL427" s="285"/>
      <c r="BM427" s="285"/>
      <c r="BN427" s="285"/>
      <c r="BO427" s="285"/>
      <c r="BP427" s="285"/>
      <c r="BQ427" s="285"/>
      <c r="BR427" s="285"/>
      <c r="BS427" s="285"/>
      <c r="BT427" s="285"/>
      <c r="BU427" s="285"/>
      <c r="BV427" s="285"/>
      <c r="BW427" s="285"/>
      <c r="BX427" s="285"/>
      <c r="BY427" s="285"/>
      <c r="BZ427" s="285"/>
      <c r="CA427" s="285"/>
      <c r="CB427" s="285"/>
      <c r="CC427" s="285"/>
      <c r="CD427" s="285"/>
      <c r="CE427" s="285"/>
      <c r="CF427" s="285"/>
      <c r="CG427" s="285"/>
      <c r="CH427" s="285"/>
      <c r="CL427" s="285"/>
    </row>
    <row r="428" spans="1:90" s="1" customFormat="1" ht="14" customHeight="1" x14ac:dyDescent="0.3">
      <c r="A428" s="519"/>
      <c r="B428" s="496"/>
      <c r="C428" s="502"/>
      <c r="D428" s="502"/>
      <c r="E428" s="502"/>
      <c r="F428" s="505"/>
      <c r="G428" s="505"/>
      <c r="H428" s="505"/>
      <c r="I428" s="505"/>
      <c r="J428" s="502"/>
      <c r="K428" s="499"/>
      <c r="L428" s="499"/>
      <c r="M428" s="546"/>
      <c r="N428" s="496"/>
      <c r="O428" s="493"/>
      <c r="P428" s="487"/>
      <c r="Q428" s="488"/>
      <c r="R428" s="485"/>
      <c r="S428" s="487"/>
      <c r="T428" s="488"/>
      <c r="U428" s="485"/>
      <c r="V428" s="487"/>
      <c r="W428" s="488"/>
      <c r="X428" s="509"/>
      <c r="Y428" s="488"/>
      <c r="Z428" s="509"/>
      <c r="AA428" s="516"/>
      <c r="AB428" s="298"/>
      <c r="AC428" s="394"/>
      <c r="AD428" s="359"/>
      <c r="AE428" s="287"/>
      <c r="AF428" s="393"/>
      <c r="AG428" s="287" t="str">
        <f t="shared" si="532"/>
        <v/>
      </c>
      <c r="AH428" s="288"/>
      <c r="AI428" s="288"/>
      <c r="AJ428" s="289" t="str">
        <f t="shared" si="533"/>
        <v/>
      </c>
      <c r="AK428" s="288"/>
      <c r="AL428" s="288"/>
      <c r="AM428" s="288"/>
      <c r="AN428" s="272" t="str">
        <f t="shared" si="534"/>
        <v/>
      </c>
      <c r="AO428" s="131" t="str">
        <f t="shared" si="535"/>
        <v/>
      </c>
      <c r="AP428" s="123" t="str">
        <f t="shared" si="536"/>
        <v/>
      </c>
      <c r="AQ428" s="131" t="str">
        <f t="shared" si="537"/>
        <v/>
      </c>
      <c r="AR428" s="123" t="str">
        <f t="shared" si="538"/>
        <v/>
      </c>
      <c r="AS428" s="273" t="str">
        <f t="shared" si="539"/>
        <v/>
      </c>
      <c r="AT428" s="339" t="str">
        <f t="shared" si="540"/>
        <v/>
      </c>
      <c r="AU428" s="339" t="str">
        <f t="shared" si="541"/>
        <v/>
      </c>
      <c r="AV428" s="341"/>
      <c r="AW428" s="277"/>
      <c r="AX428" s="277"/>
      <c r="AY428" s="404"/>
      <c r="AZ428" s="405"/>
      <c r="BA428" s="405"/>
      <c r="BB428" s="405"/>
      <c r="BC428" s="405"/>
      <c r="BJ428" s="299"/>
      <c r="BK428" s="285"/>
      <c r="BL428" s="285"/>
      <c r="BM428" s="285"/>
      <c r="BN428" s="285"/>
      <c r="BO428" s="285"/>
      <c r="BP428" s="285"/>
      <c r="BQ428" s="285"/>
      <c r="BR428" s="285"/>
      <c r="BS428" s="285"/>
      <c r="BT428" s="285"/>
      <c r="BU428" s="285"/>
      <c r="BV428" s="285"/>
      <c r="BW428" s="285"/>
      <c r="BX428" s="285"/>
      <c r="BY428" s="285"/>
      <c r="BZ428" s="285"/>
      <c r="CA428" s="285"/>
      <c r="CB428" s="285"/>
      <c r="CC428" s="285"/>
      <c r="CD428" s="285"/>
      <c r="CE428" s="285"/>
      <c r="CF428" s="285"/>
      <c r="CG428" s="285"/>
      <c r="CH428" s="285"/>
      <c r="CL428" s="285"/>
    </row>
    <row r="429" spans="1:90" s="1" customFormat="1" ht="14" customHeight="1" x14ac:dyDescent="0.3">
      <c r="A429" s="519"/>
      <c r="B429" s="496"/>
      <c r="C429" s="502"/>
      <c r="D429" s="502"/>
      <c r="E429" s="502"/>
      <c r="F429" s="505"/>
      <c r="G429" s="505"/>
      <c r="H429" s="505"/>
      <c r="I429" s="505"/>
      <c r="J429" s="502"/>
      <c r="K429" s="499"/>
      <c r="L429" s="499"/>
      <c r="M429" s="546"/>
      <c r="N429" s="496"/>
      <c r="O429" s="493"/>
      <c r="P429" s="487"/>
      <c r="Q429" s="488"/>
      <c r="R429" s="485"/>
      <c r="S429" s="487"/>
      <c r="T429" s="488"/>
      <c r="U429" s="485"/>
      <c r="V429" s="487"/>
      <c r="W429" s="488"/>
      <c r="X429" s="509"/>
      <c r="Y429" s="488"/>
      <c r="Z429" s="509"/>
      <c r="AA429" s="516"/>
      <c r="AB429" s="298"/>
      <c r="AC429" s="394"/>
      <c r="AD429" s="359"/>
      <c r="AE429" s="287"/>
      <c r="AF429" s="393"/>
      <c r="AG429" s="287" t="str">
        <f t="shared" si="532"/>
        <v/>
      </c>
      <c r="AH429" s="288"/>
      <c r="AI429" s="288"/>
      <c r="AJ429" s="289" t="str">
        <f t="shared" si="533"/>
        <v/>
      </c>
      <c r="AK429" s="288"/>
      <c r="AL429" s="288"/>
      <c r="AM429" s="288"/>
      <c r="AN429" s="272" t="str">
        <f t="shared" si="534"/>
        <v/>
      </c>
      <c r="AO429" s="131" t="str">
        <f t="shared" si="535"/>
        <v/>
      </c>
      <c r="AP429" s="123" t="str">
        <f t="shared" si="536"/>
        <v/>
      </c>
      <c r="AQ429" s="131" t="str">
        <f t="shared" si="537"/>
        <v/>
      </c>
      <c r="AR429" s="123" t="str">
        <f t="shared" si="538"/>
        <v/>
      </c>
      <c r="AS429" s="273" t="str">
        <f t="shared" si="539"/>
        <v/>
      </c>
      <c r="AT429" s="339" t="str">
        <f t="shared" si="540"/>
        <v/>
      </c>
      <c r="AU429" s="339" t="str">
        <f t="shared" si="541"/>
        <v/>
      </c>
      <c r="AV429" s="341"/>
      <c r="AW429" s="277"/>
      <c r="AX429" s="277"/>
      <c r="AY429" s="404"/>
      <c r="AZ429" s="405"/>
      <c r="BA429" s="405"/>
      <c r="BB429" s="405"/>
      <c r="BC429" s="405"/>
      <c r="BJ429" s="299"/>
      <c r="BK429" s="285"/>
      <c r="BL429" s="285"/>
      <c r="BM429" s="285"/>
      <c r="BN429" s="285"/>
      <c r="BO429" s="285"/>
      <c r="BP429" s="285"/>
      <c r="BQ429" s="285"/>
      <c r="BR429" s="285"/>
      <c r="BS429" s="285"/>
      <c r="BT429" s="285"/>
      <c r="BU429" s="285"/>
      <c r="BV429" s="285"/>
      <c r="BW429" s="285"/>
      <c r="BX429" s="285"/>
      <c r="BY429" s="285"/>
      <c r="BZ429" s="285"/>
      <c r="CA429" s="285"/>
      <c r="CB429" s="285"/>
      <c r="CC429" s="285"/>
      <c r="CD429" s="285"/>
      <c r="CE429" s="285"/>
      <c r="CF429" s="285"/>
      <c r="CG429" s="285"/>
      <c r="CH429" s="285"/>
      <c r="CL429" s="285"/>
    </row>
    <row r="430" spans="1:90" s="1" customFormat="1" ht="14" customHeight="1" x14ac:dyDescent="0.3">
      <c r="A430" s="520"/>
      <c r="B430" s="497"/>
      <c r="C430" s="503"/>
      <c r="D430" s="503"/>
      <c r="E430" s="503"/>
      <c r="F430" s="506"/>
      <c r="G430" s="506"/>
      <c r="H430" s="506"/>
      <c r="I430" s="506"/>
      <c r="J430" s="503"/>
      <c r="K430" s="500"/>
      <c r="L430" s="500"/>
      <c r="M430" s="547"/>
      <c r="N430" s="497"/>
      <c r="O430" s="494"/>
      <c r="P430" s="487"/>
      <c r="Q430" s="488"/>
      <c r="R430" s="485"/>
      <c r="S430" s="487"/>
      <c r="T430" s="488"/>
      <c r="U430" s="485"/>
      <c r="V430" s="487"/>
      <c r="W430" s="488"/>
      <c r="X430" s="509"/>
      <c r="Y430" s="488"/>
      <c r="Z430" s="509"/>
      <c r="AA430" s="517"/>
      <c r="AB430" s="298"/>
      <c r="AC430" s="394"/>
      <c r="AD430" s="359"/>
      <c r="AE430" s="287"/>
      <c r="AF430" s="393"/>
      <c r="AG430" s="287" t="str">
        <f t="shared" si="532"/>
        <v/>
      </c>
      <c r="AH430" s="288"/>
      <c r="AI430" s="288"/>
      <c r="AJ430" s="289" t="str">
        <f t="shared" si="533"/>
        <v/>
      </c>
      <c r="AK430" s="288"/>
      <c r="AL430" s="288"/>
      <c r="AM430" s="288"/>
      <c r="AN430" s="272" t="str">
        <f t="shared" si="534"/>
        <v/>
      </c>
      <c r="AO430" s="131" t="str">
        <f t="shared" si="535"/>
        <v/>
      </c>
      <c r="AP430" s="123" t="str">
        <f t="shared" si="536"/>
        <v/>
      </c>
      <c r="AQ430" s="131" t="str">
        <f t="shared" si="537"/>
        <v/>
      </c>
      <c r="AR430" s="123" t="str">
        <f t="shared" si="538"/>
        <v/>
      </c>
      <c r="AS430" s="273" t="str">
        <f t="shared" si="539"/>
        <v/>
      </c>
      <c r="AT430" s="339" t="str">
        <f t="shared" si="540"/>
        <v/>
      </c>
      <c r="AU430" s="339" t="str">
        <f t="shared" si="541"/>
        <v/>
      </c>
      <c r="AV430" s="341"/>
      <c r="AW430" s="277"/>
      <c r="AX430" s="277"/>
      <c r="AY430" s="404"/>
      <c r="AZ430" s="405"/>
      <c r="BA430" s="405"/>
      <c r="BB430" s="405"/>
      <c r="BC430" s="405"/>
      <c r="BJ430" s="299"/>
      <c r="BK430" s="285"/>
      <c r="BL430" s="285"/>
      <c r="BM430" s="285"/>
      <c r="BN430" s="285"/>
      <c r="BO430" s="285"/>
      <c r="BP430" s="285"/>
      <c r="BQ430" s="285"/>
      <c r="BR430" s="285"/>
      <c r="BS430" s="285"/>
      <c r="BT430" s="285"/>
      <c r="BU430" s="285"/>
      <c r="BV430" s="285"/>
      <c r="BW430" s="285"/>
      <c r="BX430" s="285"/>
      <c r="BY430" s="285"/>
      <c r="BZ430" s="285"/>
      <c r="CA430" s="285"/>
      <c r="CB430" s="285"/>
      <c r="CC430" s="285"/>
      <c r="CD430" s="285"/>
      <c r="CE430" s="285"/>
      <c r="CF430" s="285"/>
      <c r="CG430" s="285"/>
      <c r="CH430" s="285"/>
      <c r="CL430" s="285"/>
    </row>
    <row r="431" spans="1:90" s="1" customFormat="1" ht="198.65" customHeight="1" x14ac:dyDescent="0.3">
      <c r="A431" s="518" t="s">
        <v>906</v>
      </c>
      <c r="B431" s="495" t="s">
        <v>1016</v>
      </c>
      <c r="C431" s="501" t="s">
        <v>127</v>
      </c>
      <c r="D431" s="501" t="s">
        <v>1017</v>
      </c>
      <c r="E431" s="501" t="s">
        <v>757</v>
      </c>
      <c r="F431" s="504" t="s">
        <v>287</v>
      </c>
      <c r="G431" s="504" t="s">
        <v>347</v>
      </c>
      <c r="H431" s="504" t="s">
        <v>279</v>
      </c>
      <c r="I431" s="504" t="s">
        <v>348</v>
      </c>
      <c r="J431" s="501" t="s">
        <v>1018</v>
      </c>
      <c r="K431" s="512" t="s">
        <v>1019</v>
      </c>
      <c r="L431" s="512" t="s">
        <v>1020</v>
      </c>
      <c r="M431" s="545" t="str">
        <f>J431&amp;K431&amp;L431</f>
        <v>Posibilidad de  pérdida reputacionalpor la pérdida de documentos que hacen parte de la historia laboral de servidores o exservidores de la Entidad que se encuentran en el archivo de gestión de la Subdirección de Talento Humano debido a:
1. Acceso a las llaves del archivo de gestión de la Subdirección de talento humano por parte de servidores o contratistas diferentes a los auxiliares administrativos encargados de custodiar esta documentación.
2. Falta de reglas claras divulgadas a los servidores y contratistas de la STH acerca de la entrega y custodia de la documentación en el archivo de gestión.
3. Errores en el archivo al incluir documentos que no pertenecen al servidor o exservidor publico.
4. Documentos en archivo digital sin incorporar a las historias laborales.</v>
      </c>
      <c r="N431" s="495" t="s">
        <v>270</v>
      </c>
      <c r="O431" s="492">
        <v>365</v>
      </c>
      <c r="P431" s="487" t="str">
        <f t="shared" ref="P431" si="554">IF(O431&lt;=0,"",IF(O431&lt;=2,"Muy Baja",IF(O431&lt;=24,"Baja",IF(O431&lt;=500,"Media",IF(O431&lt;=5000,"Alta","Muy Alta")))))</f>
        <v>Media</v>
      </c>
      <c r="Q431" s="488">
        <f t="shared" ref="Q431" si="555">IF(P431="","",IF(P431="Muy Baja",0.2,IF(P431="Baja",0.4,IF(P431="Media",0.6,IF(P431="Alta",0.8,IF(P431="Muy Alta",1,))))))</f>
        <v>0.6</v>
      </c>
      <c r="R431" s="485"/>
      <c r="S431" s="487" t="str">
        <f>IF(OR(R431='[3]Tabla Impacto'!$C$11,R431='[3]Tabla Impacto'!$D$11),"Leve",IF(OR(R431='[3]Tabla Impacto'!$C$12,R431='[3]Tabla Impacto'!$D$12),"Menor",IF(OR(R431='[3]Tabla Impacto'!$C$13,R431='[3]Tabla Impacto'!$D$13),"Moderado",IF(OR(R431='[3]Tabla Impacto'!$C$14,R431='[3]Tabla Impacto'!$D$14),"Mayor",IF(OR(R431='[3]Tabla Impacto'!$C$15,R431='[3]Tabla Impacto'!$D$15),"Catastrófico","")))))</f>
        <v/>
      </c>
      <c r="T431" s="488" t="str">
        <f t="shared" ref="T431" si="556">IF(S431="","",IF(S431="Leve",0.2,IF(S431="Menor",0.4,IF(S431="Moderado",0.6,IF(S431="Mayor",0.8,IF(S431="Catastrófico",1,))))))</f>
        <v/>
      </c>
      <c r="U431" s="485" t="s">
        <v>282</v>
      </c>
      <c r="V431" s="487" t="str">
        <f>IF(OR(U431='Tabla Impacto'!$C$11,U431='Tabla Impacto'!$D$11),"Leve",IF(OR(U431='Tabla Impacto'!$C$12,U431='Tabla Impacto'!$D$12),"Menor",IF(OR(U431='Tabla Impacto'!$C$13,U431='Tabla Impacto'!$D$13),"Moderado",IF(OR(U431='Tabla Impacto'!$C$14,U431='Tabla Impacto'!$D$14),"Mayor",IF(OR(U431='Tabla Impacto'!$C$15,U431='Tabla Impacto'!$D$15),"Catastrófico","")))))</f>
        <v>Moderado</v>
      </c>
      <c r="W431" s="488">
        <f t="shared" ref="W431" si="557">IF(V431="","",IF(V431="Leve",0.2,IF(V431="Menor",0.4,IF(V431="Moderado",0.6,IF(V431="Mayor",0.8,IF(V431="Catastrófico",1,))))))</f>
        <v>0.6</v>
      </c>
      <c r="X431" s="509" t="str">
        <f>IF(Y431="","",IF(Y431='[3]Tabla Impacto'!$G$4,'[3]Tabla Impacto'!$F$4,IF(Y431='[3]Tabla Impacto'!$G$5,'[3]Tabla Impacto'!$F$5,IF(Y431='[3]Tabla Impacto'!$G$6,'[3]Tabla Impacto'!$F$6,IF(Y431='[3]Tabla Impacto'!$G$7,'[3]Tabla Impacto'!$F$7,IF(Y431='[3]Tabla Impacto'!$G$8,'[3]Tabla Impacto'!$F$8))))))</f>
        <v>Moderado</v>
      </c>
      <c r="Y431" s="488">
        <f t="shared" ref="Y431" si="558">+IF(T431="",W431,IF(W431="",T431,IF(T431&gt;W431,T431,W431)))</f>
        <v>0.6</v>
      </c>
      <c r="Z431" s="509" t="str">
        <f t="shared" ref="Z431" si="559">IF(OR(AND(P431="Muy Baja",X431="Leve"),AND(P431="Muy Baja",X431="Menor"),AND(P431="Baja",X431="Leve")),"Bajo",IF(OR(AND(P431="Muy baja",X431="Moderado"),AND(P431="Baja",X431="Menor"),AND(P431="Baja",X431="Moderado"),AND(P431="Media",X431="Leve"),AND(P431="Media",X431="Menor"),AND(P431="Media",X431="Moderado"),AND(P431="Alta",X431="Leve"),AND(P431="Alta",X431="Menor")),"Moderado",IF(OR(AND(P431="Muy Baja",X431="Mayor"),AND(P431="Baja",X431="Mayor"),AND(P431="Media",X431="Mayor"),AND(P431="Alta",X431="Moderado"),AND(P431="Alta",X431="Mayor"),AND(P431="Muy Alta",X431="Leve"),AND(P431="Muy Alta",X431="Menor"),AND(P431="Muy Alta",X431="Moderado"),AND(P431="Muy Alta",X431="Mayor")),"Alto",IF(OR(AND(P431="Muy Baja",X431="Catastrófico"),AND(P431="Baja",X431="Catastrófico"),AND(P431="Media",X431="Catastrófico"),AND(P431="Alta",X431="Catastrófico"),AND(P431="Muy Alta",X431="Catastrófico")),"Extremo",""))))</f>
        <v>Moderado</v>
      </c>
      <c r="AA431" s="515"/>
      <c r="AB431" s="298">
        <v>1</v>
      </c>
      <c r="AC431" s="410" t="s">
        <v>1089</v>
      </c>
      <c r="AD431" s="359"/>
      <c r="AE431" s="388" t="s">
        <v>113</v>
      </c>
      <c r="AF431" s="393" t="s">
        <v>1021</v>
      </c>
      <c r="AG431" s="287" t="str">
        <f t="shared" si="532"/>
        <v>Probabilidad</v>
      </c>
      <c r="AH431" s="288" t="s">
        <v>71</v>
      </c>
      <c r="AI431" s="288" t="s">
        <v>106</v>
      </c>
      <c r="AJ431" s="289" t="str">
        <f t="shared" si="533"/>
        <v>40%</v>
      </c>
      <c r="AK431" s="288" t="s">
        <v>119</v>
      </c>
      <c r="AL431" s="288" t="s">
        <v>130</v>
      </c>
      <c r="AM431" s="288" t="s">
        <v>273</v>
      </c>
      <c r="AN431" s="272">
        <f t="shared" si="534"/>
        <v>0.36</v>
      </c>
      <c r="AO431" s="131" t="str">
        <f t="shared" si="535"/>
        <v>Baja</v>
      </c>
      <c r="AP431" s="123">
        <f t="shared" si="536"/>
        <v>0.36</v>
      </c>
      <c r="AQ431" s="131" t="str">
        <f t="shared" si="537"/>
        <v>Moderado</v>
      </c>
      <c r="AR431" s="123">
        <f t="shared" si="538"/>
        <v>0.6</v>
      </c>
      <c r="AS431" s="273" t="str">
        <f t="shared" si="539"/>
        <v>Moderado</v>
      </c>
      <c r="AT431" s="339">
        <f t="shared" si="540"/>
        <v>0.36</v>
      </c>
      <c r="AU431" s="339">
        <f t="shared" si="541"/>
        <v>0.6</v>
      </c>
      <c r="AV431" s="341" t="s">
        <v>274</v>
      </c>
      <c r="AW431" s="277"/>
      <c r="AX431" s="277"/>
      <c r="AY431" s="291">
        <v>4</v>
      </c>
      <c r="AZ431" s="287">
        <v>1</v>
      </c>
      <c r="BA431" s="287">
        <v>1</v>
      </c>
      <c r="BB431" s="287">
        <v>1</v>
      </c>
      <c r="BC431" s="287">
        <v>1</v>
      </c>
      <c r="BJ431" s="299"/>
      <c r="BK431" s="285"/>
      <c r="BL431" s="285"/>
      <c r="BM431" s="285"/>
      <c r="BN431" s="285"/>
      <c r="BO431" s="285"/>
      <c r="BP431" s="285"/>
      <c r="BQ431" s="285"/>
      <c r="BR431" s="285"/>
      <c r="BS431" s="285"/>
      <c r="BT431" s="285"/>
      <c r="BU431" s="285"/>
      <c r="BV431" s="285"/>
      <c r="BW431" s="285"/>
      <c r="BX431" s="285"/>
      <c r="BY431" s="285"/>
      <c r="BZ431" s="285"/>
      <c r="CA431" s="285"/>
      <c r="CB431" s="285"/>
      <c r="CC431" s="285"/>
      <c r="CD431" s="285"/>
      <c r="CE431" s="285"/>
      <c r="CF431" s="285"/>
      <c r="CG431" s="285"/>
      <c r="CH431" s="285"/>
      <c r="CL431" s="285"/>
    </row>
    <row r="432" spans="1:90" s="1" customFormat="1" ht="13.75" customHeight="1" x14ac:dyDescent="0.3">
      <c r="A432" s="519"/>
      <c r="B432" s="496"/>
      <c r="C432" s="502"/>
      <c r="D432" s="502"/>
      <c r="E432" s="502"/>
      <c r="F432" s="505"/>
      <c r="G432" s="505"/>
      <c r="H432" s="505"/>
      <c r="I432" s="505"/>
      <c r="J432" s="502"/>
      <c r="K432" s="512" t="s">
        <v>451</v>
      </c>
      <c r="L432" s="512"/>
      <c r="M432" s="546"/>
      <c r="N432" s="496"/>
      <c r="O432" s="493"/>
      <c r="P432" s="487"/>
      <c r="Q432" s="488"/>
      <c r="R432" s="485"/>
      <c r="S432" s="487"/>
      <c r="T432" s="488"/>
      <c r="U432" s="485"/>
      <c r="V432" s="487"/>
      <c r="W432" s="488"/>
      <c r="X432" s="509"/>
      <c r="Y432" s="488"/>
      <c r="Z432" s="509"/>
      <c r="AA432" s="516"/>
      <c r="AB432" s="298"/>
      <c r="AC432" s="394"/>
      <c r="AD432" s="359"/>
      <c r="AE432" s="287"/>
      <c r="AF432" s="393"/>
      <c r="AG432" s="287" t="str">
        <f t="shared" si="532"/>
        <v/>
      </c>
      <c r="AH432" s="288"/>
      <c r="AI432" s="288"/>
      <c r="AJ432" s="289" t="str">
        <f t="shared" si="533"/>
        <v/>
      </c>
      <c r="AK432" s="288"/>
      <c r="AL432" s="288"/>
      <c r="AM432" s="288"/>
      <c r="AN432" s="272" t="str">
        <f t="shared" si="534"/>
        <v/>
      </c>
      <c r="AO432" s="131" t="str">
        <f t="shared" si="535"/>
        <v/>
      </c>
      <c r="AP432" s="123" t="str">
        <f t="shared" si="536"/>
        <v/>
      </c>
      <c r="AQ432" s="131" t="str">
        <f t="shared" si="537"/>
        <v/>
      </c>
      <c r="AR432" s="123" t="str">
        <f t="shared" si="538"/>
        <v/>
      </c>
      <c r="AS432" s="273" t="str">
        <f t="shared" si="539"/>
        <v/>
      </c>
      <c r="AT432" s="339" t="str">
        <f t="shared" si="540"/>
        <v/>
      </c>
      <c r="AU432" s="339" t="str">
        <f t="shared" si="541"/>
        <v/>
      </c>
      <c r="AV432" s="341"/>
      <c r="AW432" s="277"/>
      <c r="AX432" s="277"/>
      <c r="AY432" s="404"/>
      <c r="AZ432" s="405"/>
      <c r="BA432" s="405"/>
      <c r="BB432" s="405"/>
      <c r="BC432" s="405"/>
      <c r="BJ432" s="299"/>
      <c r="BK432" s="285"/>
      <c r="BL432" s="285"/>
      <c r="BM432" s="285"/>
      <c r="BN432" s="285"/>
      <c r="BO432" s="285"/>
      <c r="BP432" s="285"/>
      <c r="BQ432" s="285"/>
      <c r="BR432" s="285"/>
      <c r="BS432" s="285"/>
      <c r="BT432" s="285"/>
      <c r="BU432" s="285"/>
      <c r="BV432" s="285"/>
      <c r="BW432" s="285"/>
      <c r="BX432" s="285"/>
      <c r="BY432" s="285"/>
      <c r="BZ432" s="285"/>
      <c r="CA432" s="285"/>
      <c r="CB432" s="285"/>
      <c r="CC432" s="285"/>
      <c r="CD432" s="285"/>
      <c r="CE432" s="285"/>
      <c r="CF432" s="285"/>
      <c r="CG432" s="285"/>
      <c r="CH432" s="285"/>
      <c r="CL432" s="285"/>
    </row>
    <row r="433" spans="1:90" s="1" customFormat="1" ht="13.75" customHeight="1" x14ac:dyDescent="0.3">
      <c r="A433" s="519"/>
      <c r="B433" s="496"/>
      <c r="C433" s="502"/>
      <c r="D433" s="502"/>
      <c r="E433" s="502"/>
      <c r="F433" s="505"/>
      <c r="G433" s="505"/>
      <c r="H433" s="505"/>
      <c r="I433" s="505"/>
      <c r="J433" s="502"/>
      <c r="K433" s="512" t="s">
        <v>451</v>
      </c>
      <c r="L433" s="512"/>
      <c r="M433" s="546"/>
      <c r="N433" s="496"/>
      <c r="O433" s="493"/>
      <c r="P433" s="487"/>
      <c r="Q433" s="488"/>
      <c r="R433" s="485"/>
      <c r="S433" s="487"/>
      <c r="T433" s="488"/>
      <c r="U433" s="485"/>
      <c r="V433" s="487"/>
      <c r="W433" s="488"/>
      <c r="X433" s="509"/>
      <c r="Y433" s="488"/>
      <c r="Z433" s="509"/>
      <c r="AA433" s="516"/>
      <c r="AB433" s="298"/>
      <c r="AC433" s="394"/>
      <c r="AD433" s="359"/>
      <c r="AE433" s="287"/>
      <c r="AF433" s="393"/>
      <c r="AG433" s="287" t="str">
        <f t="shared" si="532"/>
        <v/>
      </c>
      <c r="AH433" s="288"/>
      <c r="AI433" s="288"/>
      <c r="AJ433" s="289" t="str">
        <f t="shared" si="533"/>
        <v/>
      </c>
      <c r="AK433" s="288"/>
      <c r="AL433" s="288"/>
      <c r="AM433" s="288"/>
      <c r="AN433" s="272" t="str">
        <f t="shared" si="534"/>
        <v/>
      </c>
      <c r="AO433" s="131" t="str">
        <f t="shared" si="535"/>
        <v/>
      </c>
      <c r="AP433" s="123" t="str">
        <f t="shared" si="536"/>
        <v/>
      </c>
      <c r="AQ433" s="131" t="str">
        <f t="shared" si="537"/>
        <v/>
      </c>
      <c r="AR433" s="123" t="str">
        <f t="shared" si="538"/>
        <v/>
      </c>
      <c r="AS433" s="273" t="str">
        <f t="shared" si="539"/>
        <v/>
      </c>
      <c r="AT433" s="339" t="str">
        <f t="shared" si="540"/>
        <v/>
      </c>
      <c r="AU433" s="339" t="str">
        <f t="shared" si="541"/>
        <v/>
      </c>
      <c r="AV433" s="341"/>
      <c r="AW433" s="277"/>
      <c r="AX433" s="277"/>
      <c r="AY433" s="404"/>
      <c r="AZ433" s="405"/>
      <c r="BA433" s="405"/>
      <c r="BB433" s="405"/>
      <c r="BC433" s="405"/>
      <c r="BJ433" s="299"/>
      <c r="BK433" s="285"/>
      <c r="BL433" s="285"/>
      <c r="BM433" s="285"/>
      <c r="BN433" s="285"/>
      <c r="BO433" s="285"/>
      <c r="BP433" s="285"/>
      <c r="BQ433" s="285"/>
      <c r="BR433" s="285"/>
      <c r="BS433" s="285"/>
      <c r="BT433" s="285"/>
      <c r="BU433" s="285"/>
      <c r="BV433" s="285"/>
      <c r="BW433" s="285"/>
      <c r="BX433" s="285"/>
      <c r="BY433" s="285"/>
      <c r="BZ433" s="285"/>
      <c r="CA433" s="285"/>
      <c r="CB433" s="285"/>
      <c r="CC433" s="285"/>
      <c r="CD433" s="285"/>
      <c r="CE433" s="285"/>
      <c r="CF433" s="285"/>
      <c r="CG433" s="285"/>
      <c r="CH433" s="285"/>
      <c r="CL433" s="285"/>
    </row>
    <row r="434" spans="1:90" s="1" customFormat="1" ht="14" customHeight="1" x14ac:dyDescent="0.3">
      <c r="A434" s="519"/>
      <c r="B434" s="496"/>
      <c r="C434" s="502"/>
      <c r="D434" s="502"/>
      <c r="E434" s="502"/>
      <c r="F434" s="505"/>
      <c r="G434" s="505"/>
      <c r="H434" s="505"/>
      <c r="I434" s="505"/>
      <c r="J434" s="502"/>
      <c r="K434" s="512" t="s">
        <v>451</v>
      </c>
      <c r="L434" s="512"/>
      <c r="M434" s="546"/>
      <c r="N434" s="496"/>
      <c r="O434" s="493"/>
      <c r="P434" s="487"/>
      <c r="Q434" s="488"/>
      <c r="R434" s="485"/>
      <c r="S434" s="487"/>
      <c r="T434" s="488"/>
      <c r="U434" s="485"/>
      <c r="V434" s="487"/>
      <c r="W434" s="488"/>
      <c r="X434" s="509"/>
      <c r="Y434" s="488"/>
      <c r="Z434" s="509"/>
      <c r="AA434" s="516"/>
      <c r="AB434" s="298"/>
      <c r="AC434" s="394"/>
      <c r="AD434" s="359"/>
      <c r="AE434" s="287"/>
      <c r="AF434" s="393"/>
      <c r="AG434" s="287" t="str">
        <f t="shared" si="532"/>
        <v/>
      </c>
      <c r="AH434" s="288"/>
      <c r="AI434" s="288"/>
      <c r="AJ434" s="289" t="str">
        <f t="shared" si="533"/>
        <v/>
      </c>
      <c r="AK434" s="288"/>
      <c r="AL434" s="288"/>
      <c r="AM434" s="288"/>
      <c r="AN434" s="272" t="str">
        <f t="shared" si="534"/>
        <v/>
      </c>
      <c r="AO434" s="131" t="str">
        <f t="shared" si="535"/>
        <v/>
      </c>
      <c r="AP434" s="123" t="str">
        <f t="shared" si="536"/>
        <v/>
      </c>
      <c r="AQ434" s="131" t="str">
        <f t="shared" si="537"/>
        <v/>
      </c>
      <c r="AR434" s="123" t="str">
        <f t="shared" si="538"/>
        <v/>
      </c>
      <c r="AS434" s="273" t="str">
        <f t="shared" si="539"/>
        <v/>
      </c>
      <c r="AT434" s="339" t="str">
        <f t="shared" si="540"/>
        <v/>
      </c>
      <c r="AU434" s="339" t="str">
        <f t="shared" si="541"/>
        <v/>
      </c>
      <c r="AV434" s="341"/>
      <c r="AW434" s="277"/>
      <c r="AX434" s="277"/>
      <c r="AY434" s="404"/>
      <c r="AZ434" s="405"/>
      <c r="BA434" s="405"/>
      <c r="BB434" s="405"/>
      <c r="BC434" s="405"/>
      <c r="BJ434" s="299"/>
      <c r="BK434" s="285"/>
      <c r="BL434" s="285"/>
      <c r="BM434" s="285"/>
      <c r="BN434" s="285"/>
      <c r="BO434" s="285"/>
      <c r="BP434" s="285"/>
      <c r="BQ434" s="285"/>
      <c r="BR434" s="285"/>
      <c r="BS434" s="285"/>
      <c r="BT434" s="285"/>
      <c r="BU434" s="285"/>
      <c r="BV434" s="285"/>
      <c r="BW434" s="285"/>
      <c r="BX434" s="285"/>
      <c r="BY434" s="285"/>
      <c r="BZ434" s="285"/>
      <c r="CA434" s="285"/>
      <c r="CB434" s="285"/>
      <c r="CC434" s="285"/>
      <c r="CD434" s="285"/>
      <c r="CE434" s="285"/>
      <c r="CF434" s="285"/>
      <c r="CG434" s="285"/>
      <c r="CH434" s="285"/>
      <c r="CL434" s="285"/>
    </row>
    <row r="435" spans="1:90" s="1" customFormat="1" ht="14" customHeight="1" x14ac:dyDescent="0.3">
      <c r="A435" s="519"/>
      <c r="B435" s="496"/>
      <c r="C435" s="502"/>
      <c r="D435" s="502"/>
      <c r="E435" s="502"/>
      <c r="F435" s="505"/>
      <c r="G435" s="505"/>
      <c r="H435" s="505"/>
      <c r="I435" s="505"/>
      <c r="J435" s="502"/>
      <c r="K435" s="512" t="s">
        <v>451</v>
      </c>
      <c r="L435" s="512"/>
      <c r="M435" s="546"/>
      <c r="N435" s="496"/>
      <c r="O435" s="493"/>
      <c r="P435" s="487"/>
      <c r="Q435" s="488"/>
      <c r="R435" s="485"/>
      <c r="S435" s="487"/>
      <c r="T435" s="488"/>
      <c r="U435" s="485"/>
      <c r="V435" s="487"/>
      <c r="W435" s="488"/>
      <c r="X435" s="509"/>
      <c r="Y435" s="488"/>
      <c r="Z435" s="509"/>
      <c r="AA435" s="516"/>
      <c r="AB435" s="298"/>
      <c r="AC435" s="394"/>
      <c r="AD435" s="359"/>
      <c r="AE435" s="287"/>
      <c r="AF435" s="393"/>
      <c r="AG435" s="287" t="str">
        <f t="shared" si="532"/>
        <v/>
      </c>
      <c r="AH435" s="288"/>
      <c r="AI435" s="288"/>
      <c r="AJ435" s="289" t="str">
        <f t="shared" si="533"/>
        <v/>
      </c>
      <c r="AK435" s="288"/>
      <c r="AL435" s="288"/>
      <c r="AM435" s="288"/>
      <c r="AN435" s="272" t="str">
        <f t="shared" si="534"/>
        <v/>
      </c>
      <c r="AO435" s="131" t="str">
        <f t="shared" si="535"/>
        <v/>
      </c>
      <c r="AP435" s="123" t="str">
        <f t="shared" si="536"/>
        <v/>
      </c>
      <c r="AQ435" s="131" t="str">
        <f t="shared" si="537"/>
        <v/>
      </c>
      <c r="AR435" s="123" t="str">
        <f t="shared" si="538"/>
        <v/>
      </c>
      <c r="AS435" s="273" t="str">
        <f t="shared" si="539"/>
        <v/>
      </c>
      <c r="AT435" s="339" t="str">
        <f t="shared" si="540"/>
        <v/>
      </c>
      <c r="AU435" s="339" t="str">
        <f t="shared" si="541"/>
        <v/>
      </c>
      <c r="AV435" s="341"/>
      <c r="AW435" s="277"/>
      <c r="AX435" s="277"/>
      <c r="AY435" s="404"/>
      <c r="AZ435" s="405"/>
      <c r="BA435" s="405"/>
      <c r="BB435" s="405"/>
      <c r="BC435" s="405"/>
      <c r="BJ435" s="299"/>
      <c r="BK435" s="285"/>
      <c r="BL435" s="285"/>
      <c r="BM435" s="285"/>
      <c r="BN435" s="285"/>
      <c r="BO435" s="285"/>
      <c r="BP435" s="285"/>
      <c r="BQ435" s="285"/>
      <c r="BR435" s="285"/>
      <c r="BS435" s="285"/>
      <c r="BT435" s="285"/>
      <c r="BU435" s="285"/>
      <c r="BV435" s="285"/>
      <c r="BW435" s="285"/>
      <c r="BX435" s="285"/>
      <c r="BY435" s="285"/>
      <c r="BZ435" s="285"/>
      <c r="CA435" s="285"/>
      <c r="CB435" s="285"/>
      <c r="CC435" s="285"/>
      <c r="CD435" s="285"/>
      <c r="CE435" s="285"/>
      <c r="CF435" s="285"/>
      <c r="CG435" s="285"/>
      <c r="CH435" s="285"/>
      <c r="CL435" s="285"/>
    </row>
    <row r="436" spans="1:90" s="1" customFormat="1" ht="14" customHeight="1" x14ac:dyDescent="0.3">
      <c r="A436" s="520"/>
      <c r="B436" s="497"/>
      <c r="C436" s="503"/>
      <c r="D436" s="503"/>
      <c r="E436" s="503"/>
      <c r="F436" s="506"/>
      <c r="G436" s="506"/>
      <c r="H436" s="506"/>
      <c r="I436" s="506"/>
      <c r="J436" s="503"/>
      <c r="K436" s="512" t="s">
        <v>451</v>
      </c>
      <c r="L436" s="512"/>
      <c r="M436" s="547"/>
      <c r="N436" s="497"/>
      <c r="O436" s="494"/>
      <c r="P436" s="487"/>
      <c r="Q436" s="488"/>
      <c r="R436" s="485"/>
      <c r="S436" s="487"/>
      <c r="T436" s="488"/>
      <c r="U436" s="485"/>
      <c r="V436" s="487"/>
      <c r="W436" s="488"/>
      <c r="X436" s="509"/>
      <c r="Y436" s="488"/>
      <c r="Z436" s="509"/>
      <c r="AA436" s="517"/>
      <c r="AB436" s="298"/>
      <c r="AC436" s="394"/>
      <c r="AD436" s="359"/>
      <c r="AE436" s="287"/>
      <c r="AF436" s="393"/>
      <c r="AG436" s="287" t="str">
        <f t="shared" si="532"/>
        <v/>
      </c>
      <c r="AH436" s="288"/>
      <c r="AI436" s="288"/>
      <c r="AJ436" s="289" t="str">
        <f t="shared" si="533"/>
        <v/>
      </c>
      <c r="AK436" s="288"/>
      <c r="AL436" s="288"/>
      <c r="AM436" s="288"/>
      <c r="AN436" s="272" t="str">
        <f t="shared" si="534"/>
        <v/>
      </c>
      <c r="AO436" s="131" t="str">
        <f t="shared" si="535"/>
        <v/>
      </c>
      <c r="AP436" s="123" t="str">
        <f t="shared" si="536"/>
        <v/>
      </c>
      <c r="AQ436" s="131" t="str">
        <f t="shared" si="537"/>
        <v/>
      </c>
      <c r="AR436" s="123" t="str">
        <f t="shared" si="538"/>
        <v/>
      </c>
      <c r="AS436" s="273" t="str">
        <f t="shared" si="539"/>
        <v/>
      </c>
      <c r="AT436" s="339" t="str">
        <f t="shared" si="540"/>
        <v/>
      </c>
      <c r="AU436" s="339" t="str">
        <f t="shared" si="541"/>
        <v/>
      </c>
      <c r="AV436" s="341"/>
      <c r="AW436" s="277"/>
      <c r="AX436" s="277"/>
      <c r="AY436" s="404"/>
      <c r="AZ436" s="405"/>
      <c r="BA436" s="405"/>
      <c r="BB436" s="405"/>
      <c r="BC436" s="405"/>
      <c r="BJ436" s="299"/>
      <c r="BK436" s="285"/>
      <c r="BL436" s="285"/>
      <c r="BM436" s="285"/>
      <c r="BN436" s="285"/>
      <c r="BO436" s="285"/>
      <c r="BP436" s="285"/>
      <c r="BQ436" s="285"/>
      <c r="BR436" s="285"/>
      <c r="BS436" s="285"/>
      <c r="BT436" s="285"/>
      <c r="BU436" s="285"/>
      <c r="BV436" s="285"/>
      <c r="BW436" s="285"/>
      <c r="BX436" s="285"/>
      <c r="BY436" s="285"/>
      <c r="BZ436" s="285"/>
      <c r="CA436" s="285"/>
      <c r="CB436" s="285"/>
      <c r="CC436" s="285"/>
      <c r="CD436" s="285"/>
      <c r="CE436" s="285"/>
      <c r="CF436" s="285"/>
      <c r="CG436" s="285"/>
      <c r="CH436" s="285"/>
      <c r="CL436" s="285"/>
    </row>
    <row r="437" spans="1:90" s="1" customFormat="1" ht="156" customHeight="1" x14ac:dyDescent="0.3">
      <c r="A437" s="518" t="s">
        <v>1009</v>
      </c>
      <c r="B437" s="495" t="s">
        <v>1022</v>
      </c>
      <c r="C437" s="501" t="s">
        <v>127</v>
      </c>
      <c r="D437" s="501" t="s">
        <v>1023</v>
      </c>
      <c r="E437" s="501" t="s">
        <v>757</v>
      </c>
      <c r="F437" s="504" t="s">
        <v>287</v>
      </c>
      <c r="G437" s="504" t="s">
        <v>278</v>
      </c>
      <c r="H437" s="504" t="s">
        <v>331</v>
      </c>
      <c r="I437" s="504" t="s">
        <v>296</v>
      </c>
      <c r="J437" s="501" t="s">
        <v>1085</v>
      </c>
      <c r="K437" s="512" t="s">
        <v>1024</v>
      </c>
      <c r="L437" s="512" t="s">
        <v>1025</v>
      </c>
      <c r="M437" s="545" t="str">
        <f>J437&amp;K437&amp;L437</f>
        <v xml:space="preserve"> Posibilidad de afectación económica y pérdida reputacionalante demandas o sanciones por errores, inconsistencias o no generación de la liquidación de la nómina de los servidores de la Entidad debido a:
1. Errores en el sistema de información de nómina
2. No registro oportuno de novedades en el sistema de información de nómina por olvido del servidor responsable en la STH
3. Ausencia o errores en la parametrización de los cálculos en el sistema de información de nómina 
4. Desconocimiento de la normatividad y manera correcta de realizar los cálculos en la nómina
5. No entrega oportuna de información sobre las novedades del personal por parte de otros subprocesos de la STH, por otras dependencias o por entes externos
6. Ausencia de pagadores en las DT o profesional de STH en sede central, usuarios únicos para generar la nómina de su correspondiente sede.
7. Ausencia del ingeniero de sistemas que presta soporte para corregir los errores del sistema de información de nómina</v>
      </c>
      <c r="N437" s="495" t="s">
        <v>270</v>
      </c>
      <c r="O437" s="492">
        <v>1125</v>
      </c>
      <c r="P437" s="487" t="str">
        <f t="shared" ref="P437" si="560">IF(O437&lt;=0,"",IF(O437&lt;=2,"Muy Baja",IF(O437&lt;=24,"Baja",IF(O437&lt;=500,"Media",IF(O437&lt;=5000,"Alta","Muy Alta")))))</f>
        <v>Alta</v>
      </c>
      <c r="Q437" s="488">
        <f t="shared" ref="Q437" si="561">IF(P437="","",IF(P437="Muy Baja",0.2,IF(P437="Baja",0.4,IF(P437="Media",0.6,IF(P437="Alta",0.8,IF(P437="Muy Alta",1,))))))</f>
        <v>0.8</v>
      </c>
      <c r="R437" s="485" t="s">
        <v>308</v>
      </c>
      <c r="S437" s="487" t="str">
        <f>IF(OR(R437='[3]Tabla Impacto'!$C$11,R437='[3]Tabla Impacto'!$D$11),"Leve",IF(OR(R437='[3]Tabla Impacto'!$C$12,R437='[3]Tabla Impacto'!$D$12),"Menor",IF(OR(R437='[3]Tabla Impacto'!$C$13,R437='[3]Tabla Impacto'!$D$13),"Moderado",IF(OR(R437='[3]Tabla Impacto'!$C$14,R437='[3]Tabla Impacto'!$D$14),"Mayor",IF(OR(R437='[3]Tabla Impacto'!$C$15,R437='[3]Tabla Impacto'!$D$15),"Catastrófico","")))))</f>
        <v>Moderado</v>
      </c>
      <c r="T437" s="488">
        <f t="shared" ref="T437" si="562">IF(S437="","",IF(S437="Leve",0.2,IF(S437="Menor",0.4,IF(S437="Moderado",0.6,IF(S437="Mayor",0.8,IF(S437="Catastrófico",1,))))))</f>
        <v>0.6</v>
      </c>
      <c r="U437" s="485" t="s">
        <v>980</v>
      </c>
      <c r="V437" s="487" t="str">
        <f>IF(OR(U437='Tabla Impacto'!$C$11,U437='Tabla Impacto'!$D$11),"Leve",IF(OR(U437='Tabla Impacto'!$C$12,U437='Tabla Impacto'!$D$12),"Menor",IF(OR(U437='Tabla Impacto'!$C$13,U437='Tabla Impacto'!$D$13),"Moderado",IF(OR(U437='Tabla Impacto'!$C$14,U437='Tabla Impacto'!$D$14),"Mayor",IF(OR(U437='Tabla Impacto'!$C$15,U437='Tabla Impacto'!$D$15),"Catastrófico","")))))</f>
        <v>Mayor</v>
      </c>
      <c r="W437" s="488">
        <f t="shared" ref="W437" si="563">IF(V437="","",IF(V437="Leve",0.2,IF(V437="Menor",0.4,IF(V437="Moderado",0.6,IF(V437="Mayor",0.8,IF(V437="Catastrófico",1,))))))</f>
        <v>0.8</v>
      </c>
      <c r="X437" s="509" t="str">
        <f>IF(Y437="","",IF(Y437='[3]Tabla Impacto'!$G$4,'[3]Tabla Impacto'!$F$4,IF(Y437='[3]Tabla Impacto'!$G$5,'[3]Tabla Impacto'!$F$5,IF(Y437='[3]Tabla Impacto'!$G$6,'[3]Tabla Impacto'!$F$6,IF(Y437='[3]Tabla Impacto'!$G$7,'[3]Tabla Impacto'!$F$7,IF(Y437='[3]Tabla Impacto'!$G$8,'[3]Tabla Impacto'!$F$8))))))</f>
        <v>Mayor</v>
      </c>
      <c r="Y437" s="488">
        <f t="shared" ref="Y437" si="564">+IF(T437="",W437,IF(W437="",T437,IF(T437&gt;W437,T437,W437)))</f>
        <v>0.8</v>
      </c>
      <c r="Z437" s="509" t="str">
        <f t="shared" ref="Z437" si="565">IF(OR(AND(P437="Muy Baja",X437="Leve"),AND(P437="Muy Baja",X437="Menor"),AND(P437="Baja",X437="Leve")),"Bajo",IF(OR(AND(P437="Muy baja",X437="Moderado"),AND(P437="Baja",X437="Menor"),AND(P437="Baja",X437="Moderado"),AND(P437="Media",X437="Leve"),AND(P437="Media",X437="Menor"),AND(P437="Media",X437="Moderado"),AND(P437="Alta",X437="Leve"),AND(P437="Alta",X437="Menor")),"Moderado",IF(OR(AND(P437="Muy Baja",X437="Mayor"),AND(P437="Baja",X437="Mayor"),AND(P437="Media",X437="Mayor"),AND(P437="Alta",X437="Moderado"),AND(P437="Alta",X437="Mayor"),AND(P437="Muy Alta",X437="Leve"),AND(P437="Muy Alta",X437="Menor"),AND(P437="Muy Alta",X437="Moderado"),AND(P437="Muy Alta",X437="Mayor")),"Alto",IF(OR(AND(P437="Muy Baja",X437="Catastrófico"),AND(P437="Baja",X437="Catastrófico"),AND(P437="Media",X437="Catastrófico"),AND(P437="Alta",X437="Catastrófico"),AND(P437="Muy Alta",X437="Catastrófico")),"Extremo",""))))</f>
        <v>Alto</v>
      </c>
      <c r="AA437" s="515"/>
      <c r="AB437" s="298">
        <v>1</v>
      </c>
      <c r="AC437" s="410" t="s">
        <v>1090</v>
      </c>
      <c r="AD437" s="359"/>
      <c r="AE437" s="388" t="s">
        <v>113</v>
      </c>
      <c r="AF437" s="393" t="s">
        <v>1091</v>
      </c>
      <c r="AG437" s="287" t="str">
        <f t="shared" si="532"/>
        <v>Probabilidad</v>
      </c>
      <c r="AH437" s="288" t="s">
        <v>78</v>
      </c>
      <c r="AI437" s="288" t="s">
        <v>106</v>
      </c>
      <c r="AJ437" s="289" t="str">
        <f t="shared" si="533"/>
        <v>30%</v>
      </c>
      <c r="AK437" s="288" t="s">
        <v>119</v>
      </c>
      <c r="AL437" s="288" t="s">
        <v>130</v>
      </c>
      <c r="AM437" s="288" t="s">
        <v>273</v>
      </c>
      <c r="AN437" s="272">
        <f t="shared" si="534"/>
        <v>0.56000000000000005</v>
      </c>
      <c r="AO437" s="131" t="str">
        <f t="shared" si="535"/>
        <v>Media</v>
      </c>
      <c r="AP437" s="123">
        <f t="shared" si="536"/>
        <v>0.56000000000000005</v>
      </c>
      <c r="AQ437" s="131" t="str">
        <f t="shared" si="537"/>
        <v>Mayor</v>
      </c>
      <c r="AR437" s="123">
        <f t="shared" si="538"/>
        <v>0.8</v>
      </c>
      <c r="AS437" s="273" t="str">
        <f t="shared" si="539"/>
        <v>Alto</v>
      </c>
      <c r="AT437" s="507">
        <f>+AP438</f>
        <v>0.33600000000000002</v>
      </c>
      <c r="AU437" s="507">
        <f>+AR438</f>
        <v>0.8</v>
      </c>
      <c r="AV437" s="650" t="s">
        <v>274</v>
      </c>
      <c r="AW437" s="277"/>
      <c r="AX437" s="277"/>
      <c r="AY437" s="291">
        <v>12</v>
      </c>
      <c r="AZ437" s="287">
        <v>3</v>
      </c>
      <c r="BA437" s="287">
        <v>3</v>
      </c>
      <c r="BB437" s="287">
        <v>3</v>
      </c>
      <c r="BC437" s="287">
        <v>3</v>
      </c>
      <c r="BJ437" s="299"/>
      <c r="BK437" s="285"/>
      <c r="BL437" s="285"/>
      <c r="BM437" s="285"/>
      <c r="BN437" s="285"/>
      <c r="BO437" s="285"/>
      <c r="BP437" s="285"/>
      <c r="BQ437" s="285"/>
      <c r="BR437" s="285"/>
      <c r="BS437" s="285"/>
      <c r="BT437" s="285"/>
      <c r="BU437" s="285"/>
      <c r="BV437" s="285"/>
      <c r="BW437" s="285"/>
      <c r="BX437" s="285"/>
      <c r="BY437" s="285"/>
      <c r="BZ437" s="285"/>
      <c r="CA437" s="285"/>
      <c r="CB437" s="285"/>
      <c r="CC437" s="285"/>
      <c r="CD437" s="285"/>
      <c r="CE437" s="285"/>
      <c r="CF437" s="285"/>
      <c r="CG437" s="285"/>
      <c r="CH437" s="285"/>
      <c r="CL437" s="285"/>
    </row>
    <row r="438" spans="1:90" s="1" customFormat="1" ht="174" customHeight="1" x14ac:dyDescent="0.3">
      <c r="A438" s="519"/>
      <c r="B438" s="496"/>
      <c r="C438" s="502"/>
      <c r="D438" s="502"/>
      <c r="E438" s="502"/>
      <c r="F438" s="505"/>
      <c r="G438" s="505"/>
      <c r="H438" s="505"/>
      <c r="I438" s="505"/>
      <c r="J438" s="502"/>
      <c r="K438" s="512"/>
      <c r="L438" s="512"/>
      <c r="M438" s="546"/>
      <c r="N438" s="496"/>
      <c r="O438" s="493"/>
      <c r="P438" s="487"/>
      <c r="Q438" s="488"/>
      <c r="R438" s="485"/>
      <c r="S438" s="487"/>
      <c r="T438" s="488"/>
      <c r="U438" s="485"/>
      <c r="V438" s="487"/>
      <c r="W438" s="488"/>
      <c r="X438" s="509"/>
      <c r="Y438" s="488"/>
      <c r="Z438" s="509"/>
      <c r="AA438" s="516"/>
      <c r="AB438" s="298">
        <v>2</v>
      </c>
      <c r="AC438" s="410" t="s">
        <v>1026</v>
      </c>
      <c r="AD438" s="359"/>
      <c r="AE438" s="388" t="s">
        <v>113</v>
      </c>
      <c r="AF438" s="393" t="s">
        <v>1027</v>
      </c>
      <c r="AG438" s="287" t="str">
        <f t="shared" si="532"/>
        <v>Probabilidad</v>
      </c>
      <c r="AH438" s="288" t="s">
        <v>71</v>
      </c>
      <c r="AI438" s="288" t="s">
        <v>106</v>
      </c>
      <c r="AJ438" s="289" t="str">
        <f t="shared" si="533"/>
        <v>40%</v>
      </c>
      <c r="AK438" s="288" t="s">
        <v>112</v>
      </c>
      <c r="AL438" s="288" t="s">
        <v>130</v>
      </c>
      <c r="AM438" s="288" t="s">
        <v>273</v>
      </c>
      <c r="AN438" s="369">
        <f>IFERROR(IF(AND(AG437="Probabilidad",AG438="Probabilidad"),(AP437-(+AP437*AJ438)),IF(AG438="Probabilidad",(Q437-(+Q437*AJ438)),IF(AG438="Impacto",AP437,""))),"")</f>
        <v>0.33600000000000002</v>
      </c>
      <c r="AO438" s="131" t="str">
        <f t="shared" si="535"/>
        <v>Baja</v>
      </c>
      <c r="AP438" s="123">
        <f t="shared" si="536"/>
        <v>0.33600000000000002</v>
      </c>
      <c r="AQ438" s="131" t="str">
        <f t="shared" si="537"/>
        <v>Mayor</v>
      </c>
      <c r="AR438" s="123">
        <f>IFERROR(IF(AND(AG437="Impacto",AG438="Impacto"),(AR437-(+AR437*AJ438)),IF(AG438="Impacto",(Y437-(+Y437*AJ438)),IF(AG438="Probabilidad",AR437,""))),"")</f>
        <v>0.8</v>
      </c>
      <c r="AS438" s="273" t="str">
        <f t="shared" si="539"/>
        <v>Alto</v>
      </c>
      <c r="AT438" s="508"/>
      <c r="AU438" s="508"/>
      <c r="AV438" s="652"/>
      <c r="AW438" s="277"/>
      <c r="AX438" s="277"/>
      <c r="AY438" s="404">
        <v>12</v>
      </c>
      <c r="AZ438" s="405">
        <v>3</v>
      </c>
      <c r="BA438" s="405">
        <v>3</v>
      </c>
      <c r="BB438" s="405">
        <v>3</v>
      </c>
      <c r="BC438" s="405">
        <v>3</v>
      </c>
      <c r="BJ438" s="299"/>
      <c r="BK438" s="285"/>
      <c r="BL438" s="285"/>
      <c r="BM438" s="285"/>
      <c r="BN438" s="285"/>
      <c r="BO438" s="285"/>
      <c r="BP438" s="285"/>
      <c r="BQ438" s="285"/>
      <c r="BR438" s="285"/>
      <c r="BS438" s="285"/>
      <c r="BT438" s="285"/>
      <c r="BU438" s="285"/>
      <c r="BV438" s="285"/>
      <c r="BW438" s="285"/>
      <c r="BX438" s="285"/>
      <c r="BY438" s="285"/>
      <c r="BZ438" s="285"/>
      <c r="CA438" s="285"/>
      <c r="CB438" s="285"/>
      <c r="CC438" s="285"/>
      <c r="CD438" s="285"/>
      <c r="CE438" s="285"/>
      <c r="CF438" s="285"/>
      <c r="CG438" s="285"/>
      <c r="CH438" s="285"/>
      <c r="CL438" s="285"/>
    </row>
    <row r="439" spans="1:90" s="1" customFormat="1" ht="13.75" customHeight="1" x14ac:dyDescent="0.3">
      <c r="A439" s="519"/>
      <c r="B439" s="496"/>
      <c r="C439" s="502"/>
      <c r="D439" s="502"/>
      <c r="E439" s="502"/>
      <c r="F439" s="505"/>
      <c r="G439" s="505"/>
      <c r="H439" s="505"/>
      <c r="I439" s="505"/>
      <c r="J439" s="502"/>
      <c r="K439" s="512"/>
      <c r="L439" s="512"/>
      <c r="M439" s="546"/>
      <c r="N439" s="496"/>
      <c r="O439" s="493"/>
      <c r="P439" s="487"/>
      <c r="Q439" s="488"/>
      <c r="R439" s="485"/>
      <c r="S439" s="487"/>
      <c r="T439" s="488"/>
      <c r="U439" s="485"/>
      <c r="V439" s="487"/>
      <c r="W439" s="488"/>
      <c r="X439" s="509"/>
      <c r="Y439" s="488"/>
      <c r="Z439" s="509"/>
      <c r="AA439" s="516"/>
      <c r="AB439" s="298"/>
      <c r="AC439" s="394"/>
      <c r="AD439" s="359"/>
      <c r="AE439" s="287"/>
      <c r="AF439" s="393"/>
      <c r="AG439" s="287" t="str">
        <f t="shared" si="532"/>
        <v/>
      </c>
      <c r="AH439" s="288"/>
      <c r="AI439" s="288"/>
      <c r="AJ439" s="289" t="str">
        <f t="shared" si="533"/>
        <v/>
      </c>
      <c r="AK439" s="288"/>
      <c r="AL439" s="288"/>
      <c r="AM439" s="288"/>
      <c r="AN439" s="272" t="str">
        <f t="shared" si="534"/>
        <v/>
      </c>
      <c r="AO439" s="131" t="str">
        <f t="shared" si="535"/>
        <v/>
      </c>
      <c r="AP439" s="123" t="str">
        <f t="shared" si="536"/>
        <v/>
      </c>
      <c r="AQ439" s="131" t="str">
        <f t="shared" si="537"/>
        <v/>
      </c>
      <c r="AR439" s="123" t="str">
        <f t="shared" si="538"/>
        <v/>
      </c>
      <c r="AS439" s="273" t="str">
        <f t="shared" si="539"/>
        <v/>
      </c>
      <c r="AT439" s="339" t="str">
        <f t="shared" si="540"/>
        <v/>
      </c>
      <c r="AU439" s="339" t="str">
        <f t="shared" si="541"/>
        <v/>
      </c>
      <c r="AV439" s="341"/>
      <c r="AW439" s="277"/>
      <c r="AX439" s="277"/>
      <c r="AY439" s="404"/>
      <c r="AZ439" s="405"/>
      <c r="BA439" s="405"/>
      <c r="BB439" s="405"/>
      <c r="BC439" s="405"/>
      <c r="BJ439" s="299"/>
      <c r="BK439" s="285"/>
      <c r="BL439" s="285"/>
      <c r="BM439" s="285"/>
      <c r="BN439" s="285"/>
      <c r="BO439" s="285"/>
      <c r="BP439" s="285"/>
      <c r="BQ439" s="285"/>
      <c r="BR439" s="285"/>
      <c r="BS439" s="285"/>
      <c r="BT439" s="285"/>
      <c r="BU439" s="285"/>
      <c r="BV439" s="285"/>
      <c r="BW439" s="285"/>
      <c r="BX439" s="285"/>
      <c r="BY439" s="285"/>
      <c r="BZ439" s="285"/>
      <c r="CA439" s="285"/>
      <c r="CB439" s="285"/>
      <c r="CC439" s="285"/>
      <c r="CD439" s="285"/>
      <c r="CE439" s="285"/>
      <c r="CF439" s="285"/>
      <c r="CG439" s="285"/>
      <c r="CH439" s="285"/>
      <c r="CL439" s="285"/>
    </row>
    <row r="440" spans="1:90" s="1" customFormat="1" ht="14" customHeight="1" x14ac:dyDescent="0.3">
      <c r="A440" s="519"/>
      <c r="B440" s="496"/>
      <c r="C440" s="502"/>
      <c r="D440" s="502"/>
      <c r="E440" s="502"/>
      <c r="F440" s="505"/>
      <c r="G440" s="505"/>
      <c r="H440" s="505"/>
      <c r="I440" s="505"/>
      <c r="J440" s="502"/>
      <c r="K440" s="512"/>
      <c r="L440" s="512"/>
      <c r="M440" s="546"/>
      <c r="N440" s="496"/>
      <c r="O440" s="493"/>
      <c r="P440" s="487"/>
      <c r="Q440" s="488"/>
      <c r="R440" s="485"/>
      <c r="S440" s="487"/>
      <c r="T440" s="488"/>
      <c r="U440" s="485"/>
      <c r="V440" s="487"/>
      <c r="W440" s="488"/>
      <c r="X440" s="509"/>
      <c r="Y440" s="488"/>
      <c r="Z440" s="509"/>
      <c r="AA440" s="516"/>
      <c r="AB440" s="298"/>
      <c r="AC440" s="394"/>
      <c r="AD440" s="359"/>
      <c r="AE440" s="287"/>
      <c r="AF440" s="393"/>
      <c r="AG440" s="287" t="str">
        <f t="shared" si="532"/>
        <v/>
      </c>
      <c r="AH440" s="288"/>
      <c r="AI440" s="288"/>
      <c r="AJ440" s="289" t="str">
        <f t="shared" si="533"/>
        <v/>
      </c>
      <c r="AK440" s="288"/>
      <c r="AL440" s="288"/>
      <c r="AM440" s="288"/>
      <c r="AN440" s="272" t="str">
        <f t="shared" si="534"/>
        <v/>
      </c>
      <c r="AO440" s="131" t="str">
        <f t="shared" si="535"/>
        <v/>
      </c>
      <c r="AP440" s="123" t="str">
        <f t="shared" si="536"/>
        <v/>
      </c>
      <c r="AQ440" s="131" t="str">
        <f t="shared" si="537"/>
        <v/>
      </c>
      <c r="AR440" s="123" t="str">
        <f t="shared" si="538"/>
        <v/>
      </c>
      <c r="AS440" s="273" t="str">
        <f t="shared" si="539"/>
        <v/>
      </c>
      <c r="AT440" s="339" t="str">
        <f t="shared" si="540"/>
        <v/>
      </c>
      <c r="AU440" s="339" t="str">
        <f t="shared" si="541"/>
        <v/>
      </c>
      <c r="AV440" s="341"/>
      <c r="AW440" s="277"/>
      <c r="AX440" s="277"/>
      <c r="AY440" s="404"/>
      <c r="AZ440" s="405"/>
      <c r="BA440" s="405"/>
      <c r="BB440" s="405"/>
      <c r="BC440" s="405"/>
      <c r="BJ440" s="299"/>
      <c r="BK440" s="285"/>
      <c r="BL440" s="285"/>
      <c r="BM440" s="285"/>
      <c r="BN440" s="285"/>
      <c r="BO440" s="285"/>
      <c r="BP440" s="285"/>
      <c r="BQ440" s="285"/>
      <c r="BR440" s="285"/>
      <c r="BS440" s="285"/>
      <c r="BT440" s="285"/>
      <c r="BU440" s="285"/>
      <c r="BV440" s="285"/>
      <c r="BW440" s="285"/>
      <c r="BX440" s="285"/>
      <c r="BY440" s="285"/>
      <c r="BZ440" s="285"/>
      <c r="CA440" s="285"/>
      <c r="CB440" s="285"/>
      <c r="CC440" s="285"/>
      <c r="CD440" s="285"/>
      <c r="CE440" s="285"/>
      <c r="CF440" s="285"/>
      <c r="CG440" s="285"/>
      <c r="CH440" s="285"/>
      <c r="CL440" s="285"/>
    </row>
    <row r="441" spans="1:90" s="1" customFormat="1" ht="14" customHeight="1" x14ac:dyDescent="0.3">
      <c r="A441" s="519"/>
      <c r="B441" s="496"/>
      <c r="C441" s="502"/>
      <c r="D441" s="502"/>
      <c r="E441" s="502"/>
      <c r="F441" s="505"/>
      <c r="G441" s="505"/>
      <c r="H441" s="505"/>
      <c r="I441" s="505"/>
      <c r="J441" s="502"/>
      <c r="K441" s="512"/>
      <c r="L441" s="512"/>
      <c r="M441" s="546"/>
      <c r="N441" s="496"/>
      <c r="O441" s="493"/>
      <c r="P441" s="487"/>
      <c r="Q441" s="488"/>
      <c r="R441" s="485"/>
      <c r="S441" s="487"/>
      <c r="T441" s="488"/>
      <c r="U441" s="485"/>
      <c r="V441" s="487"/>
      <c r="W441" s="488"/>
      <c r="X441" s="509"/>
      <c r="Y441" s="488"/>
      <c r="Z441" s="509"/>
      <c r="AA441" s="516"/>
      <c r="AB441" s="298"/>
      <c r="AC441" s="394"/>
      <c r="AD441" s="359"/>
      <c r="AE441" s="287"/>
      <c r="AF441" s="393"/>
      <c r="AG441" s="287" t="str">
        <f t="shared" si="532"/>
        <v/>
      </c>
      <c r="AH441" s="288"/>
      <c r="AI441" s="288"/>
      <c r="AJ441" s="289" t="str">
        <f t="shared" si="533"/>
        <v/>
      </c>
      <c r="AK441" s="288"/>
      <c r="AL441" s="288"/>
      <c r="AM441" s="288"/>
      <c r="AN441" s="272" t="str">
        <f t="shared" si="534"/>
        <v/>
      </c>
      <c r="AO441" s="131" t="str">
        <f t="shared" si="535"/>
        <v/>
      </c>
      <c r="AP441" s="123" t="str">
        <f t="shared" si="536"/>
        <v/>
      </c>
      <c r="AQ441" s="131" t="str">
        <f t="shared" si="537"/>
        <v/>
      </c>
      <c r="AR441" s="123" t="str">
        <f t="shared" si="538"/>
        <v/>
      </c>
      <c r="AS441" s="273" t="str">
        <f t="shared" si="539"/>
        <v/>
      </c>
      <c r="AT441" s="339" t="str">
        <f t="shared" si="540"/>
        <v/>
      </c>
      <c r="AU441" s="339" t="str">
        <f t="shared" si="541"/>
        <v/>
      </c>
      <c r="AV441" s="341"/>
      <c r="AW441" s="277"/>
      <c r="AX441" s="277"/>
      <c r="AY441" s="404"/>
      <c r="AZ441" s="405"/>
      <c r="BA441" s="405"/>
      <c r="BB441" s="405"/>
      <c r="BC441" s="405"/>
      <c r="BJ441" s="299"/>
      <c r="BK441" s="285"/>
      <c r="BL441" s="285"/>
      <c r="BM441" s="285"/>
      <c r="BN441" s="285"/>
      <c r="BO441" s="285"/>
      <c r="BP441" s="285"/>
      <c r="BQ441" s="285"/>
      <c r="BR441" s="285"/>
      <c r="BS441" s="285"/>
      <c r="BT441" s="285"/>
      <c r="BU441" s="285"/>
      <c r="BV441" s="285"/>
      <c r="BW441" s="285"/>
      <c r="BX441" s="285"/>
      <c r="BY441" s="285"/>
      <c r="BZ441" s="285"/>
      <c r="CA441" s="285"/>
      <c r="CB441" s="285"/>
      <c r="CC441" s="285"/>
      <c r="CD441" s="285"/>
      <c r="CE441" s="285"/>
      <c r="CF441" s="285"/>
      <c r="CG441" s="285"/>
      <c r="CH441" s="285"/>
      <c r="CL441" s="285"/>
    </row>
    <row r="442" spans="1:90" s="1" customFormat="1" ht="14" customHeight="1" x14ac:dyDescent="0.3">
      <c r="A442" s="520"/>
      <c r="B442" s="497"/>
      <c r="C442" s="503"/>
      <c r="D442" s="503"/>
      <c r="E442" s="503"/>
      <c r="F442" s="506"/>
      <c r="G442" s="506"/>
      <c r="H442" s="506"/>
      <c r="I442" s="506"/>
      <c r="J442" s="503"/>
      <c r="K442" s="512"/>
      <c r="L442" s="512"/>
      <c r="M442" s="547"/>
      <c r="N442" s="497"/>
      <c r="O442" s="494"/>
      <c r="P442" s="487"/>
      <c r="Q442" s="488"/>
      <c r="R442" s="485"/>
      <c r="S442" s="487"/>
      <c r="T442" s="488"/>
      <c r="U442" s="485"/>
      <c r="V442" s="487"/>
      <c r="W442" s="488"/>
      <c r="X442" s="509"/>
      <c r="Y442" s="488"/>
      <c r="Z442" s="509"/>
      <c r="AA442" s="517"/>
      <c r="AB442" s="298"/>
      <c r="AC442" s="394"/>
      <c r="AD442" s="359"/>
      <c r="AE442" s="287"/>
      <c r="AF442" s="393"/>
      <c r="AG442" s="287" t="str">
        <f t="shared" si="532"/>
        <v/>
      </c>
      <c r="AH442" s="288"/>
      <c r="AI442" s="288"/>
      <c r="AJ442" s="289" t="str">
        <f t="shared" si="533"/>
        <v/>
      </c>
      <c r="AK442" s="288"/>
      <c r="AL442" s="288"/>
      <c r="AM442" s="288"/>
      <c r="AN442" s="272" t="str">
        <f t="shared" si="534"/>
        <v/>
      </c>
      <c r="AO442" s="131" t="str">
        <f t="shared" si="535"/>
        <v/>
      </c>
      <c r="AP442" s="123" t="str">
        <f t="shared" si="536"/>
        <v/>
      </c>
      <c r="AQ442" s="131" t="str">
        <f t="shared" si="537"/>
        <v/>
      </c>
      <c r="AR442" s="123" t="str">
        <f t="shared" si="538"/>
        <v/>
      </c>
      <c r="AS442" s="273" t="str">
        <f t="shared" si="539"/>
        <v/>
      </c>
      <c r="AT442" s="339" t="str">
        <f t="shared" si="540"/>
        <v/>
      </c>
      <c r="AU442" s="339" t="str">
        <f t="shared" si="541"/>
        <v/>
      </c>
      <c r="AV442" s="341"/>
      <c r="AW442" s="277"/>
      <c r="AX442" s="277"/>
      <c r="AY442" s="404"/>
      <c r="AZ442" s="405"/>
      <c r="BA442" s="405"/>
      <c r="BB442" s="405"/>
      <c r="BC442" s="405"/>
      <c r="BJ442" s="299"/>
      <c r="BK442" s="285"/>
      <c r="BL442" s="285"/>
      <c r="BM442" s="285"/>
      <c r="BN442" s="285"/>
      <c r="BO442" s="285"/>
      <c r="BP442" s="285"/>
      <c r="BQ442" s="285"/>
      <c r="BR442" s="285"/>
      <c r="BS442" s="285"/>
      <c r="BT442" s="285"/>
      <c r="BU442" s="285"/>
      <c r="BV442" s="285"/>
      <c r="BW442" s="285"/>
      <c r="BX442" s="285"/>
      <c r="BY442" s="285"/>
      <c r="BZ442" s="285"/>
      <c r="CA442" s="285"/>
      <c r="CB442" s="285"/>
      <c r="CC442" s="285"/>
      <c r="CD442" s="285"/>
      <c r="CE442" s="285"/>
      <c r="CF442" s="285"/>
      <c r="CG442" s="285"/>
      <c r="CH442" s="285"/>
      <c r="CL442" s="285"/>
    </row>
    <row r="443" spans="1:90" s="1" customFormat="1" x14ac:dyDescent="0.3">
      <c r="A443" s="518" t="s">
        <v>1010</v>
      </c>
      <c r="B443" s="495"/>
      <c r="C443" s="501"/>
      <c r="D443" s="501"/>
      <c r="E443" s="501"/>
      <c r="F443" s="504"/>
      <c r="G443" s="504"/>
      <c r="H443" s="504"/>
      <c r="I443" s="504"/>
      <c r="J443" s="501"/>
      <c r="K443" s="545"/>
      <c r="L443" s="498"/>
      <c r="M443" s="545" t="str">
        <f>J443&amp;K443&amp;L443</f>
        <v/>
      </c>
      <c r="N443" s="495"/>
      <c r="O443" s="492"/>
      <c r="P443" s="487" t="str">
        <f t="shared" ref="P443" si="566">IF(O443&lt;=0,"",IF(O443&lt;=2,"Muy Baja",IF(O443&lt;=24,"Baja",IF(O443&lt;=500,"Media",IF(O443&lt;=5000,"Alta","Muy Alta")))))</f>
        <v/>
      </c>
      <c r="Q443" s="488" t="str">
        <f t="shared" ref="Q443" si="567">IF(P443="","",IF(P443="Muy Baja",0.2,IF(P443="Baja",0.4,IF(P443="Media",0.6,IF(P443="Alta",0.8,IF(P443="Muy Alta",1,))))))</f>
        <v/>
      </c>
      <c r="R443" s="485"/>
      <c r="S443" s="487" t="str">
        <f>IF(OR(R443='[3]Tabla Impacto'!$C$11,R443='[3]Tabla Impacto'!$D$11),"Leve",IF(OR(R443='[3]Tabla Impacto'!$C$12,R443='[3]Tabla Impacto'!$D$12),"Menor",IF(OR(R443='[3]Tabla Impacto'!$C$13,R443='[3]Tabla Impacto'!$D$13),"Moderado",IF(OR(R443='[3]Tabla Impacto'!$C$14,R443='[3]Tabla Impacto'!$D$14),"Mayor",IF(OR(R443='[3]Tabla Impacto'!$C$15,R443='[3]Tabla Impacto'!$D$15),"Catastrófico","")))))</f>
        <v/>
      </c>
      <c r="T443" s="488" t="str">
        <f t="shared" ref="T443" si="568">IF(S443="","",IF(S443="Leve",0.2,IF(S443="Menor",0.4,IF(S443="Moderado",0.6,IF(S443="Mayor",0.8,IF(S443="Catastrófico",1,))))))</f>
        <v/>
      </c>
      <c r="U443" s="485"/>
      <c r="V443" s="487" t="str">
        <f>IF(OR(U443='Tabla Impacto'!$C$11,U443='Tabla Impacto'!$D$11),"Leve",IF(OR(U443='Tabla Impacto'!$C$12,U443='Tabla Impacto'!$D$12),"Menor",IF(OR(U443='Tabla Impacto'!$C$13,U443='Tabla Impacto'!$D$13),"Moderado",IF(OR(U443='Tabla Impacto'!$C$14,U443='Tabla Impacto'!$D$14),"Mayor",IF(OR(U443='Tabla Impacto'!$C$15,U443='Tabla Impacto'!$D$15),"Catastrófico","")))))</f>
        <v/>
      </c>
      <c r="W443" s="488" t="str">
        <f t="shared" ref="W443" si="569">IF(V443="","",IF(V443="Leve",0.2,IF(V443="Menor",0.4,IF(V443="Moderado",0.6,IF(V443="Mayor",0.8,IF(V443="Catastrófico",1,))))))</f>
        <v/>
      </c>
      <c r="X443" s="509" t="str">
        <f>IF(Y443="","",IF(Y443='[3]Tabla Impacto'!$G$4,'[3]Tabla Impacto'!$F$4,IF(Y443='[3]Tabla Impacto'!$G$5,'[3]Tabla Impacto'!$F$5,IF(Y443='[3]Tabla Impacto'!$G$6,'[3]Tabla Impacto'!$F$6,IF(Y443='[3]Tabla Impacto'!$G$7,'[3]Tabla Impacto'!$F$7,IF(Y443='[3]Tabla Impacto'!$G$8,'[3]Tabla Impacto'!$F$8))))))</f>
        <v/>
      </c>
      <c r="Y443" s="488" t="str">
        <f t="shared" ref="Y443" si="570">+IF(T443="",W443,IF(W443="",T443,IF(T443&gt;W443,T443,W443)))</f>
        <v/>
      </c>
      <c r="Z443" s="509" t="str">
        <f t="shared" ref="Z443" si="571">IF(OR(AND(P443="Muy Baja",X443="Leve"),AND(P443="Muy Baja",X443="Menor"),AND(P443="Baja",X443="Leve")),"Bajo",IF(OR(AND(P443="Muy baja",X443="Moderado"),AND(P443="Baja",X443="Menor"),AND(P443="Baja",X443="Moderado"),AND(P443="Media",X443="Leve"),AND(P443="Media",X443="Menor"),AND(P443="Media",X443="Moderado"),AND(P443="Alta",X443="Leve"),AND(P443="Alta",X443="Menor")),"Moderado",IF(OR(AND(P443="Muy Baja",X443="Mayor"),AND(P443="Baja",X443="Mayor"),AND(P443="Media",X443="Mayor"),AND(P443="Alta",X443="Moderado"),AND(P443="Alta",X443="Mayor"),AND(P443="Muy Alta",X443="Leve"),AND(P443="Muy Alta",X443="Menor"),AND(P443="Muy Alta",X443="Moderado"),AND(P443="Muy Alta",X443="Mayor")),"Alto",IF(OR(AND(P443="Muy Baja",X443="Catastrófico"),AND(P443="Baja",X443="Catastrófico"),AND(P443="Media",X443="Catastrófico"),AND(P443="Alta",X443="Catastrófico"),AND(P443="Muy Alta",X443="Catastrófico")),"Extremo",""))))</f>
        <v/>
      </c>
      <c r="AA443" s="515"/>
      <c r="AB443" s="298"/>
      <c r="AC443" s="409"/>
      <c r="AD443" s="359"/>
      <c r="AE443" s="287"/>
      <c r="AF443" s="393"/>
      <c r="AG443" s="287" t="str">
        <f t="shared" si="532"/>
        <v/>
      </c>
      <c r="AH443" s="288"/>
      <c r="AI443" s="288"/>
      <c r="AJ443" s="289" t="str">
        <f t="shared" si="533"/>
        <v/>
      </c>
      <c r="AK443" s="288"/>
      <c r="AL443" s="288"/>
      <c r="AM443" s="288"/>
      <c r="AN443" s="272" t="str">
        <f t="shared" si="534"/>
        <v/>
      </c>
      <c r="AO443" s="131" t="str">
        <f t="shared" si="535"/>
        <v/>
      </c>
      <c r="AP443" s="123" t="str">
        <f t="shared" si="536"/>
        <v/>
      </c>
      <c r="AQ443" s="131" t="str">
        <f t="shared" si="537"/>
        <v/>
      </c>
      <c r="AR443" s="123" t="str">
        <f t="shared" si="538"/>
        <v/>
      </c>
      <c r="AS443" s="273" t="str">
        <f t="shared" si="539"/>
        <v/>
      </c>
      <c r="AT443" s="339" t="str">
        <f t="shared" si="540"/>
        <v/>
      </c>
      <c r="AU443" s="339" t="str">
        <f t="shared" si="541"/>
        <v/>
      </c>
      <c r="AV443" s="341"/>
      <c r="AW443" s="277"/>
      <c r="AX443" s="277"/>
      <c r="AY443" s="291"/>
      <c r="AZ443" s="287"/>
      <c r="BA443" s="287"/>
      <c r="BB443" s="287"/>
      <c r="BC443" s="287"/>
      <c r="BJ443" s="299"/>
      <c r="BK443" s="285"/>
      <c r="BL443" s="285"/>
      <c r="BM443" s="285"/>
      <c r="BN443" s="285"/>
      <c r="BO443" s="285"/>
      <c r="BP443" s="285"/>
      <c r="BQ443" s="285"/>
      <c r="BR443" s="285"/>
      <c r="BS443" s="285"/>
      <c r="BT443" s="285"/>
      <c r="BU443" s="285"/>
      <c r="BV443" s="285"/>
      <c r="BW443" s="285"/>
      <c r="BX443" s="285"/>
      <c r="BY443" s="285"/>
      <c r="BZ443" s="285"/>
      <c r="CA443" s="285"/>
      <c r="CB443" s="285"/>
      <c r="CC443" s="285"/>
      <c r="CD443" s="285"/>
      <c r="CE443" s="285"/>
      <c r="CF443" s="285"/>
      <c r="CG443" s="285"/>
      <c r="CH443" s="285"/>
      <c r="CL443" s="285"/>
    </row>
    <row r="444" spans="1:90" s="1" customFormat="1" ht="13.75" customHeight="1" x14ac:dyDescent="0.3">
      <c r="A444" s="519"/>
      <c r="B444" s="496"/>
      <c r="C444" s="502"/>
      <c r="D444" s="502"/>
      <c r="E444" s="502"/>
      <c r="F444" s="505"/>
      <c r="G444" s="505"/>
      <c r="H444" s="505"/>
      <c r="I444" s="505"/>
      <c r="J444" s="502"/>
      <c r="K444" s="546"/>
      <c r="L444" s="499"/>
      <c r="M444" s="546"/>
      <c r="N444" s="496"/>
      <c r="O444" s="493"/>
      <c r="P444" s="487"/>
      <c r="Q444" s="488"/>
      <c r="R444" s="485"/>
      <c r="S444" s="487"/>
      <c r="T444" s="488"/>
      <c r="U444" s="485"/>
      <c r="V444" s="487"/>
      <c r="W444" s="488"/>
      <c r="X444" s="509"/>
      <c r="Y444" s="488"/>
      <c r="Z444" s="509"/>
      <c r="AA444" s="516"/>
      <c r="AB444" s="298"/>
      <c r="AC444" s="394"/>
      <c r="AD444" s="359"/>
      <c r="AE444" s="287"/>
      <c r="AF444" s="393"/>
      <c r="AG444" s="287" t="str">
        <f t="shared" si="532"/>
        <v/>
      </c>
      <c r="AH444" s="288"/>
      <c r="AI444" s="288"/>
      <c r="AJ444" s="289" t="str">
        <f t="shared" si="533"/>
        <v/>
      </c>
      <c r="AK444" s="288"/>
      <c r="AL444" s="288"/>
      <c r="AM444" s="288"/>
      <c r="AN444" s="272" t="str">
        <f t="shared" si="534"/>
        <v/>
      </c>
      <c r="AO444" s="131" t="str">
        <f t="shared" si="535"/>
        <v/>
      </c>
      <c r="AP444" s="123" t="str">
        <f t="shared" si="536"/>
        <v/>
      </c>
      <c r="AQ444" s="131" t="str">
        <f t="shared" si="537"/>
        <v/>
      </c>
      <c r="AR444" s="123" t="str">
        <f t="shared" si="538"/>
        <v/>
      </c>
      <c r="AS444" s="273" t="str">
        <f t="shared" si="539"/>
        <v/>
      </c>
      <c r="AT444" s="339" t="str">
        <f t="shared" si="540"/>
        <v/>
      </c>
      <c r="AU444" s="339" t="str">
        <f t="shared" si="541"/>
        <v/>
      </c>
      <c r="AV444" s="341"/>
      <c r="AW444" s="277"/>
      <c r="AX444" s="277"/>
      <c r="AY444" s="404"/>
      <c r="AZ444" s="405"/>
      <c r="BA444" s="405"/>
      <c r="BB444" s="405"/>
      <c r="BC444" s="405"/>
      <c r="BJ444" s="299"/>
      <c r="BK444" s="285"/>
      <c r="BL444" s="285"/>
      <c r="BM444" s="285"/>
      <c r="BN444" s="285"/>
      <c r="BO444" s="285"/>
      <c r="BP444" s="285"/>
      <c r="BQ444" s="285"/>
      <c r="BR444" s="285"/>
      <c r="BS444" s="285"/>
      <c r="BT444" s="285"/>
      <c r="BU444" s="285"/>
      <c r="BV444" s="285"/>
      <c r="BW444" s="285"/>
      <c r="BX444" s="285"/>
      <c r="BY444" s="285"/>
      <c r="BZ444" s="285"/>
      <c r="CA444" s="285"/>
      <c r="CB444" s="285"/>
      <c r="CC444" s="285"/>
      <c r="CD444" s="285"/>
      <c r="CE444" s="285"/>
      <c r="CF444" s="285"/>
      <c r="CG444" s="285"/>
      <c r="CH444" s="285"/>
      <c r="CL444" s="285"/>
    </row>
    <row r="445" spans="1:90" s="1" customFormat="1" ht="13.75" customHeight="1" x14ac:dyDescent="0.3">
      <c r="A445" s="519"/>
      <c r="B445" s="496"/>
      <c r="C445" s="502"/>
      <c r="D445" s="502"/>
      <c r="E445" s="502"/>
      <c r="F445" s="505"/>
      <c r="G445" s="505"/>
      <c r="H445" s="505"/>
      <c r="I445" s="505"/>
      <c r="J445" s="502"/>
      <c r="K445" s="546"/>
      <c r="L445" s="499"/>
      <c r="M445" s="546"/>
      <c r="N445" s="496"/>
      <c r="O445" s="493"/>
      <c r="P445" s="487"/>
      <c r="Q445" s="488"/>
      <c r="R445" s="485"/>
      <c r="S445" s="487"/>
      <c r="T445" s="488"/>
      <c r="U445" s="485"/>
      <c r="V445" s="487"/>
      <c r="W445" s="488"/>
      <c r="X445" s="509"/>
      <c r="Y445" s="488"/>
      <c r="Z445" s="509"/>
      <c r="AA445" s="516"/>
      <c r="AB445" s="298"/>
      <c r="AC445" s="394"/>
      <c r="AD445" s="359"/>
      <c r="AE445" s="287"/>
      <c r="AF445" s="393"/>
      <c r="AG445" s="287" t="str">
        <f t="shared" si="532"/>
        <v/>
      </c>
      <c r="AH445" s="288"/>
      <c r="AI445" s="288"/>
      <c r="AJ445" s="289" t="str">
        <f t="shared" si="533"/>
        <v/>
      </c>
      <c r="AK445" s="288"/>
      <c r="AL445" s="288"/>
      <c r="AM445" s="288"/>
      <c r="AN445" s="272" t="str">
        <f t="shared" si="534"/>
        <v/>
      </c>
      <c r="AO445" s="131" t="str">
        <f t="shared" si="535"/>
        <v/>
      </c>
      <c r="AP445" s="123" t="str">
        <f t="shared" si="536"/>
        <v/>
      </c>
      <c r="AQ445" s="131" t="str">
        <f t="shared" si="537"/>
        <v/>
      </c>
      <c r="AR445" s="123" t="str">
        <f t="shared" si="538"/>
        <v/>
      </c>
      <c r="AS445" s="273" t="str">
        <f t="shared" si="539"/>
        <v/>
      </c>
      <c r="AT445" s="339" t="str">
        <f t="shared" si="540"/>
        <v/>
      </c>
      <c r="AU445" s="339" t="str">
        <f t="shared" si="541"/>
        <v/>
      </c>
      <c r="AV445" s="341"/>
      <c r="AW445" s="277"/>
      <c r="AX445" s="277"/>
      <c r="AY445" s="404"/>
      <c r="AZ445" s="405"/>
      <c r="BA445" s="405"/>
      <c r="BB445" s="405"/>
      <c r="BC445" s="405"/>
      <c r="BJ445" s="299"/>
      <c r="BK445" s="285"/>
      <c r="BL445" s="285"/>
      <c r="BM445" s="285"/>
      <c r="BN445" s="285"/>
      <c r="BO445" s="285"/>
      <c r="BP445" s="285"/>
      <c r="BQ445" s="285"/>
      <c r="BR445" s="285"/>
      <c r="BS445" s="285"/>
      <c r="BT445" s="285"/>
      <c r="BU445" s="285"/>
      <c r="BV445" s="285"/>
      <c r="BW445" s="285"/>
      <c r="BX445" s="285"/>
      <c r="BY445" s="285"/>
      <c r="BZ445" s="285"/>
      <c r="CA445" s="285"/>
      <c r="CB445" s="285"/>
      <c r="CC445" s="285"/>
      <c r="CD445" s="285"/>
      <c r="CE445" s="285"/>
      <c r="CF445" s="285"/>
      <c r="CG445" s="285"/>
      <c r="CH445" s="285"/>
      <c r="CL445" s="285"/>
    </row>
    <row r="446" spans="1:90" s="1" customFormat="1" ht="14" customHeight="1" x14ac:dyDescent="0.3">
      <c r="A446" s="519"/>
      <c r="B446" s="496"/>
      <c r="C446" s="502"/>
      <c r="D446" s="502"/>
      <c r="E446" s="502"/>
      <c r="F446" s="505"/>
      <c r="G446" s="505"/>
      <c r="H446" s="505"/>
      <c r="I446" s="505"/>
      <c r="J446" s="502"/>
      <c r="K446" s="546"/>
      <c r="L446" s="499"/>
      <c r="M446" s="546"/>
      <c r="N446" s="496"/>
      <c r="O446" s="493"/>
      <c r="P446" s="487"/>
      <c r="Q446" s="488"/>
      <c r="R446" s="485"/>
      <c r="S446" s="487"/>
      <c r="T446" s="488"/>
      <c r="U446" s="485"/>
      <c r="V446" s="487"/>
      <c r="W446" s="488"/>
      <c r="X446" s="509"/>
      <c r="Y446" s="488"/>
      <c r="Z446" s="509"/>
      <c r="AA446" s="516"/>
      <c r="AB446" s="298"/>
      <c r="AC446" s="394"/>
      <c r="AD446" s="359"/>
      <c r="AE446" s="287"/>
      <c r="AF446" s="393"/>
      <c r="AG446" s="287" t="str">
        <f t="shared" si="532"/>
        <v/>
      </c>
      <c r="AH446" s="288"/>
      <c r="AI446" s="288"/>
      <c r="AJ446" s="289" t="str">
        <f t="shared" si="533"/>
        <v/>
      </c>
      <c r="AK446" s="288"/>
      <c r="AL446" s="288"/>
      <c r="AM446" s="288"/>
      <c r="AN446" s="272" t="str">
        <f t="shared" si="534"/>
        <v/>
      </c>
      <c r="AO446" s="131" t="str">
        <f t="shared" si="535"/>
        <v/>
      </c>
      <c r="AP446" s="123" t="str">
        <f t="shared" si="536"/>
        <v/>
      </c>
      <c r="AQ446" s="131" t="str">
        <f t="shared" si="537"/>
        <v/>
      </c>
      <c r="AR446" s="123" t="str">
        <f t="shared" si="538"/>
        <v/>
      </c>
      <c r="AS446" s="273" t="str">
        <f t="shared" si="539"/>
        <v/>
      </c>
      <c r="AT446" s="339" t="str">
        <f t="shared" si="540"/>
        <v/>
      </c>
      <c r="AU446" s="339" t="str">
        <f t="shared" si="541"/>
        <v/>
      </c>
      <c r="AV446" s="341"/>
      <c r="AW446" s="277"/>
      <c r="AX446" s="277"/>
      <c r="AY446" s="404"/>
      <c r="AZ446" s="405"/>
      <c r="BA446" s="405"/>
      <c r="BB446" s="405"/>
      <c r="BC446" s="405"/>
      <c r="BJ446" s="299"/>
      <c r="BK446" s="285"/>
      <c r="BL446" s="285"/>
      <c r="BM446" s="285"/>
      <c r="BN446" s="285"/>
      <c r="BO446" s="285"/>
      <c r="BP446" s="285"/>
      <c r="BQ446" s="285"/>
      <c r="BR446" s="285"/>
      <c r="BS446" s="285"/>
      <c r="BT446" s="285"/>
      <c r="BU446" s="285"/>
      <c r="BV446" s="285"/>
      <c r="BW446" s="285"/>
      <c r="BX446" s="285"/>
      <c r="BY446" s="285"/>
      <c r="BZ446" s="285"/>
      <c r="CA446" s="285"/>
      <c r="CB446" s="285"/>
      <c r="CC446" s="285"/>
      <c r="CD446" s="285"/>
      <c r="CE446" s="285"/>
      <c r="CF446" s="285"/>
      <c r="CG446" s="285"/>
      <c r="CH446" s="285"/>
      <c r="CL446" s="285"/>
    </row>
    <row r="447" spans="1:90" s="1" customFormat="1" ht="14" customHeight="1" x14ac:dyDescent="0.3">
      <c r="A447" s="519"/>
      <c r="B447" s="496"/>
      <c r="C447" s="502"/>
      <c r="D447" s="502"/>
      <c r="E447" s="502"/>
      <c r="F447" s="505"/>
      <c r="G447" s="505"/>
      <c r="H447" s="505"/>
      <c r="I447" s="505"/>
      <c r="J447" s="502"/>
      <c r="K447" s="546"/>
      <c r="L447" s="499"/>
      <c r="M447" s="546"/>
      <c r="N447" s="496"/>
      <c r="O447" s="493"/>
      <c r="P447" s="487"/>
      <c r="Q447" s="488"/>
      <c r="R447" s="485"/>
      <c r="S447" s="487"/>
      <c r="T447" s="488"/>
      <c r="U447" s="485"/>
      <c r="V447" s="487"/>
      <c r="W447" s="488"/>
      <c r="X447" s="509"/>
      <c r="Y447" s="488"/>
      <c r="Z447" s="509"/>
      <c r="AA447" s="516"/>
      <c r="AB447" s="298"/>
      <c r="AC447" s="394"/>
      <c r="AD447" s="359"/>
      <c r="AE447" s="287"/>
      <c r="AF447" s="393"/>
      <c r="AG447" s="287" t="str">
        <f t="shared" si="532"/>
        <v/>
      </c>
      <c r="AH447" s="288"/>
      <c r="AI447" s="288"/>
      <c r="AJ447" s="289" t="str">
        <f t="shared" si="533"/>
        <v/>
      </c>
      <c r="AK447" s="288"/>
      <c r="AL447" s="288"/>
      <c r="AM447" s="288"/>
      <c r="AN447" s="272" t="str">
        <f t="shared" si="534"/>
        <v/>
      </c>
      <c r="AO447" s="131" t="str">
        <f t="shared" si="535"/>
        <v/>
      </c>
      <c r="AP447" s="123" t="str">
        <f t="shared" si="536"/>
        <v/>
      </c>
      <c r="AQ447" s="131" t="str">
        <f t="shared" si="537"/>
        <v/>
      </c>
      <c r="AR447" s="123" t="str">
        <f t="shared" si="538"/>
        <v/>
      </c>
      <c r="AS447" s="273" t="str">
        <f t="shared" si="539"/>
        <v/>
      </c>
      <c r="AT447" s="339" t="str">
        <f t="shared" si="540"/>
        <v/>
      </c>
      <c r="AU447" s="339" t="str">
        <f t="shared" si="541"/>
        <v/>
      </c>
      <c r="AV447" s="341"/>
      <c r="AW447" s="277"/>
      <c r="AX447" s="277"/>
      <c r="AY447" s="404"/>
      <c r="AZ447" s="405"/>
      <c r="BA447" s="405"/>
      <c r="BB447" s="405"/>
      <c r="BC447" s="405"/>
      <c r="BJ447" s="299"/>
      <c r="BK447" s="285"/>
      <c r="BL447" s="285"/>
      <c r="BM447" s="285"/>
      <c r="BN447" s="285"/>
      <c r="BO447" s="285"/>
      <c r="BP447" s="285"/>
      <c r="BQ447" s="285"/>
      <c r="BR447" s="285"/>
      <c r="BS447" s="285"/>
      <c r="BT447" s="285"/>
      <c r="BU447" s="285"/>
      <c r="BV447" s="285"/>
      <c r="BW447" s="285"/>
      <c r="BX447" s="285"/>
      <c r="BY447" s="285"/>
      <c r="BZ447" s="285"/>
      <c r="CA447" s="285"/>
      <c r="CB447" s="285"/>
      <c r="CC447" s="285"/>
      <c r="CD447" s="285"/>
      <c r="CE447" s="285"/>
      <c r="CF447" s="285"/>
      <c r="CG447" s="285"/>
      <c r="CH447" s="285"/>
      <c r="CL447" s="285"/>
    </row>
    <row r="448" spans="1:90" s="1" customFormat="1" ht="14" customHeight="1" x14ac:dyDescent="0.3">
      <c r="A448" s="520"/>
      <c r="B448" s="497"/>
      <c r="C448" s="503"/>
      <c r="D448" s="503"/>
      <c r="E448" s="503"/>
      <c r="F448" s="506"/>
      <c r="G448" s="506"/>
      <c r="H448" s="506"/>
      <c r="I448" s="506"/>
      <c r="J448" s="503"/>
      <c r="K448" s="547"/>
      <c r="L448" s="500"/>
      <c r="M448" s="547"/>
      <c r="N448" s="497"/>
      <c r="O448" s="494"/>
      <c r="P448" s="487"/>
      <c r="Q448" s="488"/>
      <c r="R448" s="485"/>
      <c r="S448" s="487"/>
      <c r="T448" s="488"/>
      <c r="U448" s="485"/>
      <c r="V448" s="487"/>
      <c r="W448" s="488"/>
      <c r="X448" s="509"/>
      <c r="Y448" s="488"/>
      <c r="Z448" s="509"/>
      <c r="AA448" s="517"/>
      <c r="AB448" s="298"/>
      <c r="AC448" s="394"/>
      <c r="AD448" s="359"/>
      <c r="AE448" s="287"/>
      <c r="AF448" s="393"/>
      <c r="AG448" s="287" t="str">
        <f t="shared" si="532"/>
        <v/>
      </c>
      <c r="AH448" s="288"/>
      <c r="AI448" s="288"/>
      <c r="AJ448" s="289" t="str">
        <f t="shared" si="533"/>
        <v/>
      </c>
      <c r="AK448" s="288"/>
      <c r="AL448" s="288"/>
      <c r="AM448" s="288"/>
      <c r="AN448" s="272" t="str">
        <f t="shared" si="534"/>
        <v/>
      </c>
      <c r="AO448" s="131" t="str">
        <f t="shared" si="535"/>
        <v/>
      </c>
      <c r="AP448" s="123" t="str">
        <f t="shared" si="536"/>
        <v/>
      </c>
      <c r="AQ448" s="131" t="str">
        <f t="shared" si="537"/>
        <v/>
      </c>
      <c r="AR448" s="123" t="str">
        <f t="shared" si="538"/>
        <v/>
      </c>
      <c r="AS448" s="273" t="str">
        <f t="shared" si="539"/>
        <v/>
      </c>
      <c r="AT448" s="339" t="str">
        <f t="shared" si="540"/>
        <v/>
      </c>
      <c r="AU448" s="339" t="str">
        <f t="shared" si="541"/>
        <v/>
      </c>
      <c r="AV448" s="341"/>
      <c r="AW448" s="277"/>
      <c r="AX448" s="277"/>
      <c r="AY448" s="404"/>
      <c r="AZ448" s="405"/>
      <c r="BA448" s="405"/>
      <c r="BB448" s="405"/>
      <c r="BC448" s="405"/>
      <c r="BJ448" s="299"/>
      <c r="BK448" s="285"/>
      <c r="BL448" s="285"/>
      <c r="BM448" s="285"/>
      <c r="BN448" s="285"/>
      <c r="BO448" s="285"/>
      <c r="BP448" s="285"/>
      <c r="BQ448" s="285"/>
      <c r="BR448" s="285"/>
      <c r="BS448" s="285"/>
      <c r="BT448" s="285"/>
      <c r="BU448" s="285"/>
      <c r="BV448" s="285"/>
      <c r="BW448" s="285"/>
      <c r="BX448" s="285"/>
      <c r="BY448" s="285"/>
      <c r="BZ448" s="285"/>
      <c r="CA448" s="285"/>
      <c r="CB448" s="285"/>
      <c r="CC448" s="285"/>
      <c r="CD448" s="285"/>
      <c r="CE448" s="285"/>
      <c r="CF448" s="285"/>
      <c r="CG448" s="285"/>
      <c r="CH448" s="285"/>
      <c r="CL448" s="285"/>
    </row>
    <row r="449" spans="1:90" s="1" customFormat="1" x14ac:dyDescent="0.3">
      <c r="A449" s="518" t="s">
        <v>1011</v>
      </c>
      <c r="B449" s="495"/>
      <c r="C449" s="533"/>
      <c r="D449" s="533"/>
      <c r="E449" s="495"/>
      <c r="F449" s="536"/>
      <c r="G449" s="536"/>
      <c r="H449" s="536"/>
      <c r="I449" s="536"/>
      <c r="J449" s="495"/>
      <c r="K449" s="539"/>
      <c r="L449" s="542"/>
      <c r="M449" s="539" t="str">
        <f>J449&amp;K449&amp;L449</f>
        <v/>
      </c>
      <c r="N449" s="495"/>
      <c r="O449" s="492"/>
      <c r="P449" s="487" t="str">
        <f t="shared" ref="P449" si="572">IF(O449&lt;=0,"",IF(O449&lt;=2,"Muy Baja",IF(O449&lt;=24,"Baja",IF(O449&lt;=500,"Media",IF(O449&lt;=5000,"Alta","Muy Alta")))))</f>
        <v/>
      </c>
      <c r="Q449" s="488" t="str">
        <f t="shared" ref="Q449" si="573">IF(P449="","",IF(P449="Muy Baja",0.2,IF(P449="Baja",0.4,IF(P449="Media",0.6,IF(P449="Alta",0.8,IF(P449="Muy Alta",1,))))))</f>
        <v/>
      </c>
      <c r="R449" s="485"/>
      <c r="S449" s="487" t="str">
        <f>IF(OR(R449='[3]Tabla Impacto'!$C$11,R449='[3]Tabla Impacto'!$D$11),"Leve",IF(OR(R449='[3]Tabla Impacto'!$C$12,R449='[3]Tabla Impacto'!$D$12),"Menor",IF(OR(R449='[3]Tabla Impacto'!$C$13,R449='[3]Tabla Impacto'!$D$13),"Moderado",IF(OR(R449='[3]Tabla Impacto'!$C$14,R449='[3]Tabla Impacto'!$D$14),"Mayor",IF(OR(R449='[3]Tabla Impacto'!$C$15,R449='[3]Tabla Impacto'!$D$15),"Catastrófico","")))))</f>
        <v/>
      </c>
      <c r="T449" s="488" t="str">
        <f t="shared" ref="T449" si="574">IF(S449="","",IF(S449="Leve",0.2,IF(S449="Menor",0.4,IF(S449="Moderado",0.6,IF(S449="Mayor",0.8,IF(S449="Catastrófico",1,))))))</f>
        <v/>
      </c>
      <c r="U449" s="485"/>
      <c r="V449" s="487" t="str">
        <f>IF(OR(U449='Tabla Impacto'!$C$11,U449='Tabla Impacto'!$D$11),"Leve",IF(OR(U449='Tabla Impacto'!$C$12,U449='Tabla Impacto'!$D$12),"Menor",IF(OR(U449='Tabla Impacto'!$C$13,U449='Tabla Impacto'!$D$13),"Moderado",IF(OR(U449='Tabla Impacto'!$C$14,U449='Tabla Impacto'!$D$14),"Mayor",IF(OR(U449='Tabla Impacto'!$C$15,U449='Tabla Impacto'!$D$15),"Catastrófico","")))))</f>
        <v/>
      </c>
      <c r="W449" s="488" t="str">
        <f t="shared" ref="W449" si="575">IF(V449="","",IF(V449="Leve",0.2,IF(V449="Menor",0.4,IF(V449="Moderado",0.6,IF(V449="Mayor",0.8,IF(V449="Catastrófico",1,))))))</f>
        <v/>
      </c>
      <c r="X449" s="509" t="str">
        <f>IF(Y449="","",IF(Y449='[3]Tabla Impacto'!$G$4,'[3]Tabla Impacto'!$F$4,IF(Y449='[3]Tabla Impacto'!$G$5,'[3]Tabla Impacto'!$F$5,IF(Y449='[3]Tabla Impacto'!$G$6,'[3]Tabla Impacto'!$F$6,IF(Y449='[3]Tabla Impacto'!$G$7,'[3]Tabla Impacto'!$F$7,IF(Y449='[3]Tabla Impacto'!$G$8,'[3]Tabla Impacto'!$F$8))))))</f>
        <v/>
      </c>
      <c r="Y449" s="488" t="str">
        <f t="shared" ref="Y449" si="576">+IF(T449="",W449,IF(W449="",T449,IF(T449&gt;W449,T449,W449)))</f>
        <v/>
      </c>
      <c r="Z449" s="509" t="str">
        <f t="shared" ref="Z449" si="577">IF(OR(AND(P449="Muy Baja",X449="Leve"),AND(P449="Muy Baja",X449="Menor"),AND(P449="Baja",X449="Leve")),"Bajo",IF(OR(AND(P449="Muy baja",X449="Moderado"),AND(P449="Baja",X449="Menor"),AND(P449="Baja",X449="Moderado"),AND(P449="Media",X449="Leve"),AND(P449="Media",X449="Menor"),AND(P449="Media",X449="Moderado"),AND(P449="Alta",X449="Leve"),AND(P449="Alta",X449="Menor")),"Moderado",IF(OR(AND(P449="Muy Baja",X449="Mayor"),AND(P449="Baja",X449="Mayor"),AND(P449="Media",X449="Mayor"),AND(P449="Alta",X449="Moderado"),AND(P449="Alta",X449="Mayor"),AND(P449="Muy Alta",X449="Leve"),AND(P449="Muy Alta",X449="Menor"),AND(P449="Muy Alta",X449="Moderado"),AND(P449="Muy Alta",X449="Mayor")),"Alto",IF(OR(AND(P449="Muy Baja",X449="Catastrófico"),AND(P449="Baja",X449="Catastrófico"),AND(P449="Media",X449="Catastrófico"),AND(P449="Alta",X449="Catastrófico"),AND(P449="Muy Alta",X449="Catastrófico")),"Extremo",""))))</f>
        <v/>
      </c>
      <c r="AA449" s="515"/>
      <c r="AB449" s="298"/>
      <c r="AC449" s="409"/>
      <c r="AD449" s="359"/>
      <c r="AE449" s="287"/>
      <c r="AF449" s="393"/>
      <c r="AG449" s="287" t="str">
        <f t="shared" ref="AG449:AG454" si="578">IF(OR(AH449="Preventivo",AH449="Detectivo"),"Probabilidad",IF(AH449="Correctivo","Impacto",""))</f>
        <v/>
      </c>
      <c r="AH449" s="288"/>
      <c r="AI449" s="288"/>
      <c r="AJ449" s="289" t="str">
        <f t="shared" ref="AJ449:AJ454" si="579">IF(AND(AH449="Preventivo",AI449="Automático"),"50%",IF(AND(AH449="Preventivo",AI449="Manual"),"40%",IF(AND(AH449="Detectivo",AI449="Automático"),"40%",IF(AND(AH449="Detectivo",AI449="Manual"),"30%",IF(AND(AH449="Correctivo",AI449="Automático"),"35%",IF(AND(AH449="Correctivo",AI449="Manual"),"25%",""))))))</f>
        <v/>
      </c>
      <c r="AK449" s="288"/>
      <c r="AL449" s="288"/>
      <c r="AM449" s="288"/>
      <c r="AN449" s="272" t="str">
        <f t="shared" ref="AN449:AN454" si="580">IFERROR(IF(AG449="Probabilidad",(Q449-(+Q449*AJ449)),IF(AG449="Impacto",Q449,"")),"")</f>
        <v/>
      </c>
      <c r="AO449" s="131" t="str">
        <f t="shared" ref="AO449:AO454" si="581">IFERROR(IF(AN449="","",IF(AN449&lt;=0.2,"Muy Baja",IF(AN449&lt;=0.4,"Baja",IF(AN449&lt;=0.6,"Media",IF(AN449&lt;=0.8,"Alta","Muy Alta"))))),"")</f>
        <v/>
      </c>
      <c r="AP449" s="123" t="str">
        <f t="shared" ref="AP449:AP454" si="582">+AN449</f>
        <v/>
      </c>
      <c r="AQ449" s="131" t="str">
        <f t="shared" ref="AQ449:AQ454" si="583">IFERROR(IF(AR449="","",IF(AR449&lt;=0.2,"Leve",IF(AR449&lt;=0.4,"Menor",IF(AR449&lt;=0.6,"Moderado",IF(AR449&lt;=0.8,"Mayor","Catastrófico"))))),"")</f>
        <v/>
      </c>
      <c r="AR449" s="123" t="str">
        <f t="shared" ref="AR449:AR454" si="584">IFERROR(IF(AG449="Impacto",(Y449-(+Y449*AJ449)),IF(AG449="Probabilidad",Y449,"")),"")</f>
        <v/>
      </c>
      <c r="AS449" s="273" t="str">
        <f t="shared" ref="AS449:AS454" si="585">IFERROR(IF(OR(AND(AO449="Muy Baja",AQ449="Leve"),AND(AO449="Muy Baja",AQ449="Menor"),AND(AO449="Baja",AQ449="Leve")),"Bajo",IF(OR(AND(AO449="Muy baja",AQ449="Moderado"),AND(AO449="Baja",AQ449="Menor"),AND(AO449="Baja",AQ449="Moderado"),AND(AO449="Media",AQ449="Leve"),AND(AO449="Media",AQ449="Menor"),AND(AO449="Media",AQ449="Moderado"),AND(AO449="Alta",AQ449="Leve"),AND(AO449="Alta",AQ449="Menor")),"Moderado",IF(OR(AND(AO449="Muy Baja",AQ449="Mayor"),AND(AO449="Baja",AQ449="Mayor"),AND(AO449="Media",AQ449="Mayor"),AND(AO449="Alta",AQ449="Moderado"),AND(AO449="Alta",AQ449="Mayor"),AND(AO449="Muy Alta",AQ449="Leve"),AND(AO449="Muy Alta",AQ449="Menor"),AND(AO449="Muy Alta",AQ449="Moderado"),AND(AO449="Muy Alta",AQ449="Mayor")),"Alto",IF(OR(AND(AO449="Muy Baja",AQ449="Catastrófico"),AND(AO449="Baja",AQ449="Catastrófico"),AND(AO449="Media",AQ449="Catastrófico"),AND(AO449="Alta",AQ449="Catastrófico"),AND(AO449="Muy Alta",AQ449="Catastrófico")),"Extremo","")))),"")</f>
        <v/>
      </c>
      <c r="AT449" s="339" t="str">
        <f t="shared" ref="AT449:AT454" si="586">+AP449</f>
        <v/>
      </c>
      <c r="AU449" s="339" t="str">
        <f t="shared" ref="AU449:AU454" si="587">+AR449</f>
        <v/>
      </c>
      <c r="AV449" s="341"/>
      <c r="AW449" s="277"/>
      <c r="AX449" s="277"/>
      <c r="AY449" s="291"/>
      <c r="AZ449" s="287"/>
      <c r="BA449" s="287"/>
      <c r="BB449" s="287"/>
      <c r="BC449" s="287"/>
      <c r="BJ449" s="299"/>
      <c r="BK449" s="285"/>
      <c r="BL449" s="285"/>
      <c r="BM449" s="285"/>
      <c r="BN449" s="285"/>
      <c r="BO449" s="285"/>
      <c r="BP449" s="285"/>
      <c r="BQ449" s="285"/>
      <c r="BR449" s="285"/>
      <c r="BS449" s="285"/>
      <c r="BT449" s="285"/>
      <c r="BU449" s="285"/>
      <c r="BV449" s="285"/>
      <c r="BW449" s="285"/>
      <c r="BX449" s="285"/>
      <c r="BY449" s="285"/>
      <c r="BZ449" s="285"/>
      <c r="CA449" s="285"/>
      <c r="CB449" s="285"/>
      <c r="CC449" s="285"/>
      <c r="CD449" s="285"/>
      <c r="CE449" s="285"/>
      <c r="CF449" s="285"/>
      <c r="CG449" s="285"/>
      <c r="CH449" s="285"/>
      <c r="CL449" s="285"/>
    </row>
    <row r="450" spans="1:90" s="1" customFormat="1" ht="13.75" customHeight="1" x14ac:dyDescent="0.3">
      <c r="A450" s="519"/>
      <c r="B450" s="496"/>
      <c r="C450" s="534"/>
      <c r="D450" s="534"/>
      <c r="E450" s="496"/>
      <c r="F450" s="537"/>
      <c r="G450" s="537"/>
      <c r="H450" s="537"/>
      <c r="I450" s="537"/>
      <c r="J450" s="496"/>
      <c r="K450" s="540"/>
      <c r="L450" s="543"/>
      <c r="M450" s="540"/>
      <c r="N450" s="496"/>
      <c r="O450" s="493"/>
      <c r="P450" s="487"/>
      <c r="Q450" s="488"/>
      <c r="R450" s="485"/>
      <c r="S450" s="487"/>
      <c r="T450" s="488"/>
      <c r="U450" s="485"/>
      <c r="V450" s="487"/>
      <c r="W450" s="488"/>
      <c r="X450" s="509"/>
      <c r="Y450" s="488"/>
      <c r="Z450" s="509"/>
      <c r="AA450" s="516"/>
      <c r="AB450" s="298"/>
      <c r="AC450" s="394"/>
      <c r="AD450" s="359"/>
      <c r="AE450" s="287"/>
      <c r="AF450" s="393"/>
      <c r="AG450" s="287" t="str">
        <f t="shared" si="578"/>
        <v/>
      </c>
      <c r="AH450" s="288"/>
      <c r="AI450" s="288"/>
      <c r="AJ450" s="289" t="str">
        <f t="shared" si="579"/>
        <v/>
      </c>
      <c r="AK450" s="288"/>
      <c r="AL450" s="288"/>
      <c r="AM450" s="288"/>
      <c r="AN450" s="272" t="str">
        <f t="shared" si="580"/>
        <v/>
      </c>
      <c r="AO450" s="131" t="str">
        <f t="shared" si="581"/>
        <v/>
      </c>
      <c r="AP450" s="123" t="str">
        <f t="shared" si="582"/>
        <v/>
      </c>
      <c r="AQ450" s="131" t="str">
        <f t="shared" si="583"/>
        <v/>
      </c>
      <c r="AR450" s="123" t="str">
        <f t="shared" si="584"/>
        <v/>
      </c>
      <c r="AS450" s="273" t="str">
        <f t="shared" si="585"/>
        <v/>
      </c>
      <c r="AT450" s="339" t="str">
        <f t="shared" si="586"/>
        <v/>
      </c>
      <c r="AU450" s="339" t="str">
        <f t="shared" si="587"/>
        <v/>
      </c>
      <c r="AV450" s="341"/>
      <c r="AW450" s="277"/>
      <c r="AX450" s="277"/>
      <c r="AY450" s="404"/>
      <c r="AZ450" s="405"/>
      <c r="BA450" s="405"/>
      <c r="BB450" s="405"/>
      <c r="BC450" s="405"/>
      <c r="BJ450" s="299"/>
      <c r="BK450" s="285"/>
      <c r="BL450" s="285"/>
      <c r="BM450" s="285"/>
      <c r="BN450" s="285"/>
      <c r="BO450" s="285"/>
      <c r="BP450" s="285"/>
      <c r="BQ450" s="285"/>
      <c r="BR450" s="285"/>
      <c r="BS450" s="285"/>
      <c r="BT450" s="285"/>
      <c r="BU450" s="285"/>
      <c r="BV450" s="285"/>
      <c r="BW450" s="285"/>
      <c r="BX450" s="285"/>
      <c r="BY450" s="285"/>
      <c r="BZ450" s="285"/>
      <c r="CA450" s="285"/>
      <c r="CB450" s="285"/>
      <c r="CC450" s="285"/>
      <c r="CD450" s="285"/>
      <c r="CE450" s="285"/>
      <c r="CF450" s="285"/>
      <c r="CG450" s="285"/>
      <c r="CH450" s="285"/>
      <c r="CL450" s="285"/>
    </row>
    <row r="451" spans="1:90" s="1" customFormat="1" ht="13.75" customHeight="1" x14ac:dyDescent="0.3">
      <c r="A451" s="519"/>
      <c r="B451" s="496"/>
      <c r="C451" s="534"/>
      <c r="D451" s="534"/>
      <c r="E451" s="496"/>
      <c r="F451" s="537"/>
      <c r="G451" s="537"/>
      <c r="H451" s="537"/>
      <c r="I451" s="537"/>
      <c r="J451" s="496"/>
      <c r="K451" s="540"/>
      <c r="L451" s="543"/>
      <c r="M451" s="540"/>
      <c r="N451" s="496"/>
      <c r="O451" s="493"/>
      <c r="P451" s="487"/>
      <c r="Q451" s="488"/>
      <c r="R451" s="485"/>
      <c r="S451" s="487"/>
      <c r="T451" s="488"/>
      <c r="U451" s="485"/>
      <c r="V451" s="487"/>
      <c r="W451" s="488"/>
      <c r="X451" s="509"/>
      <c r="Y451" s="488"/>
      <c r="Z451" s="509"/>
      <c r="AA451" s="516"/>
      <c r="AB451" s="298"/>
      <c r="AC451" s="394"/>
      <c r="AD451" s="359"/>
      <c r="AE451" s="287"/>
      <c r="AF451" s="393"/>
      <c r="AG451" s="287" t="str">
        <f t="shared" si="578"/>
        <v/>
      </c>
      <c r="AH451" s="288"/>
      <c r="AI451" s="288"/>
      <c r="AJ451" s="289" t="str">
        <f t="shared" si="579"/>
        <v/>
      </c>
      <c r="AK451" s="288"/>
      <c r="AL451" s="288"/>
      <c r="AM451" s="288"/>
      <c r="AN451" s="272" t="str">
        <f t="shared" si="580"/>
        <v/>
      </c>
      <c r="AO451" s="131" t="str">
        <f t="shared" si="581"/>
        <v/>
      </c>
      <c r="AP451" s="123" t="str">
        <f t="shared" si="582"/>
        <v/>
      </c>
      <c r="AQ451" s="131" t="str">
        <f t="shared" si="583"/>
        <v/>
      </c>
      <c r="AR451" s="123" t="str">
        <f t="shared" si="584"/>
        <v/>
      </c>
      <c r="AS451" s="273" t="str">
        <f t="shared" si="585"/>
        <v/>
      </c>
      <c r="AT451" s="339" t="str">
        <f t="shared" si="586"/>
        <v/>
      </c>
      <c r="AU451" s="339" t="str">
        <f t="shared" si="587"/>
        <v/>
      </c>
      <c r="AV451" s="341"/>
      <c r="AW451" s="277"/>
      <c r="AX451" s="277"/>
      <c r="AY451" s="404"/>
      <c r="AZ451" s="405"/>
      <c r="BA451" s="405"/>
      <c r="BB451" s="405"/>
      <c r="BC451" s="405"/>
      <c r="BJ451" s="299"/>
      <c r="BK451" s="285"/>
      <c r="BL451" s="285"/>
      <c r="BM451" s="285"/>
      <c r="BN451" s="285"/>
      <c r="BO451" s="285"/>
      <c r="BP451" s="285"/>
      <c r="BQ451" s="285"/>
      <c r="BR451" s="285"/>
      <c r="BS451" s="285"/>
      <c r="BT451" s="285"/>
      <c r="BU451" s="285"/>
      <c r="BV451" s="285"/>
      <c r="BW451" s="285"/>
      <c r="BX451" s="285"/>
      <c r="BY451" s="285"/>
      <c r="BZ451" s="285"/>
      <c r="CA451" s="285"/>
      <c r="CB451" s="285"/>
      <c r="CC451" s="285"/>
      <c r="CD451" s="285"/>
      <c r="CE451" s="285"/>
      <c r="CF451" s="285"/>
      <c r="CG451" s="285"/>
      <c r="CH451" s="285"/>
      <c r="CL451" s="285"/>
    </row>
    <row r="452" spans="1:90" s="1" customFormat="1" ht="14" customHeight="1" x14ac:dyDescent="0.3">
      <c r="A452" s="519"/>
      <c r="B452" s="496"/>
      <c r="C452" s="534"/>
      <c r="D452" s="534"/>
      <c r="E452" s="496"/>
      <c r="F452" s="537"/>
      <c r="G452" s="537"/>
      <c r="H452" s="537"/>
      <c r="I452" s="537"/>
      <c r="J452" s="496"/>
      <c r="K452" s="540"/>
      <c r="L452" s="543"/>
      <c r="M452" s="540"/>
      <c r="N452" s="496"/>
      <c r="O452" s="493"/>
      <c r="P452" s="487"/>
      <c r="Q452" s="488"/>
      <c r="R452" s="485"/>
      <c r="S452" s="487"/>
      <c r="T452" s="488"/>
      <c r="U452" s="485"/>
      <c r="V452" s="487"/>
      <c r="W452" s="488"/>
      <c r="X452" s="509"/>
      <c r="Y452" s="488"/>
      <c r="Z452" s="509"/>
      <c r="AA452" s="516"/>
      <c r="AB452" s="298"/>
      <c r="AC452" s="394"/>
      <c r="AD452" s="359"/>
      <c r="AE452" s="287"/>
      <c r="AF452" s="393"/>
      <c r="AG452" s="287" t="str">
        <f t="shared" si="578"/>
        <v/>
      </c>
      <c r="AH452" s="288"/>
      <c r="AI452" s="288"/>
      <c r="AJ452" s="289" t="str">
        <f t="shared" si="579"/>
        <v/>
      </c>
      <c r="AK452" s="288"/>
      <c r="AL452" s="288"/>
      <c r="AM452" s="288"/>
      <c r="AN452" s="272" t="str">
        <f t="shared" si="580"/>
        <v/>
      </c>
      <c r="AO452" s="131" t="str">
        <f t="shared" si="581"/>
        <v/>
      </c>
      <c r="AP452" s="123" t="str">
        <f t="shared" si="582"/>
        <v/>
      </c>
      <c r="AQ452" s="131" t="str">
        <f t="shared" si="583"/>
        <v/>
      </c>
      <c r="AR452" s="123" t="str">
        <f t="shared" si="584"/>
        <v/>
      </c>
      <c r="AS452" s="273" t="str">
        <f t="shared" si="585"/>
        <v/>
      </c>
      <c r="AT452" s="339" t="str">
        <f t="shared" si="586"/>
        <v/>
      </c>
      <c r="AU452" s="339" t="str">
        <f t="shared" si="587"/>
        <v/>
      </c>
      <c r="AV452" s="341"/>
      <c r="AW452" s="277"/>
      <c r="AX452" s="277"/>
      <c r="AY452" s="404"/>
      <c r="AZ452" s="405"/>
      <c r="BA452" s="405"/>
      <c r="BB452" s="405"/>
      <c r="BC452" s="405"/>
      <c r="BJ452" s="299"/>
      <c r="BK452" s="285"/>
      <c r="BL452" s="285"/>
      <c r="BM452" s="285"/>
      <c r="BN452" s="285"/>
      <c r="BO452" s="285"/>
      <c r="BP452" s="285"/>
      <c r="BQ452" s="285"/>
      <c r="BR452" s="285"/>
      <c r="BS452" s="285"/>
      <c r="BT452" s="285"/>
      <c r="BU452" s="285"/>
      <c r="BV452" s="285"/>
      <c r="BW452" s="285"/>
      <c r="BX452" s="285"/>
      <c r="BY452" s="285"/>
      <c r="BZ452" s="285"/>
      <c r="CA452" s="285"/>
      <c r="CB452" s="285"/>
      <c r="CC452" s="285"/>
      <c r="CD452" s="285"/>
      <c r="CE452" s="285"/>
      <c r="CF452" s="285"/>
      <c r="CG452" s="285"/>
      <c r="CH452" s="285"/>
      <c r="CL452" s="285"/>
    </row>
    <row r="453" spans="1:90" s="1" customFormat="1" ht="14" customHeight="1" x14ac:dyDescent="0.3">
      <c r="A453" s="519"/>
      <c r="B453" s="496"/>
      <c r="C453" s="534"/>
      <c r="D453" s="534"/>
      <c r="E453" s="496"/>
      <c r="F453" s="537"/>
      <c r="G453" s="537"/>
      <c r="H453" s="537"/>
      <c r="I453" s="537"/>
      <c r="J453" s="496"/>
      <c r="K453" s="540"/>
      <c r="L453" s="543"/>
      <c r="M453" s="540"/>
      <c r="N453" s="496"/>
      <c r="O453" s="493"/>
      <c r="P453" s="487"/>
      <c r="Q453" s="488"/>
      <c r="R453" s="485"/>
      <c r="S453" s="487"/>
      <c r="T453" s="488"/>
      <c r="U453" s="485"/>
      <c r="V453" s="487"/>
      <c r="W453" s="488"/>
      <c r="X453" s="509"/>
      <c r="Y453" s="488"/>
      <c r="Z453" s="509"/>
      <c r="AA453" s="516"/>
      <c r="AB453" s="298"/>
      <c r="AC453" s="394"/>
      <c r="AD453" s="359"/>
      <c r="AE453" s="287"/>
      <c r="AF453" s="393"/>
      <c r="AG453" s="287" t="str">
        <f t="shared" si="578"/>
        <v/>
      </c>
      <c r="AH453" s="288"/>
      <c r="AI453" s="288"/>
      <c r="AJ453" s="289" t="str">
        <f t="shared" si="579"/>
        <v/>
      </c>
      <c r="AK453" s="288"/>
      <c r="AL453" s="288"/>
      <c r="AM453" s="288"/>
      <c r="AN453" s="272" t="str">
        <f t="shared" si="580"/>
        <v/>
      </c>
      <c r="AO453" s="131" t="str">
        <f t="shared" si="581"/>
        <v/>
      </c>
      <c r="AP453" s="123" t="str">
        <f t="shared" si="582"/>
        <v/>
      </c>
      <c r="AQ453" s="131" t="str">
        <f t="shared" si="583"/>
        <v/>
      </c>
      <c r="AR453" s="123" t="str">
        <f t="shared" si="584"/>
        <v/>
      </c>
      <c r="AS453" s="273" t="str">
        <f t="shared" si="585"/>
        <v/>
      </c>
      <c r="AT453" s="339" t="str">
        <f t="shared" si="586"/>
        <v/>
      </c>
      <c r="AU453" s="339" t="str">
        <f t="shared" si="587"/>
        <v/>
      </c>
      <c r="AV453" s="341"/>
      <c r="AW453" s="277"/>
      <c r="AX453" s="277"/>
      <c r="AY453" s="404"/>
      <c r="AZ453" s="405"/>
      <c r="BA453" s="405"/>
      <c r="BB453" s="405"/>
      <c r="BC453" s="405"/>
      <c r="BJ453" s="299"/>
      <c r="BK453" s="285"/>
      <c r="BL453" s="285"/>
      <c r="BM453" s="285"/>
      <c r="BN453" s="285"/>
      <c r="BO453" s="285"/>
      <c r="BP453" s="285"/>
      <c r="BQ453" s="285"/>
      <c r="BR453" s="285"/>
      <c r="BS453" s="285"/>
      <c r="BT453" s="285"/>
      <c r="BU453" s="285"/>
      <c r="BV453" s="285"/>
      <c r="BW453" s="285"/>
      <c r="BX453" s="285"/>
      <c r="BY453" s="285"/>
      <c r="BZ453" s="285"/>
      <c r="CA453" s="285"/>
      <c r="CB453" s="285"/>
      <c r="CC453" s="285"/>
      <c r="CD453" s="285"/>
      <c r="CE453" s="285"/>
      <c r="CF453" s="285"/>
      <c r="CG453" s="285"/>
      <c r="CH453" s="285"/>
      <c r="CL453" s="285"/>
    </row>
    <row r="454" spans="1:90" s="1" customFormat="1" ht="14" customHeight="1" x14ac:dyDescent="0.3">
      <c r="A454" s="520"/>
      <c r="B454" s="497"/>
      <c r="C454" s="535"/>
      <c r="D454" s="535"/>
      <c r="E454" s="497"/>
      <c r="F454" s="538"/>
      <c r="G454" s="538"/>
      <c r="H454" s="538"/>
      <c r="I454" s="538"/>
      <c r="J454" s="497"/>
      <c r="K454" s="541"/>
      <c r="L454" s="544"/>
      <c r="M454" s="541"/>
      <c r="N454" s="497"/>
      <c r="O454" s="494"/>
      <c r="P454" s="487"/>
      <c r="Q454" s="488"/>
      <c r="R454" s="485"/>
      <c r="S454" s="487"/>
      <c r="T454" s="488"/>
      <c r="U454" s="485"/>
      <c r="V454" s="487"/>
      <c r="W454" s="488"/>
      <c r="X454" s="509"/>
      <c r="Y454" s="488"/>
      <c r="Z454" s="509"/>
      <c r="AA454" s="517"/>
      <c r="AB454" s="298"/>
      <c r="AC454" s="394"/>
      <c r="AD454" s="359"/>
      <c r="AE454" s="287"/>
      <c r="AF454" s="393"/>
      <c r="AG454" s="287" t="str">
        <f t="shared" si="578"/>
        <v/>
      </c>
      <c r="AH454" s="288"/>
      <c r="AI454" s="288"/>
      <c r="AJ454" s="289" t="str">
        <f t="shared" si="579"/>
        <v/>
      </c>
      <c r="AK454" s="288"/>
      <c r="AL454" s="288"/>
      <c r="AM454" s="288"/>
      <c r="AN454" s="272" t="str">
        <f t="shared" si="580"/>
        <v/>
      </c>
      <c r="AO454" s="131" t="str">
        <f t="shared" si="581"/>
        <v/>
      </c>
      <c r="AP454" s="123" t="str">
        <f t="shared" si="582"/>
        <v/>
      </c>
      <c r="AQ454" s="131" t="str">
        <f t="shared" si="583"/>
        <v/>
      </c>
      <c r="AR454" s="123" t="str">
        <f t="shared" si="584"/>
        <v/>
      </c>
      <c r="AS454" s="273" t="str">
        <f t="shared" si="585"/>
        <v/>
      </c>
      <c r="AT454" s="339" t="str">
        <f t="shared" si="586"/>
        <v/>
      </c>
      <c r="AU454" s="339" t="str">
        <f t="shared" si="587"/>
        <v/>
      </c>
      <c r="AV454" s="341"/>
      <c r="AW454" s="277"/>
      <c r="AX454" s="277"/>
      <c r="AY454" s="404"/>
      <c r="AZ454" s="405"/>
      <c r="BA454" s="405"/>
      <c r="BB454" s="405"/>
      <c r="BC454" s="405"/>
      <c r="BJ454" s="299"/>
      <c r="BK454" s="285"/>
      <c r="BL454" s="285"/>
      <c r="BM454" s="285"/>
      <c r="BN454" s="285"/>
      <c r="BO454" s="285"/>
      <c r="BP454" s="285"/>
      <c r="BQ454" s="285"/>
      <c r="BR454" s="285"/>
      <c r="BS454" s="285"/>
      <c r="BT454" s="285"/>
      <c r="BU454" s="285"/>
      <c r="BV454" s="285"/>
      <c r="BW454" s="285"/>
      <c r="BX454" s="285"/>
      <c r="BY454" s="285"/>
      <c r="BZ454" s="285"/>
      <c r="CA454" s="285"/>
      <c r="CB454" s="285"/>
      <c r="CC454" s="285"/>
      <c r="CD454" s="285"/>
      <c r="CE454" s="285"/>
      <c r="CF454" s="285"/>
      <c r="CG454" s="285"/>
      <c r="CH454" s="285"/>
      <c r="CL454" s="285"/>
    </row>
    <row r="455" spans="1:90" s="1" customFormat="1" x14ac:dyDescent="0.3">
      <c r="A455" s="518" t="s">
        <v>1012</v>
      </c>
      <c r="B455" s="495"/>
      <c r="C455" s="533"/>
      <c r="D455" s="533"/>
      <c r="E455" s="495"/>
      <c r="F455" s="536"/>
      <c r="G455" s="536"/>
      <c r="H455" s="536"/>
      <c r="I455" s="536"/>
      <c r="J455" s="495"/>
      <c r="K455" s="539"/>
      <c r="L455" s="542"/>
      <c r="M455" s="539" t="str">
        <f>J455&amp;K455&amp;L455</f>
        <v/>
      </c>
      <c r="N455" s="495"/>
      <c r="O455" s="492"/>
      <c r="P455" s="487" t="str">
        <f t="shared" ref="P455" si="588">IF(O455&lt;=0,"",IF(O455&lt;=2,"Muy Baja",IF(O455&lt;=24,"Baja",IF(O455&lt;=500,"Media",IF(O455&lt;=5000,"Alta","Muy Alta")))))</f>
        <v/>
      </c>
      <c r="Q455" s="488" t="str">
        <f t="shared" ref="Q455" si="589">IF(P455="","",IF(P455="Muy Baja",0.2,IF(P455="Baja",0.4,IF(P455="Media",0.6,IF(P455="Alta",0.8,IF(P455="Muy Alta",1,))))))</f>
        <v/>
      </c>
      <c r="R455" s="485"/>
      <c r="S455" s="487" t="str">
        <f>IF(OR(R455='[3]Tabla Impacto'!$C$11,R455='[3]Tabla Impacto'!$D$11),"Leve",IF(OR(R455='[3]Tabla Impacto'!$C$12,R455='[3]Tabla Impacto'!$D$12),"Menor",IF(OR(R455='[3]Tabla Impacto'!$C$13,R455='[3]Tabla Impacto'!$D$13),"Moderado",IF(OR(R455='[3]Tabla Impacto'!$C$14,R455='[3]Tabla Impacto'!$D$14),"Mayor",IF(OR(R455='[3]Tabla Impacto'!$C$15,R455='[3]Tabla Impacto'!$D$15),"Catastrófico","")))))</f>
        <v/>
      </c>
      <c r="T455" s="488" t="str">
        <f t="shared" ref="T455" si="590">IF(S455="","",IF(S455="Leve",0.2,IF(S455="Menor",0.4,IF(S455="Moderado",0.6,IF(S455="Mayor",0.8,IF(S455="Catastrófico",1,))))))</f>
        <v/>
      </c>
      <c r="U455" s="485"/>
      <c r="V455" s="487" t="str">
        <f>IF(OR(U455='Tabla Impacto'!$C$11,U455='Tabla Impacto'!$D$11),"Leve",IF(OR(U455='Tabla Impacto'!$C$12,U455='Tabla Impacto'!$D$12),"Menor",IF(OR(U455='Tabla Impacto'!$C$13,U455='Tabla Impacto'!$D$13),"Moderado",IF(OR(U455='Tabla Impacto'!$C$14,U455='Tabla Impacto'!$D$14),"Mayor",IF(OR(U455='Tabla Impacto'!$C$15,U455='Tabla Impacto'!$D$15),"Catastrófico","")))))</f>
        <v/>
      </c>
      <c r="W455" s="488" t="str">
        <f t="shared" ref="W455" si="591">IF(V455="","",IF(V455="Leve",0.2,IF(V455="Menor",0.4,IF(V455="Moderado",0.6,IF(V455="Mayor",0.8,IF(V455="Catastrófico",1,))))))</f>
        <v/>
      </c>
      <c r="X455" s="509" t="str">
        <f>IF(Y455="","",IF(Y455='[3]Tabla Impacto'!$G$4,'[3]Tabla Impacto'!$F$4,IF(Y455='[3]Tabla Impacto'!$G$5,'[3]Tabla Impacto'!$F$5,IF(Y455='[3]Tabla Impacto'!$G$6,'[3]Tabla Impacto'!$F$6,IF(Y455='[3]Tabla Impacto'!$G$7,'[3]Tabla Impacto'!$F$7,IF(Y455='[3]Tabla Impacto'!$G$8,'[3]Tabla Impacto'!$F$8))))))</f>
        <v/>
      </c>
      <c r="Y455" s="488" t="str">
        <f t="shared" ref="Y455" si="592">+IF(T455="",W455,IF(W455="",T455,IF(T455&gt;W455,T455,W455)))</f>
        <v/>
      </c>
      <c r="Z455" s="509" t="str">
        <f t="shared" ref="Z455" si="593">IF(OR(AND(P455="Muy Baja",X455="Leve"),AND(P455="Muy Baja",X455="Menor"),AND(P455="Baja",X455="Leve")),"Bajo",IF(OR(AND(P455="Muy baja",X455="Moderado"),AND(P455="Baja",X455="Menor"),AND(P455="Baja",X455="Moderado"),AND(P455="Media",X455="Leve"),AND(P455="Media",X455="Menor"),AND(P455="Media",X455="Moderado"),AND(P455="Alta",X455="Leve"),AND(P455="Alta",X455="Menor")),"Moderado",IF(OR(AND(P455="Muy Baja",X455="Mayor"),AND(P455="Baja",X455="Mayor"),AND(P455="Media",X455="Mayor"),AND(P455="Alta",X455="Moderado"),AND(P455="Alta",X455="Mayor"),AND(P455="Muy Alta",X455="Leve"),AND(P455="Muy Alta",X455="Menor"),AND(P455="Muy Alta",X455="Moderado"),AND(P455="Muy Alta",X455="Mayor")),"Alto",IF(OR(AND(P455="Muy Baja",X455="Catastrófico"),AND(P455="Baja",X455="Catastrófico"),AND(P455="Media",X455="Catastrófico"),AND(P455="Alta",X455="Catastrófico"),AND(P455="Muy Alta",X455="Catastrófico")),"Extremo",""))))</f>
        <v/>
      </c>
      <c r="AA455" s="515"/>
      <c r="AB455" s="298"/>
      <c r="AC455" s="409"/>
      <c r="AD455" s="359"/>
      <c r="AE455" s="287"/>
      <c r="AF455" s="393"/>
      <c r="AG455" s="287" t="str">
        <f t="shared" ref="AG455:AG460" si="594">IF(OR(AH455="Preventivo",AH455="Detectivo"),"Probabilidad",IF(AH455="Correctivo","Impacto",""))</f>
        <v/>
      </c>
      <c r="AH455" s="288"/>
      <c r="AI455" s="288"/>
      <c r="AJ455" s="289" t="str">
        <f t="shared" ref="AJ455:AJ460" si="595">IF(AND(AH455="Preventivo",AI455="Automático"),"50%",IF(AND(AH455="Preventivo",AI455="Manual"),"40%",IF(AND(AH455="Detectivo",AI455="Automático"),"40%",IF(AND(AH455="Detectivo",AI455="Manual"),"30%",IF(AND(AH455="Correctivo",AI455="Automático"),"35%",IF(AND(AH455="Correctivo",AI455="Manual"),"25%",""))))))</f>
        <v/>
      </c>
      <c r="AK455" s="288"/>
      <c r="AL455" s="288"/>
      <c r="AM455" s="288"/>
      <c r="AN455" s="272" t="str">
        <f t="shared" ref="AN455:AN460" si="596">IFERROR(IF(AG455="Probabilidad",(Q455-(+Q455*AJ455)),IF(AG455="Impacto",Q455,"")),"")</f>
        <v/>
      </c>
      <c r="AO455" s="131" t="str">
        <f t="shared" ref="AO455:AO460" si="597">IFERROR(IF(AN455="","",IF(AN455&lt;=0.2,"Muy Baja",IF(AN455&lt;=0.4,"Baja",IF(AN455&lt;=0.6,"Media",IF(AN455&lt;=0.8,"Alta","Muy Alta"))))),"")</f>
        <v/>
      </c>
      <c r="AP455" s="123" t="str">
        <f t="shared" ref="AP455:AP460" si="598">+AN455</f>
        <v/>
      </c>
      <c r="AQ455" s="131" t="str">
        <f t="shared" ref="AQ455:AQ460" si="599">IFERROR(IF(AR455="","",IF(AR455&lt;=0.2,"Leve",IF(AR455&lt;=0.4,"Menor",IF(AR455&lt;=0.6,"Moderado",IF(AR455&lt;=0.8,"Mayor","Catastrófico"))))),"")</f>
        <v/>
      </c>
      <c r="AR455" s="123" t="str">
        <f t="shared" ref="AR455:AR460" si="600">IFERROR(IF(AG455="Impacto",(Y455-(+Y455*AJ455)),IF(AG455="Probabilidad",Y455,"")),"")</f>
        <v/>
      </c>
      <c r="AS455" s="273" t="str">
        <f t="shared" ref="AS455:AS460" si="601">IFERROR(IF(OR(AND(AO455="Muy Baja",AQ455="Leve"),AND(AO455="Muy Baja",AQ455="Menor"),AND(AO455="Baja",AQ455="Leve")),"Bajo",IF(OR(AND(AO455="Muy baja",AQ455="Moderado"),AND(AO455="Baja",AQ455="Menor"),AND(AO455="Baja",AQ455="Moderado"),AND(AO455="Media",AQ455="Leve"),AND(AO455="Media",AQ455="Menor"),AND(AO455="Media",AQ455="Moderado"),AND(AO455="Alta",AQ455="Leve"),AND(AO455="Alta",AQ455="Menor")),"Moderado",IF(OR(AND(AO455="Muy Baja",AQ455="Mayor"),AND(AO455="Baja",AQ455="Mayor"),AND(AO455="Media",AQ455="Mayor"),AND(AO455="Alta",AQ455="Moderado"),AND(AO455="Alta",AQ455="Mayor"),AND(AO455="Muy Alta",AQ455="Leve"),AND(AO455="Muy Alta",AQ455="Menor"),AND(AO455="Muy Alta",AQ455="Moderado"),AND(AO455="Muy Alta",AQ455="Mayor")),"Alto",IF(OR(AND(AO455="Muy Baja",AQ455="Catastrófico"),AND(AO455="Baja",AQ455="Catastrófico"),AND(AO455="Media",AQ455="Catastrófico"),AND(AO455="Alta",AQ455="Catastrófico"),AND(AO455="Muy Alta",AQ455="Catastrófico")),"Extremo","")))),"")</f>
        <v/>
      </c>
      <c r="AT455" s="339" t="str">
        <f t="shared" ref="AT455:AT460" si="602">+AP455</f>
        <v/>
      </c>
      <c r="AU455" s="339" t="str">
        <f t="shared" ref="AU455:AU460" si="603">+AR455</f>
        <v/>
      </c>
      <c r="AV455" s="341"/>
      <c r="AW455" s="277"/>
      <c r="AX455" s="277"/>
      <c r="AY455" s="291"/>
      <c r="AZ455" s="287"/>
      <c r="BA455" s="287"/>
      <c r="BB455" s="287"/>
      <c r="BC455" s="287"/>
      <c r="BJ455" s="299"/>
      <c r="BK455" s="285"/>
      <c r="BL455" s="285"/>
      <c r="BM455" s="285"/>
      <c r="BN455" s="285"/>
      <c r="BO455" s="285"/>
      <c r="BP455" s="285"/>
      <c r="BQ455" s="285"/>
      <c r="BR455" s="285"/>
      <c r="BS455" s="285"/>
      <c r="BT455" s="285"/>
      <c r="BU455" s="285"/>
      <c r="BV455" s="285"/>
      <c r="BW455" s="285"/>
      <c r="BX455" s="285"/>
      <c r="BY455" s="285"/>
      <c r="BZ455" s="285"/>
      <c r="CA455" s="285"/>
      <c r="CB455" s="285"/>
      <c r="CC455" s="285"/>
      <c r="CD455" s="285"/>
      <c r="CE455" s="285"/>
      <c r="CF455" s="285"/>
      <c r="CG455" s="285"/>
      <c r="CH455" s="285"/>
      <c r="CL455" s="285"/>
    </row>
    <row r="456" spans="1:90" s="1" customFormat="1" ht="13.75" customHeight="1" x14ac:dyDescent="0.3">
      <c r="A456" s="519"/>
      <c r="B456" s="496"/>
      <c r="C456" s="534"/>
      <c r="D456" s="534"/>
      <c r="E456" s="496"/>
      <c r="F456" s="537"/>
      <c r="G456" s="537"/>
      <c r="H456" s="537"/>
      <c r="I456" s="537"/>
      <c r="J456" s="496"/>
      <c r="K456" s="540"/>
      <c r="L456" s="543"/>
      <c r="M456" s="540"/>
      <c r="N456" s="496"/>
      <c r="O456" s="493"/>
      <c r="P456" s="487"/>
      <c r="Q456" s="488"/>
      <c r="R456" s="485"/>
      <c r="S456" s="487"/>
      <c r="T456" s="488"/>
      <c r="U456" s="485"/>
      <c r="V456" s="487"/>
      <c r="W456" s="488"/>
      <c r="X456" s="509"/>
      <c r="Y456" s="488"/>
      <c r="Z456" s="509"/>
      <c r="AA456" s="516"/>
      <c r="AB456" s="298"/>
      <c r="AC456" s="394"/>
      <c r="AD456" s="359"/>
      <c r="AE456" s="287"/>
      <c r="AF456" s="393"/>
      <c r="AG456" s="287" t="str">
        <f t="shared" si="594"/>
        <v/>
      </c>
      <c r="AH456" s="288"/>
      <c r="AI456" s="288"/>
      <c r="AJ456" s="289" t="str">
        <f t="shared" si="595"/>
        <v/>
      </c>
      <c r="AK456" s="288"/>
      <c r="AL456" s="288"/>
      <c r="AM456" s="288"/>
      <c r="AN456" s="272" t="str">
        <f t="shared" si="596"/>
        <v/>
      </c>
      <c r="AO456" s="131" t="str">
        <f t="shared" si="597"/>
        <v/>
      </c>
      <c r="AP456" s="123" t="str">
        <f t="shared" si="598"/>
        <v/>
      </c>
      <c r="AQ456" s="131" t="str">
        <f t="shared" si="599"/>
        <v/>
      </c>
      <c r="AR456" s="123" t="str">
        <f t="shared" si="600"/>
        <v/>
      </c>
      <c r="AS456" s="273" t="str">
        <f t="shared" si="601"/>
        <v/>
      </c>
      <c r="AT456" s="339" t="str">
        <f t="shared" si="602"/>
        <v/>
      </c>
      <c r="AU456" s="339" t="str">
        <f t="shared" si="603"/>
        <v/>
      </c>
      <c r="AV456" s="341"/>
      <c r="AW456" s="277"/>
      <c r="AX456" s="277"/>
      <c r="AY456" s="404"/>
      <c r="AZ456" s="405"/>
      <c r="BA456" s="405"/>
      <c r="BB456" s="405"/>
      <c r="BC456" s="405"/>
      <c r="BJ456" s="299"/>
      <c r="BK456" s="285"/>
      <c r="BL456" s="285"/>
      <c r="BM456" s="285"/>
      <c r="BN456" s="285"/>
      <c r="BO456" s="285"/>
      <c r="BP456" s="285"/>
      <c r="BQ456" s="285"/>
      <c r="BR456" s="285"/>
      <c r="BS456" s="285"/>
      <c r="BT456" s="285"/>
      <c r="BU456" s="285"/>
      <c r="BV456" s="285"/>
      <c r="BW456" s="285"/>
      <c r="BX456" s="285"/>
      <c r="BY456" s="285"/>
      <c r="BZ456" s="285"/>
      <c r="CA456" s="285"/>
      <c r="CB456" s="285"/>
      <c r="CC456" s="285"/>
      <c r="CD456" s="285"/>
      <c r="CE456" s="285"/>
      <c r="CF456" s="285"/>
      <c r="CG456" s="285"/>
      <c r="CH456" s="285"/>
      <c r="CL456" s="285"/>
    </row>
    <row r="457" spans="1:90" s="1" customFormat="1" ht="13.75" customHeight="1" x14ac:dyDescent="0.3">
      <c r="A457" s="519"/>
      <c r="B457" s="496"/>
      <c r="C457" s="534"/>
      <c r="D457" s="534"/>
      <c r="E457" s="496"/>
      <c r="F457" s="537"/>
      <c r="G457" s="537"/>
      <c r="H457" s="537"/>
      <c r="I457" s="537"/>
      <c r="J457" s="496"/>
      <c r="K457" s="540"/>
      <c r="L457" s="543"/>
      <c r="M457" s="540"/>
      <c r="N457" s="496"/>
      <c r="O457" s="493"/>
      <c r="P457" s="487"/>
      <c r="Q457" s="488"/>
      <c r="R457" s="485"/>
      <c r="S457" s="487"/>
      <c r="T457" s="488"/>
      <c r="U457" s="485"/>
      <c r="V457" s="487"/>
      <c r="W457" s="488"/>
      <c r="X457" s="509"/>
      <c r="Y457" s="488"/>
      <c r="Z457" s="509"/>
      <c r="AA457" s="516"/>
      <c r="AB457" s="298"/>
      <c r="AC457" s="394"/>
      <c r="AD457" s="359"/>
      <c r="AE457" s="287"/>
      <c r="AF457" s="393"/>
      <c r="AG457" s="287" t="str">
        <f t="shared" si="594"/>
        <v/>
      </c>
      <c r="AH457" s="288"/>
      <c r="AI457" s="288"/>
      <c r="AJ457" s="289" t="str">
        <f t="shared" si="595"/>
        <v/>
      </c>
      <c r="AK457" s="288"/>
      <c r="AL457" s="288"/>
      <c r="AM457" s="288"/>
      <c r="AN457" s="272" t="str">
        <f t="shared" si="596"/>
        <v/>
      </c>
      <c r="AO457" s="131" t="str">
        <f t="shared" si="597"/>
        <v/>
      </c>
      <c r="AP457" s="123" t="str">
        <f t="shared" si="598"/>
        <v/>
      </c>
      <c r="AQ457" s="131" t="str">
        <f t="shared" si="599"/>
        <v/>
      </c>
      <c r="AR457" s="123" t="str">
        <f t="shared" si="600"/>
        <v/>
      </c>
      <c r="AS457" s="273" t="str">
        <f t="shared" si="601"/>
        <v/>
      </c>
      <c r="AT457" s="339" t="str">
        <f t="shared" si="602"/>
        <v/>
      </c>
      <c r="AU457" s="339" t="str">
        <f t="shared" si="603"/>
        <v/>
      </c>
      <c r="AV457" s="341"/>
      <c r="AW457" s="277"/>
      <c r="AX457" s="277"/>
      <c r="AY457" s="404"/>
      <c r="AZ457" s="405"/>
      <c r="BA457" s="405"/>
      <c r="BB457" s="405"/>
      <c r="BC457" s="405"/>
      <c r="BJ457" s="299"/>
      <c r="BK457" s="285"/>
      <c r="BL457" s="285"/>
      <c r="BM457" s="285"/>
      <c r="BN457" s="285"/>
      <c r="BO457" s="285"/>
      <c r="BP457" s="285"/>
      <c r="BQ457" s="285"/>
      <c r="BR457" s="285"/>
      <c r="BS457" s="285"/>
      <c r="BT457" s="285"/>
      <c r="BU457" s="285"/>
      <c r="BV457" s="285"/>
      <c r="BW457" s="285"/>
      <c r="BX457" s="285"/>
      <c r="BY457" s="285"/>
      <c r="BZ457" s="285"/>
      <c r="CA457" s="285"/>
      <c r="CB457" s="285"/>
      <c r="CC457" s="285"/>
      <c r="CD457" s="285"/>
      <c r="CE457" s="285"/>
      <c r="CF457" s="285"/>
      <c r="CG457" s="285"/>
      <c r="CH457" s="285"/>
      <c r="CL457" s="285"/>
    </row>
    <row r="458" spans="1:90" s="1" customFormat="1" ht="14" customHeight="1" x14ac:dyDescent="0.3">
      <c r="A458" s="519"/>
      <c r="B458" s="496"/>
      <c r="C458" s="534"/>
      <c r="D458" s="534"/>
      <c r="E458" s="496"/>
      <c r="F458" s="537"/>
      <c r="G458" s="537"/>
      <c r="H458" s="537"/>
      <c r="I458" s="537"/>
      <c r="J458" s="496"/>
      <c r="K458" s="540"/>
      <c r="L458" s="543"/>
      <c r="M458" s="540"/>
      <c r="N458" s="496"/>
      <c r="O458" s="493"/>
      <c r="P458" s="487"/>
      <c r="Q458" s="488"/>
      <c r="R458" s="485"/>
      <c r="S458" s="487"/>
      <c r="T458" s="488"/>
      <c r="U458" s="485"/>
      <c r="V458" s="487"/>
      <c r="W458" s="488"/>
      <c r="X458" s="509"/>
      <c r="Y458" s="488"/>
      <c r="Z458" s="509"/>
      <c r="AA458" s="516"/>
      <c r="AB458" s="298"/>
      <c r="AC458" s="394"/>
      <c r="AD458" s="359"/>
      <c r="AE458" s="287"/>
      <c r="AF458" s="393"/>
      <c r="AG458" s="287" t="str">
        <f t="shared" si="594"/>
        <v/>
      </c>
      <c r="AH458" s="288"/>
      <c r="AI458" s="288"/>
      <c r="AJ458" s="289" t="str">
        <f t="shared" si="595"/>
        <v/>
      </c>
      <c r="AK458" s="288"/>
      <c r="AL458" s="288"/>
      <c r="AM458" s="288"/>
      <c r="AN458" s="272" t="str">
        <f t="shared" si="596"/>
        <v/>
      </c>
      <c r="AO458" s="131" t="str">
        <f t="shared" si="597"/>
        <v/>
      </c>
      <c r="AP458" s="123" t="str">
        <f t="shared" si="598"/>
        <v/>
      </c>
      <c r="AQ458" s="131" t="str">
        <f t="shared" si="599"/>
        <v/>
      </c>
      <c r="AR458" s="123" t="str">
        <f t="shared" si="600"/>
        <v/>
      </c>
      <c r="AS458" s="273" t="str">
        <f t="shared" si="601"/>
        <v/>
      </c>
      <c r="AT458" s="339" t="str">
        <f t="shared" si="602"/>
        <v/>
      </c>
      <c r="AU458" s="339" t="str">
        <f t="shared" si="603"/>
        <v/>
      </c>
      <c r="AV458" s="341"/>
      <c r="AW458" s="277"/>
      <c r="AX458" s="277"/>
      <c r="AY458" s="404"/>
      <c r="AZ458" s="405"/>
      <c r="BA458" s="405"/>
      <c r="BB458" s="405"/>
      <c r="BC458" s="405"/>
      <c r="BJ458" s="299"/>
      <c r="BK458" s="285"/>
      <c r="BL458" s="285"/>
      <c r="BM458" s="285"/>
      <c r="BN458" s="285"/>
      <c r="BO458" s="285"/>
      <c r="BP458" s="285"/>
      <c r="BQ458" s="285"/>
      <c r="BR458" s="285"/>
      <c r="BS458" s="285"/>
      <c r="BT458" s="285"/>
      <c r="BU458" s="285"/>
      <c r="BV458" s="285"/>
      <c r="BW458" s="285"/>
      <c r="BX458" s="285"/>
      <c r="BY458" s="285"/>
      <c r="BZ458" s="285"/>
      <c r="CA458" s="285"/>
      <c r="CB458" s="285"/>
      <c r="CC458" s="285"/>
      <c r="CD458" s="285"/>
      <c r="CE458" s="285"/>
      <c r="CF458" s="285"/>
      <c r="CG458" s="285"/>
      <c r="CH458" s="285"/>
      <c r="CL458" s="285"/>
    </row>
    <row r="459" spans="1:90" s="1" customFormat="1" ht="14" customHeight="1" x14ac:dyDescent="0.3">
      <c r="A459" s="519"/>
      <c r="B459" s="496"/>
      <c r="C459" s="534"/>
      <c r="D459" s="534"/>
      <c r="E459" s="496"/>
      <c r="F459" s="537"/>
      <c r="G459" s="537"/>
      <c r="H459" s="537"/>
      <c r="I459" s="537"/>
      <c r="J459" s="496"/>
      <c r="K459" s="540"/>
      <c r="L459" s="543"/>
      <c r="M459" s="540"/>
      <c r="N459" s="496"/>
      <c r="O459" s="493"/>
      <c r="P459" s="487"/>
      <c r="Q459" s="488"/>
      <c r="R459" s="485"/>
      <c r="S459" s="487"/>
      <c r="T459" s="488"/>
      <c r="U459" s="485"/>
      <c r="V459" s="487"/>
      <c r="W459" s="488"/>
      <c r="X459" s="509"/>
      <c r="Y459" s="488"/>
      <c r="Z459" s="509"/>
      <c r="AA459" s="516"/>
      <c r="AB459" s="298"/>
      <c r="AC459" s="394"/>
      <c r="AD459" s="359"/>
      <c r="AE459" s="287"/>
      <c r="AF459" s="393"/>
      <c r="AG459" s="287" t="str">
        <f t="shared" si="594"/>
        <v/>
      </c>
      <c r="AH459" s="288"/>
      <c r="AI459" s="288"/>
      <c r="AJ459" s="289" t="str">
        <f t="shared" si="595"/>
        <v/>
      </c>
      <c r="AK459" s="288"/>
      <c r="AL459" s="288"/>
      <c r="AM459" s="288"/>
      <c r="AN459" s="272" t="str">
        <f t="shared" si="596"/>
        <v/>
      </c>
      <c r="AO459" s="131" t="str">
        <f t="shared" si="597"/>
        <v/>
      </c>
      <c r="AP459" s="123" t="str">
        <f t="shared" si="598"/>
        <v/>
      </c>
      <c r="AQ459" s="131" t="str">
        <f t="shared" si="599"/>
        <v/>
      </c>
      <c r="AR459" s="123" t="str">
        <f t="shared" si="600"/>
        <v/>
      </c>
      <c r="AS459" s="273" t="str">
        <f t="shared" si="601"/>
        <v/>
      </c>
      <c r="AT459" s="339" t="str">
        <f t="shared" si="602"/>
        <v/>
      </c>
      <c r="AU459" s="339" t="str">
        <f t="shared" si="603"/>
        <v/>
      </c>
      <c r="AV459" s="341"/>
      <c r="AW459" s="277"/>
      <c r="AX459" s="277"/>
      <c r="AY459" s="404"/>
      <c r="AZ459" s="405"/>
      <c r="BA459" s="405"/>
      <c r="BB459" s="405"/>
      <c r="BC459" s="405"/>
      <c r="BJ459" s="299"/>
      <c r="BK459" s="285"/>
      <c r="BL459" s="285"/>
      <c r="BM459" s="285"/>
      <c r="BN459" s="285"/>
      <c r="BO459" s="285"/>
      <c r="BP459" s="285"/>
      <c r="BQ459" s="285"/>
      <c r="BR459" s="285"/>
      <c r="BS459" s="285"/>
      <c r="BT459" s="285"/>
      <c r="BU459" s="285"/>
      <c r="BV459" s="285"/>
      <c r="BW459" s="285"/>
      <c r="BX459" s="285"/>
      <c r="BY459" s="285"/>
      <c r="BZ459" s="285"/>
      <c r="CA459" s="285"/>
      <c r="CB459" s="285"/>
      <c r="CC459" s="285"/>
      <c r="CD459" s="285"/>
      <c r="CE459" s="285"/>
      <c r="CF459" s="285"/>
      <c r="CG459" s="285"/>
      <c r="CH459" s="285"/>
      <c r="CL459" s="285"/>
    </row>
    <row r="460" spans="1:90" s="1" customFormat="1" ht="14" customHeight="1" x14ac:dyDescent="0.3">
      <c r="A460" s="520"/>
      <c r="B460" s="497"/>
      <c r="C460" s="535"/>
      <c r="D460" s="535"/>
      <c r="E460" s="497"/>
      <c r="F460" s="538"/>
      <c r="G460" s="538"/>
      <c r="H460" s="538"/>
      <c r="I460" s="538"/>
      <c r="J460" s="497"/>
      <c r="K460" s="541"/>
      <c r="L460" s="544"/>
      <c r="M460" s="541"/>
      <c r="N460" s="497"/>
      <c r="O460" s="494"/>
      <c r="P460" s="487"/>
      <c r="Q460" s="488"/>
      <c r="R460" s="485"/>
      <c r="S460" s="487"/>
      <c r="T460" s="488"/>
      <c r="U460" s="485"/>
      <c r="V460" s="487"/>
      <c r="W460" s="488"/>
      <c r="X460" s="509"/>
      <c r="Y460" s="488"/>
      <c r="Z460" s="509"/>
      <c r="AA460" s="517"/>
      <c r="AB460" s="298"/>
      <c r="AC460" s="394"/>
      <c r="AD460" s="359"/>
      <c r="AE460" s="287"/>
      <c r="AF460" s="393"/>
      <c r="AG460" s="287" t="str">
        <f t="shared" si="594"/>
        <v/>
      </c>
      <c r="AH460" s="288"/>
      <c r="AI460" s="288"/>
      <c r="AJ460" s="289" t="str">
        <f t="shared" si="595"/>
        <v/>
      </c>
      <c r="AK460" s="288"/>
      <c r="AL460" s="288"/>
      <c r="AM460" s="288"/>
      <c r="AN460" s="272" t="str">
        <f t="shared" si="596"/>
        <v/>
      </c>
      <c r="AO460" s="131" t="str">
        <f t="shared" si="597"/>
        <v/>
      </c>
      <c r="AP460" s="123" t="str">
        <f t="shared" si="598"/>
        <v/>
      </c>
      <c r="AQ460" s="131" t="str">
        <f t="shared" si="599"/>
        <v/>
      </c>
      <c r="AR460" s="123" t="str">
        <f t="shared" si="600"/>
        <v/>
      </c>
      <c r="AS460" s="273" t="str">
        <f t="shared" si="601"/>
        <v/>
      </c>
      <c r="AT460" s="339" t="str">
        <f t="shared" si="602"/>
        <v/>
      </c>
      <c r="AU460" s="339" t="str">
        <f t="shared" si="603"/>
        <v/>
      </c>
      <c r="AV460" s="341"/>
      <c r="AW460" s="277"/>
      <c r="AX460" s="277"/>
      <c r="AY460" s="404"/>
      <c r="AZ460" s="405"/>
      <c r="BA460" s="405"/>
      <c r="BB460" s="405"/>
      <c r="BC460" s="405"/>
      <c r="BJ460" s="299"/>
      <c r="BK460" s="285"/>
      <c r="BL460" s="285"/>
      <c r="BM460" s="285"/>
      <c r="BN460" s="285"/>
      <c r="BO460" s="285"/>
      <c r="BP460" s="285"/>
      <c r="BQ460" s="285"/>
      <c r="BR460" s="285"/>
      <c r="BS460" s="285"/>
      <c r="BT460" s="285"/>
      <c r="BU460" s="285"/>
      <c r="BV460" s="285"/>
      <c r="BW460" s="285"/>
      <c r="BX460" s="285"/>
      <c r="BY460" s="285"/>
      <c r="BZ460" s="285"/>
      <c r="CA460" s="285"/>
      <c r="CB460" s="285"/>
      <c r="CC460" s="285"/>
      <c r="CD460" s="285"/>
      <c r="CE460" s="285"/>
      <c r="CF460" s="285"/>
      <c r="CG460" s="285"/>
      <c r="CH460" s="285"/>
      <c r="CL460" s="285"/>
    </row>
    <row r="464" spans="1:90" x14ac:dyDescent="0.3">
      <c r="N464" s="315"/>
    </row>
    <row r="465" spans="3:14" x14ac:dyDescent="0.3">
      <c r="N465" s="315"/>
    </row>
    <row r="466" spans="3:14" x14ac:dyDescent="0.3">
      <c r="N466" s="315"/>
    </row>
    <row r="467" spans="3:14" x14ac:dyDescent="0.3">
      <c r="N467" s="315"/>
    </row>
    <row r="468" spans="3:14" x14ac:dyDescent="0.3">
      <c r="N468" s="315"/>
    </row>
    <row r="469" spans="3:14" x14ac:dyDescent="0.3">
      <c r="N469" s="315"/>
    </row>
    <row r="470" spans="3:14" x14ac:dyDescent="0.3">
      <c r="N470" s="315"/>
    </row>
    <row r="471" spans="3:14" x14ac:dyDescent="0.3">
      <c r="N471" s="315"/>
    </row>
    <row r="472" spans="3:14" x14ac:dyDescent="0.3">
      <c r="N472" s="315"/>
    </row>
    <row r="473" spans="3:14" x14ac:dyDescent="0.3">
      <c r="N473" s="315"/>
    </row>
    <row r="474" spans="3:14" x14ac:dyDescent="0.3">
      <c r="N474" s="315"/>
    </row>
    <row r="475" spans="3:14" x14ac:dyDescent="0.3">
      <c r="N475" s="315"/>
    </row>
    <row r="476" spans="3:14" x14ac:dyDescent="0.3">
      <c r="N476" s="315"/>
    </row>
    <row r="477" spans="3:14" x14ac:dyDescent="0.3">
      <c r="N477" s="315"/>
    </row>
    <row r="478" spans="3:14" x14ac:dyDescent="0.3">
      <c r="N478" s="315"/>
    </row>
    <row r="479" spans="3:14" x14ac:dyDescent="0.3">
      <c r="N479" s="315"/>
    </row>
    <row r="480" spans="3:14" x14ac:dyDescent="0.3">
      <c r="C480" s="408"/>
      <c r="N480" s="315"/>
    </row>
    <row r="481" spans="3:14" x14ac:dyDescent="0.3">
      <c r="C481" s="408"/>
      <c r="N481" s="315"/>
    </row>
    <row r="482" spans="3:14" x14ac:dyDescent="0.3">
      <c r="C482" s="408"/>
      <c r="N482" s="315"/>
    </row>
    <row r="483" spans="3:14" x14ac:dyDescent="0.3">
      <c r="C483" s="408"/>
      <c r="N483" s="315"/>
    </row>
    <row r="484" spans="3:14" x14ac:dyDescent="0.3">
      <c r="C484" s="400"/>
      <c r="N484" s="315"/>
    </row>
    <row r="485" spans="3:14" ht="18" customHeight="1" x14ac:dyDescent="0.3">
      <c r="C485" s="400"/>
      <c r="N485" s="315"/>
    </row>
    <row r="486" spans="3:14" x14ac:dyDescent="0.3">
      <c r="C486" s="400"/>
      <c r="N486" s="315"/>
    </row>
    <row r="487" spans="3:14" x14ac:dyDescent="0.3">
      <c r="N487" s="315"/>
    </row>
    <row r="488" spans="3:14" x14ac:dyDescent="0.3">
      <c r="N488" s="315"/>
    </row>
    <row r="489" spans="3:14" x14ac:dyDescent="0.3">
      <c r="N489" s="315"/>
    </row>
    <row r="490" spans="3:14" x14ac:dyDescent="0.3">
      <c r="N490" s="315"/>
    </row>
    <row r="491" spans="3:14" x14ac:dyDescent="0.3">
      <c r="N491" s="315"/>
    </row>
    <row r="492" spans="3:14" x14ac:dyDescent="0.3">
      <c r="N492" s="315"/>
    </row>
    <row r="493" spans="3:14" x14ac:dyDescent="0.3">
      <c r="N493" s="315"/>
    </row>
    <row r="494" spans="3:14" x14ac:dyDescent="0.3">
      <c r="N494" s="315"/>
    </row>
    <row r="495" spans="3:14" x14ac:dyDescent="0.3">
      <c r="N495" s="315"/>
    </row>
    <row r="496" spans="3:14" x14ac:dyDescent="0.3">
      <c r="N496" s="315"/>
    </row>
    <row r="497" spans="14:14" x14ac:dyDescent="0.3">
      <c r="N497" s="315"/>
    </row>
    <row r="498" spans="14:14" x14ac:dyDescent="0.3">
      <c r="N498" s="315"/>
    </row>
  </sheetData>
  <autoFilter ref="A11:CO418"/>
  <dataConsolidate/>
  <mergeCells count="2192">
    <mergeCell ref="R443:R448"/>
    <mergeCell ref="S443:S448"/>
    <mergeCell ref="T443:T448"/>
    <mergeCell ref="U443:U448"/>
    <mergeCell ref="V443:V448"/>
    <mergeCell ref="W443:W448"/>
    <mergeCell ref="X443:X448"/>
    <mergeCell ref="Y443:Y448"/>
    <mergeCell ref="Z443:Z448"/>
    <mergeCell ref="AA443:AA448"/>
    <mergeCell ref="AV437:AV438"/>
    <mergeCell ref="AU437:AU438"/>
    <mergeCell ref="AT437:AT438"/>
    <mergeCell ref="A443:A448"/>
    <mergeCell ref="B443:B448"/>
    <mergeCell ref="C443:C448"/>
    <mergeCell ref="D443:D448"/>
    <mergeCell ref="E443:E448"/>
    <mergeCell ref="F443:F448"/>
    <mergeCell ref="G443:G448"/>
    <mergeCell ref="H443:H448"/>
    <mergeCell ref="I443:I448"/>
    <mergeCell ref="J443:J448"/>
    <mergeCell ref="K443:K448"/>
    <mergeCell ref="L443:L448"/>
    <mergeCell ref="M443:M448"/>
    <mergeCell ref="N443:N448"/>
    <mergeCell ref="O443:O448"/>
    <mergeCell ref="P443:P448"/>
    <mergeCell ref="Q443:Q448"/>
    <mergeCell ref="Y431:Y436"/>
    <mergeCell ref="Z431:Z436"/>
    <mergeCell ref="AA431:AA436"/>
    <mergeCell ref="A437:A442"/>
    <mergeCell ref="B437:B442"/>
    <mergeCell ref="C437:C442"/>
    <mergeCell ref="D437:D442"/>
    <mergeCell ref="E437:E442"/>
    <mergeCell ref="F437:F442"/>
    <mergeCell ref="G437:G442"/>
    <mergeCell ref="H437:H442"/>
    <mergeCell ref="I437:I442"/>
    <mergeCell ref="J437:J442"/>
    <mergeCell ref="K437:K442"/>
    <mergeCell ref="L437:L442"/>
    <mergeCell ref="M437:M442"/>
    <mergeCell ref="N437:N442"/>
    <mergeCell ref="O437:O442"/>
    <mergeCell ref="P437:P442"/>
    <mergeCell ref="Q437:Q442"/>
    <mergeCell ref="R437:R442"/>
    <mergeCell ref="S437:S442"/>
    <mergeCell ref="T437:T442"/>
    <mergeCell ref="U437:U442"/>
    <mergeCell ref="V437:V442"/>
    <mergeCell ref="W437:W442"/>
    <mergeCell ref="X437:X442"/>
    <mergeCell ref="Y437:Y442"/>
    <mergeCell ref="Z437:Z442"/>
    <mergeCell ref="AA437:AA442"/>
    <mergeCell ref="T425:T430"/>
    <mergeCell ref="U425:U430"/>
    <mergeCell ref="V425:V430"/>
    <mergeCell ref="W425:W430"/>
    <mergeCell ref="X425:X430"/>
    <mergeCell ref="Y425:Y430"/>
    <mergeCell ref="Z425:Z430"/>
    <mergeCell ref="AA425:AA430"/>
    <mergeCell ref="A431:A436"/>
    <mergeCell ref="B431:B436"/>
    <mergeCell ref="C431:C436"/>
    <mergeCell ref="D431:D436"/>
    <mergeCell ref="E431:E436"/>
    <mergeCell ref="F431:F436"/>
    <mergeCell ref="G431:G436"/>
    <mergeCell ref="H431:H436"/>
    <mergeCell ref="I431:I436"/>
    <mergeCell ref="J431:J436"/>
    <mergeCell ref="K431:K436"/>
    <mergeCell ref="L431:L436"/>
    <mergeCell ref="M431:M436"/>
    <mergeCell ref="N431:N436"/>
    <mergeCell ref="O431:O436"/>
    <mergeCell ref="P431:P436"/>
    <mergeCell ref="Q431:Q436"/>
    <mergeCell ref="R431:R436"/>
    <mergeCell ref="S431:S436"/>
    <mergeCell ref="T431:T436"/>
    <mergeCell ref="U431:U436"/>
    <mergeCell ref="V431:V436"/>
    <mergeCell ref="W431:W436"/>
    <mergeCell ref="X431:X436"/>
    <mergeCell ref="C425:C430"/>
    <mergeCell ref="D425:D430"/>
    <mergeCell ref="E425:E430"/>
    <mergeCell ref="F425:F430"/>
    <mergeCell ref="G425:G430"/>
    <mergeCell ref="H425:H430"/>
    <mergeCell ref="I425:I430"/>
    <mergeCell ref="J425:J430"/>
    <mergeCell ref="K425:K430"/>
    <mergeCell ref="L425:L430"/>
    <mergeCell ref="M425:M430"/>
    <mergeCell ref="N425:N430"/>
    <mergeCell ref="O425:O430"/>
    <mergeCell ref="P425:P430"/>
    <mergeCell ref="Q425:Q430"/>
    <mergeCell ref="R425:R430"/>
    <mergeCell ref="S425:S430"/>
    <mergeCell ref="AV419:AV422"/>
    <mergeCell ref="AU419:AU422"/>
    <mergeCell ref="AT419:AT422"/>
    <mergeCell ref="AA372:AA376"/>
    <mergeCell ref="C372:C376"/>
    <mergeCell ref="D389:D394"/>
    <mergeCell ref="E389:E394"/>
    <mergeCell ref="Y377:Y382"/>
    <mergeCell ref="Y383:Y388"/>
    <mergeCell ref="R401:R406"/>
    <mergeCell ref="S401:S406"/>
    <mergeCell ref="T401:T406"/>
    <mergeCell ref="U401:U406"/>
    <mergeCell ref="V401:V406"/>
    <mergeCell ref="W401:W406"/>
    <mergeCell ref="X401:X406"/>
    <mergeCell ref="Y401:Y406"/>
    <mergeCell ref="Z401:Z406"/>
    <mergeCell ref="AA401:AA406"/>
    <mergeCell ref="Z389:Z394"/>
    <mergeCell ref="AA389:AA394"/>
    <mergeCell ref="R395:R400"/>
    <mergeCell ref="S395:S400"/>
    <mergeCell ref="T395:T400"/>
    <mergeCell ref="U395:U400"/>
    <mergeCell ref="V395:V400"/>
    <mergeCell ref="W395:W400"/>
    <mergeCell ref="F383:F388"/>
    <mergeCell ref="Z372:Z376"/>
    <mergeCell ref="AV389:AV390"/>
    <mergeCell ref="AU389:AU390"/>
    <mergeCell ref="AT389:AT390"/>
    <mergeCell ref="A395:A400"/>
    <mergeCell ref="B395:B400"/>
    <mergeCell ref="C395:C400"/>
    <mergeCell ref="D395:D400"/>
    <mergeCell ref="E395:E400"/>
    <mergeCell ref="F395:F400"/>
    <mergeCell ref="G395:G400"/>
    <mergeCell ref="H395:H400"/>
    <mergeCell ref="I395:I400"/>
    <mergeCell ref="J395:J400"/>
    <mergeCell ref="Y372:Y376"/>
    <mergeCell ref="Z342:Z347"/>
    <mergeCell ref="Y348:Y353"/>
    <mergeCell ref="S348:S353"/>
    <mergeCell ref="T348:T353"/>
    <mergeCell ref="G377:G382"/>
    <mergeCell ref="H377:H382"/>
    <mergeCell ref="A389:A394"/>
    <mergeCell ref="B389:B394"/>
    <mergeCell ref="K395:K400"/>
    <mergeCell ref="L395:L400"/>
    <mergeCell ref="M395:M400"/>
    <mergeCell ref="N395:N400"/>
    <mergeCell ref="O395:O400"/>
    <mergeCell ref="P395:P400"/>
    <mergeCell ref="Q395:Q400"/>
    <mergeCell ref="F389:F394"/>
    <mergeCell ref="J389:J394"/>
    <mergeCell ref="M389:M394"/>
    <mergeCell ref="N389:N394"/>
    <mergeCell ref="O389:O394"/>
    <mergeCell ref="P389:P394"/>
    <mergeCell ref="Y395:Y400"/>
    <mergeCell ref="G389:G394"/>
    <mergeCell ref="H389:H394"/>
    <mergeCell ref="I389:I394"/>
    <mergeCell ref="U389:U394"/>
    <mergeCell ref="V389:V394"/>
    <mergeCell ref="X395:X400"/>
    <mergeCell ref="Z395:Z400"/>
    <mergeCell ref="AA395:AA400"/>
    <mergeCell ref="V12:V17"/>
    <mergeCell ref="U12:U17"/>
    <mergeCell ref="T12:T17"/>
    <mergeCell ref="G108:G113"/>
    <mergeCell ref="H108:H113"/>
    <mergeCell ref="I108:I113"/>
    <mergeCell ref="N330:N335"/>
    <mergeCell ref="O330:O335"/>
    <mergeCell ref="P330:P335"/>
    <mergeCell ref="Q330:Q335"/>
    <mergeCell ref="N294:N299"/>
    <mergeCell ref="U318:U323"/>
    <mergeCell ref="V318:V323"/>
    <mergeCell ref="K383:K388"/>
    <mergeCell ref="W389:W394"/>
    <mergeCell ref="Q389:Q394"/>
    <mergeCell ref="R389:R394"/>
    <mergeCell ref="S389:S394"/>
    <mergeCell ref="T389:T394"/>
    <mergeCell ref="G383:G388"/>
    <mergeCell ref="H383:H388"/>
    <mergeCell ref="H198:H203"/>
    <mergeCell ref="I198:I203"/>
    <mergeCell ref="G204:G209"/>
    <mergeCell ref="G348:G353"/>
    <mergeCell ref="Q318:Q323"/>
    <mergeCell ref="U330:U335"/>
    <mergeCell ref="V330:V335"/>
    <mergeCell ref="W330:W335"/>
    <mergeCell ref="W348:W353"/>
    <mergeCell ref="H204:H209"/>
    <mergeCell ref="R234:R239"/>
    <mergeCell ref="X342:X347"/>
    <mergeCell ref="T336:T341"/>
    <mergeCell ref="U342:U347"/>
    <mergeCell ref="P336:P341"/>
    <mergeCell ref="M342:M347"/>
    <mergeCell ref="Q324:Q329"/>
    <mergeCell ref="S306:S311"/>
    <mergeCell ref="V294:V299"/>
    <mergeCell ref="T312:T317"/>
    <mergeCell ref="W312:W317"/>
    <mergeCell ref="V204:V209"/>
    <mergeCell ref="O228:O233"/>
    <mergeCell ref="R342:R347"/>
    <mergeCell ref="U336:U341"/>
    <mergeCell ref="Q336:Q341"/>
    <mergeCell ref="W204:W209"/>
    <mergeCell ref="I294:I299"/>
    <mergeCell ref="O258:O263"/>
    <mergeCell ref="P258:P263"/>
    <mergeCell ref="M246:M251"/>
    <mergeCell ref="L246:L251"/>
    <mergeCell ref="P246:P251"/>
    <mergeCell ref="Q246:Q251"/>
    <mergeCell ref="H366:H371"/>
    <mergeCell ref="H336:H341"/>
    <mergeCell ref="I348:I353"/>
    <mergeCell ref="R383:R388"/>
    <mergeCell ref="Z336:Z341"/>
    <mergeCell ref="Z348:Z353"/>
    <mergeCell ref="O366:O371"/>
    <mergeCell ref="P366:P371"/>
    <mergeCell ref="Q366:Q371"/>
    <mergeCell ref="Q360:Q365"/>
    <mergeCell ref="T342:T347"/>
    <mergeCell ref="M360:M365"/>
    <mergeCell ref="K342:K347"/>
    <mergeCell ref="AA366:AA371"/>
    <mergeCell ref="Y366:Y371"/>
    <mergeCell ref="Y360:Y365"/>
    <mergeCell ref="Z366:Z371"/>
    <mergeCell ref="Y336:Y341"/>
    <mergeCell ref="AA336:AA341"/>
    <mergeCell ref="U360:U365"/>
    <mergeCell ref="V360:V365"/>
    <mergeCell ref="W360:W365"/>
    <mergeCell ref="AA360:AA365"/>
    <mergeCell ref="AA342:AA347"/>
    <mergeCell ref="AA348:AA353"/>
    <mergeCell ref="AA354:AA359"/>
    <mergeCell ref="Y342:Y347"/>
    <mergeCell ref="N342:N347"/>
    <mergeCell ref="V342:V347"/>
    <mergeCell ref="S342:S347"/>
    <mergeCell ref="W342:W347"/>
    <mergeCell ref="S383:S388"/>
    <mergeCell ref="R324:R329"/>
    <mergeCell ref="T330:T335"/>
    <mergeCell ref="J330:J335"/>
    <mergeCell ref="Z282:Z287"/>
    <mergeCell ref="AA216:AA221"/>
    <mergeCell ref="Z222:Z227"/>
    <mergeCell ref="T216:T221"/>
    <mergeCell ref="R222:R227"/>
    <mergeCell ref="U216:U221"/>
    <mergeCell ref="R228:R233"/>
    <mergeCell ref="AA252:AA257"/>
    <mergeCell ref="S258:S263"/>
    <mergeCell ref="T258:T263"/>
    <mergeCell ref="Z270:Z275"/>
    <mergeCell ref="Z276:Z281"/>
    <mergeCell ref="Y258:Y263"/>
    <mergeCell ref="AA258:AA263"/>
    <mergeCell ref="R264:R269"/>
    <mergeCell ref="S264:S269"/>
    <mergeCell ref="T264:T269"/>
    <mergeCell ref="AA270:AA275"/>
    <mergeCell ref="Y276:Y281"/>
    <mergeCell ref="Z330:Z335"/>
    <mergeCell ref="Z300:Z305"/>
    <mergeCell ref="Z306:Z311"/>
    <mergeCell ref="Z312:Z317"/>
    <mergeCell ref="Z318:Z323"/>
    <mergeCell ref="T306:T311"/>
    <mergeCell ref="S324:S329"/>
    <mergeCell ref="U312:U317"/>
    <mergeCell ref="V312:V317"/>
    <mergeCell ref="U258:U263"/>
    <mergeCell ref="AA312:AA317"/>
    <mergeCell ref="AA318:AA323"/>
    <mergeCell ref="AA324:AA329"/>
    <mergeCell ref="Y282:Y287"/>
    <mergeCell ref="Y288:Y293"/>
    <mergeCell ref="Y294:Y299"/>
    <mergeCell ref="Y270:Y275"/>
    <mergeCell ref="Z288:Z293"/>
    <mergeCell ref="Y312:Y317"/>
    <mergeCell ref="Y318:Y323"/>
    <mergeCell ref="Z360:Z365"/>
    <mergeCell ref="AA330:AA335"/>
    <mergeCell ref="T318:T323"/>
    <mergeCell ref="T324:T329"/>
    <mergeCell ref="U240:U245"/>
    <mergeCell ref="Y300:Y305"/>
    <mergeCell ref="Y264:Y269"/>
    <mergeCell ref="X318:X323"/>
    <mergeCell ref="Y306:Y311"/>
    <mergeCell ref="AA282:AA287"/>
    <mergeCell ref="AA288:AA293"/>
    <mergeCell ref="AA294:AA299"/>
    <mergeCell ref="W258:W263"/>
    <mergeCell ref="Z294:Z299"/>
    <mergeCell ref="AA276:AA281"/>
    <mergeCell ref="V300:V305"/>
    <mergeCell ref="W300:W305"/>
    <mergeCell ref="W252:W257"/>
    <mergeCell ref="U282:U287"/>
    <mergeCell ref="W282:W287"/>
    <mergeCell ref="Z234:Z239"/>
    <mergeCell ref="U222:U227"/>
    <mergeCell ref="AA234:AA239"/>
    <mergeCell ref="Z228:Z233"/>
    <mergeCell ref="Y228:Y233"/>
    <mergeCell ref="W234:W239"/>
    <mergeCell ref="V234:V239"/>
    <mergeCell ref="AA264:AA269"/>
    <mergeCell ref="Z252:Z257"/>
    <mergeCell ref="Z258:Z263"/>
    <mergeCell ref="Z264:Z269"/>
    <mergeCell ref="U252:U257"/>
    <mergeCell ref="V252:V257"/>
    <mergeCell ref="V258:V263"/>
    <mergeCell ref="G168:G173"/>
    <mergeCell ref="H168:H173"/>
    <mergeCell ref="I168:I173"/>
    <mergeCell ref="I78:I83"/>
    <mergeCell ref="G84:G89"/>
    <mergeCell ref="H84:H89"/>
    <mergeCell ref="I84:I89"/>
    <mergeCell ref="G90:G95"/>
    <mergeCell ref="E102:E107"/>
    <mergeCell ref="C108:C113"/>
    <mergeCell ref="D108:D113"/>
    <mergeCell ref="E108:E113"/>
    <mergeCell ref="B114:B119"/>
    <mergeCell ref="Z186:Z191"/>
    <mergeCell ref="Z192:Z197"/>
    <mergeCell ref="Z198:Z203"/>
    <mergeCell ref="Z204:Z209"/>
    <mergeCell ref="U174:U179"/>
    <mergeCell ref="V174:V179"/>
    <mergeCell ref="R162:R167"/>
    <mergeCell ref="S162:S167"/>
    <mergeCell ref="U144:U149"/>
    <mergeCell ref="V144:V149"/>
    <mergeCell ref="Y162:Y167"/>
    <mergeCell ref="Y156:Y161"/>
    <mergeCell ref="R144:R149"/>
    <mergeCell ref="S144:S149"/>
    <mergeCell ref="T144:T149"/>
    <mergeCell ref="X144:X149"/>
    <mergeCell ref="X162:X167"/>
    <mergeCell ref="U192:U197"/>
    <mergeCell ref="X168:X173"/>
    <mergeCell ref="A18:A23"/>
    <mergeCell ref="F54:F59"/>
    <mergeCell ref="M36:M41"/>
    <mergeCell ref="G162:G167"/>
    <mergeCell ref="H162:H167"/>
    <mergeCell ref="G114:G119"/>
    <mergeCell ref="H114:H119"/>
    <mergeCell ref="I114:I119"/>
    <mergeCell ref="H120:H125"/>
    <mergeCell ref="I120:I125"/>
    <mergeCell ref="G120:G125"/>
    <mergeCell ref="I102:I107"/>
    <mergeCell ref="A24:A29"/>
    <mergeCell ref="B24:B29"/>
    <mergeCell ref="C24:C29"/>
    <mergeCell ref="I60:I65"/>
    <mergeCell ref="G66:G71"/>
    <mergeCell ref="H66:H71"/>
    <mergeCell ref="K162:K167"/>
    <mergeCell ref="K30:K35"/>
    <mergeCell ref="J36:J41"/>
    <mergeCell ref="K36:K41"/>
    <mergeCell ref="F36:F41"/>
    <mergeCell ref="D24:D29"/>
    <mergeCell ref="K24:K29"/>
    <mergeCell ref="E18:E23"/>
    <mergeCell ref="B30:B35"/>
    <mergeCell ref="C30:C35"/>
    <mergeCell ref="D18:D23"/>
    <mergeCell ref="C18:C23"/>
    <mergeCell ref="A162:A167"/>
    <mergeCell ref="A156:A161"/>
    <mergeCell ref="A1:B6"/>
    <mergeCell ref="G258:G263"/>
    <mergeCell ref="H258:H263"/>
    <mergeCell ref="I258:I263"/>
    <mergeCell ref="G264:G269"/>
    <mergeCell ref="H264:H269"/>
    <mergeCell ref="I264:I269"/>
    <mergeCell ref="G18:G23"/>
    <mergeCell ref="H18:H23"/>
    <mergeCell ref="I18:I23"/>
    <mergeCell ref="G24:G29"/>
    <mergeCell ref="H24:H29"/>
    <mergeCell ref="I24:I29"/>
    <mergeCell ref="G30:G35"/>
    <mergeCell ref="H30:H35"/>
    <mergeCell ref="I30:I35"/>
    <mergeCell ref="G36:G41"/>
    <mergeCell ref="H36:H41"/>
    <mergeCell ref="I36:I41"/>
    <mergeCell ref="G42:G47"/>
    <mergeCell ref="H42:H47"/>
    <mergeCell ref="I42:I47"/>
    <mergeCell ref="B90:B95"/>
    <mergeCell ref="C90:C95"/>
    <mergeCell ref="D84:D89"/>
    <mergeCell ref="F216:F221"/>
    <mergeCell ref="F156:F161"/>
    <mergeCell ref="F162:F167"/>
    <mergeCell ref="C216:C221"/>
    <mergeCell ref="E186:E191"/>
    <mergeCell ref="B192:B197"/>
    <mergeCell ref="C192:C197"/>
    <mergeCell ref="B372:B376"/>
    <mergeCell ref="A372:A376"/>
    <mergeCell ref="A330:A335"/>
    <mergeCell ref="B216:B221"/>
    <mergeCell ref="A312:A317"/>
    <mergeCell ref="D234:D239"/>
    <mergeCell ref="E54:E59"/>
    <mergeCell ref="B60:B65"/>
    <mergeCell ref="B12:B17"/>
    <mergeCell ref="A12:A17"/>
    <mergeCell ref="G198:G203"/>
    <mergeCell ref="H60:H65"/>
    <mergeCell ref="C348:C353"/>
    <mergeCell ref="D318:D323"/>
    <mergeCell ref="E264:E269"/>
    <mergeCell ref="D252:D257"/>
    <mergeCell ref="G276:G281"/>
    <mergeCell ref="H276:H281"/>
    <mergeCell ref="G282:G287"/>
    <mergeCell ref="H282:H287"/>
    <mergeCell ref="G288:G293"/>
    <mergeCell ref="H288:H293"/>
    <mergeCell ref="H12:H17"/>
    <mergeCell ref="G12:G17"/>
    <mergeCell ref="F12:F17"/>
    <mergeCell ref="E12:E17"/>
    <mergeCell ref="D12:D17"/>
    <mergeCell ref="C12:C17"/>
    <mergeCell ref="G360:G365"/>
    <mergeCell ref="G294:G299"/>
    <mergeCell ref="H294:H299"/>
    <mergeCell ref="H342:H347"/>
    <mergeCell ref="C389:C394"/>
    <mergeCell ref="AU276:AU277"/>
    <mergeCell ref="AT348:AT349"/>
    <mergeCell ref="AU348:AU349"/>
    <mergeCell ref="AV348:AV349"/>
    <mergeCell ref="AV258:AV259"/>
    <mergeCell ref="I383:I388"/>
    <mergeCell ref="AV282:AV284"/>
    <mergeCell ref="AV276:AV277"/>
    <mergeCell ref="AT282:AT284"/>
    <mergeCell ref="AU282:AU284"/>
    <mergeCell ref="AT306:AT307"/>
    <mergeCell ref="AU306:AU307"/>
    <mergeCell ref="AV306:AV307"/>
    <mergeCell ref="AU288:AU289"/>
    <mergeCell ref="AT288:AT289"/>
    <mergeCell ref="AT276:AT277"/>
    <mergeCell ref="X389:X394"/>
    <mergeCell ref="Y389:Y394"/>
    <mergeCell ref="J348:J353"/>
    <mergeCell ref="I377:I382"/>
    <mergeCell ref="F360:F365"/>
    <mergeCell ref="F366:F371"/>
    <mergeCell ref="I276:I281"/>
    <mergeCell ref="I282:I287"/>
    <mergeCell ref="I288:I293"/>
    <mergeCell ref="J372:J376"/>
    <mergeCell ref="I372:I376"/>
    <mergeCell ref="R360:R365"/>
    <mergeCell ref="S360:S365"/>
    <mergeCell ref="T360:T365"/>
    <mergeCell ref="Z324:Z329"/>
    <mergeCell ref="AV150:AV151"/>
    <mergeCell ref="AT258:AT259"/>
    <mergeCell ref="AU258:AU259"/>
    <mergeCell ref="AT222:AT223"/>
    <mergeCell ref="AU222:AU223"/>
    <mergeCell ref="AV222:AV223"/>
    <mergeCell ref="AU132:AU134"/>
    <mergeCell ref="AV252:AV254"/>
    <mergeCell ref="AU252:AU254"/>
    <mergeCell ref="AT252:AT254"/>
    <mergeCell ref="AV186:AV190"/>
    <mergeCell ref="AU186:AU190"/>
    <mergeCell ref="AT186:AT190"/>
    <mergeCell ref="AV198:AV199"/>
    <mergeCell ref="AU198:AU199"/>
    <mergeCell ref="AT198:AT199"/>
    <mergeCell ref="AU240:AU242"/>
    <mergeCell ref="AT240:AT242"/>
    <mergeCell ref="AV204:AV206"/>
    <mergeCell ref="AU204:AU206"/>
    <mergeCell ref="AT204:AT206"/>
    <mergeCell ref="AV210:AV211"/>
    <mergeCell ref="AU210:AU211"/>
    <mergeCell ref="AT210:AT211"/>
    <mergeCell ref="AV216:AV217"/>
    <mergeCell ref="AU216:AU217"/>
    <mergeCell ref="AT216:AT217"/>
    <mergeCell ref="AV144:AV145"/>
    <mergeCell ref="AT150:AT151"/>
    <mergeCell ref="AU150:AU151"/>
    <mergeCell ref="AT9:AT10"/>
    <mergeCell ref="AU9:AU10"/>
    <mergeCell ref="AT18:AT20"/>
    <mergeCell ref="AU18:AU20"/>
    <mergeCell ref="AV18:AV20"/>
    <mergeCell ref="AV42:AV44"/>
    <mergeCell ref="AV78:AV79"/>
    <mergeCell ref="AT66:AT68"/>
    <mergeCell ref="AU66:AU68"/>
    <mergeCell ref="AV66:AV68"/>
    <mergeCell ref="AT72:AT73"/>
    <mergeCell ref="AU72:AU73"/>
    <mergeCell ref="AV72:AV73"/>
    <mergeCell ref="AU36:AU38"/>
    <mergeCell ref="AV36:AV38"/>
    <mergeCell ref="AT60:AT61"/>
    <mergeCell ref="AU60:AU61"/>
    <mergeCell ref="AV60:AV61"/>
    <mergeCell ref="AT36:AT38"/>
    <mergeCell ref="AV30:AV32"/>
    <mergeCell ref="AU30:AU32"/>
    <mergeCell ref="AT30:AT32"/>
    <mergeCell ref="AV24:AV25"/>
    <mergeCell ref="AU24:AU25"/>
    <mergeCell ref="AT24:AT25"/>
    <mergeCell ref="AV12:AV13"/>
    <mergeCell ref="AU12:AU13"/>
    <mergeCell ref="AT12:AT13"/>
    <mergeCell ref="AT84:AT85"/>
    <mergeCell ref="AV102:AV104"/>
    <mergeCell ref="AU102:AU104"/>
    <mergeCell ref="AU84:AU85"/>
    <mergeCell ref="AV84:AV85"/>
    <mergeCell ref="AT90:AT91"/>
    <mergeCell ref="AU90:AU91"/>
    <mergeCell ref="AV90:AV91"/>
    <mergeCell ref="AT96:AT97"/>
    <mergeCell ref="AU96:AU97"/>
    <mergeCell ref="AV96:AV97"/>
    <mergeCell ref="AT156:AT159"/>
    <mergeCell ref="AU156:AU159"/>
    <mergeCell ref="AV156:AV159"/>
    <mergeCell ref="AU42:AU43"/>
    <mergeCell ref="AV108:AV111"/>
    <mergeCell ref="AU108:AU111"/>
    <mergeCell ref="AT108:AT111"/>
    <mergeCell ref="AV132:AV134"/>
    <mergeCell ref="AT132:AT134"/>
    <mergeCell ref="AT102:AT104"/>
    <mergeCell ref="AV138:AV139"/>
    <mergeCell ref="AU138:AU139"/>
    <mergeCell ref="AT138:AT139"/>
    <mergeCell ref="AT126:AT127"/>
    <mergeCell ref="AU126:AU127"/>
    <mergeCell ref="AT120:AT122"/>
    <mergeCell ref="AU120:AU122"/>
    <mergeCell ref="AV120:AV122"/>
    <mergeCell ref="AV126:AV127"/>
    <mergeCell ref="AT144:AT145"/>
    <mergeCell ref="AU144:AU145"/>
    <mergeCell ref="T383:T388"/>
    <mergeCell ref="K348:K353"/>
    <mergeCell ref="L348:L353"/>
    <mergeCell ref="X372:X376"/>
    <mergeCell ref="W372:W376"/>
    <mergeCell ref="V372:V376"/>
    <mergeCell ref="U372:U376"/>
    <mergeCell ref="T372:T376"/>
    <mergeCell ref="S372:S376"/>
    <mergeCell ref="R372:R376"/>
    <mergeCell ref="J383:J388"/>
    <mergeCell ref="N383:N388"/>
    <mergeCell ref="M383:M388"/>
    <mergeCell ref="L383:L388"/>
    <mergeCell ref="X383:X388"/>
    <mergeCell ref="Q372:Q376"/>
    <mergeCell ref="O372:O376"/>
    <mergeCell ref="N372:N376"/>
    <mergeCell ref="X360:X365"/>
    <mergeCell ref="X366:X371"/>
    <mergeCell ref="T366:T371"/>
    <mergeCell ref="O348:O353"/>
    <mergeCell ref="N348:N353"/>
    <mergeCell ref="X377:X382"/>
    <mergeCell ref="R348:R353"/>
    <mergeCell ref="X348:X353"/>
    <mergeCell ref="U348:U353"/>
    <mergeCell ref="P372:P376"/>
    <mergeCell ref="K372:K376"/>
    <mergeCell ref="Q348:Q353"/>
    <mergeCell ref="Q383:Q388"/>
    <mergeCell ref="W383:W388"/>
    <mergeCell ref="A354:A359"/>
    <mergeCell ref="L360:L365"/>
    <mergeCell ref="P348:P353"/>
    <mergeCell ref="C342:C347"/>
    <mergeCell ref="D342:D347"/>
    <mergeCell ref="C336:C341"/>
    <mergeCell ref="D336:D341"/>
    <mergeCell ref="G336:G341"/>
    <mergeCell ref="I336:I341"/>
    <mergeCell ref="E336:E341"/>
    <mergeCell ref="S252:S257"/>
    <mergeCell ref="T252:T257"/>
    <mergeCell ref="W306:W311"/>
    <mergeCell ref="S312:S317"/>
    <mergeCell ref="R318:R323"/>
    <mergeCell ref="S318:S323"/>
    <mergeCell ref="Y330:Y335"/>
    <mergeCell ref="W318:W323"/>
    <mergeCell ref="U306:U311"/>
    <mergeCell ref="V306:V311"/>
    <mergeCell ref="W288:W293"/>
    <mergeCell ref="X312:X317"/>
    <mergeCell ref="R294:R299"/>
    <mergeCell ref="S294:S299"/>
    <mergeCell ref="K330:K335"/>
    <mergeCell ref="L330:L335"/>
    <mergeCell ref="M330:M335"/>
    <mergeCell ref="O324:O329"/>
    <mergeCell ref="P264:P269"/>
    <mergeCell ref="Q264:Q269"/>
    <mergeCell ref="A348:A353"/>
    <mergeCell ref="B360:B365"/>
    <mergeCell ref="K336:K341"/>
    <mergeCell ref="L336:L341"/>
    <mergeCell ref="M336:M341"/>
    <mergeCell ref="N336:N341"/>
    <mergeCell ref="O336:O341"/>
    <mergeCell ref="B330:B335"/>
    <mergeCell ref="C330:C335"/>
    <mergeCell ref="B336:B341"/>
    <mergeCell ref="B342:B347"/>
    <mergeCell ref="I360:I365"/>
    <mergeCell ref="E342:E347"/>
    <mergeCell ref="P342:P347"/>
    <mergeCell ref="J360:J365"/>
    <mergeCell ref="K360:K365"/>
    <mergeCell ref="D348:D353"/>
    <mergeCell ref="E348:E353"/>
    <mergeCell ref="E360:E365"/>
    <mergeCell ref="O360:O365"/>
    <mergeCell ref="P360:P365"/>
    <mergeCell ref="C354:C359"/>
    <mergeCell ref="B354:B359"/>
    <mergeCell ref="C360:C365"/>
    <mergeCell ref="I342:I347"/>
    <mergeCell ref="G342:G347"/>
    <mergeCell ref="J342:J347"/>
    <mergeCell ref="N360:N365"/>
    <mergeCell ref="H360:H365"/>
    <mergeCell ref="D354:D359"/>
    <mergeCell ref="G300:G305"/>
    <mergeCell ref="F270:F275"/>
    <mergeCell ref="K234:K239"/>
    <mergeCell ref="J234:J239"/>
    <mergeCell ref="H216:H221"/>
    <mergeCell ref="O222:O227"/>
    <mergeCell ref="P222:P227"/>
    <mergeCell ref="K312:K317"/>
    <mergeCell ref="H270:H275"/>
    <mergeCell ref="I270:I275"/>
    <mergeCell ref="O306:O311"/>
    <mergeCell ref="P306:P311"/>
    <mergeCell ref="Q306:Q311"/>
    <mergeCell ref="N270:N275"/>
    <mergeCell ref="O270:O275"/>
    <mergeCell ref="P270:P275"/>
    <mergeCell ref="Q270:Q275"/>
    <mergeCell ref="J312:J317"/>
    <mergeCell ref="P216:P221"/>
    <mergeCell ref="F234:F239"/>
    <mergeCell ref="G222:G227"/>
    <mergeCell ref="L312:L317"/>
    <mergeCell ref="M312:M317"/>
    <mergeCell ref="N312:N317"/>
    <mergeCell ref="O312:O317"/>
    <mergeCell ref="J306:J311"/>
    <mergeCell ref="K306:K311"/>
    <mergeCell ref="L306:L311"/>
    <mergeCell ref="M306:M311"/>
    <mergeCell ref="N306:N311"/>
    <mergeCell ref="Q228:Q233"/>
    <mergeCell ref="P240:P245"/>
    <mergeCell ref="R216:R221"/>
    <mergeCell ref="S216:S221"/>
    <mergeCell ref="U204:U209"/>
    <mergeCell ref="V216:V221"/>
    <mergeCell ref="S204:S209"/>
    <mergeCell ref="U168:U173"/>
    <mergeCell ref="T204:T209"/>
    <mergeCell ref="Y186:Y191"/>
    <mergeCell ref="S222:S227"/>
    <mergeCell ref="Y66:Y71"/>
    <mergeCell ref="R204:R209"/>
    <mergeCell ref="W150:W155"/>
    <mergeCell ref="U162:U167"/>
    <mergeCell ref="R192:R197"/>
    <mergeCell ref="S192:S197"/>
    <mergeCell ref="V198:V203"/>
    <mergeCell ref="U186:U191"/>
    <mergeCell ref="Y198:Y203"/>
    <mergeCell ref="S66:S71"/>
    <mergeCell ref="T66:T71"/>
    <mergeCell ref="R72:R77"/>
    <mergeCell ref="U180:U185"/>
    <mergeCell ref="W198:W203"/>
    <mergeCell ref="T126:T131"/>
    <mergeCell ref="W216:W221"/>
    <mergeCell ref="Y204:Y209"/>
    <mergeCell ref="Y210:Y215"/>
    <mergeCell ref="Y216:Y221"/>
    <mergeCell ref="Y222:Y227"/>
    <mergeCell ref="Z132:Z137"/>
    <mergeCell ref="V120:V125"/>
    <mergeCell ref="W120:W125"/>
    <mergeCell ref="W114:W119"/>
    <mergeCell ref="V114:V119"/>
    <mergeCell ref="T162:T167"/>
    <mergeCell ref="Y144:Y149"/>
    <mergeCell ref="Y150:Y155"/>
    <mergeCell ref="Y114:Y115"/>
    <mergeCell ref="S90:S95"/>
    <mergeCell ref="X138:X143"/>
    <mergeCell ref="X108:X113"/>
    <mergeCell ref="X114:X119"/>
    <mergeCell ref="Y96:Y101"/>
    <mergeCell ref="T168:T173"/>
    <mergeCell ref="U72:U77"/>
    <mergeCell ref="Z144:Z149"/>
    <mergeCell ref="V150:V155"/>
    <mergeCell ref="U84:U89"/>
    <mergeCell ref="V84:V89"/>
    <mergeCell ref="S72:S77"/>
    <mergeCell ref="T72:T77"/>
    <mergeCell ref="V168:V173"/>
    <mergeCell ref="U126:U131"/>
    <mergeCell ref="V126:V131"/>
    <mergeCell ref="W126:W131"/>
    <mergeCell ref="U96:U101"/>
    <mergeCell ref="V96:V101"/>
    <mergeCell ref="W96:W101"/>
    <mergeCell ref="S84:S89"/>
    <mergeCell ref="T84:T89"/>
    <mergeCell ref="S126:S131"/>
    <mergeCell ref="AA12:AA17"/>
    <mergeCell ref="F78:F83"/>
    <mergeCell ref="Z78:Z83"/>
    <mergeCell ref="F84:F89"/>
    <mergeCell ref="Z84:Z89"/>
    <mergeCell ref="F90:F95"/>
    <mergeCell ref="Z90:Z95"/>
    <mergeCell ref="Z96:Z101"/>
    <mergeCell ref="V30:V35"/>
    <mergeCell ref="W30:W35"/>
    <mergeCell ref="X30:X35"/>
    <mergeCell ref="Y30:Y35"/>
    <mergeCell ref="Z30:Z35"/>
    <mergeCell ref="AA30:AA35"/>
    <mergeCell ref="O30:O35"/>
    <mergeCell ref="P30:P35"/>
    <mergeCell ref="Q30:Q35"/>
    <mergeCell ref="R30:R35"/>
    <mergeCell ref="S30:S35"/>
    <mergeCell ref="X84:X89"/>
    <mergeCell ref="S24:S29"/>
    <mergeCell ref="V48:V53"/>
    <mergeCell ref="X48:X53"/>
    <mergeCell ref="Y24:Y29"/>
    <mergeCell ref="W18:W23"/>
    <mergeCell ref="X54:X59"/>
    <mergeCell ref="AA42:AA47"/>
    <mergeCell ref="O12:O17"/>
    <mergeCell ref="N12:N17"/>
    <mergeCell ref="M12:M17"/>
    <mergeCell ref="L18:L23"/>
    <mergeCell ref="Z12:Z17"/>
    <mergeCell ref="AA36:AA41"/>
    <mergeCell ref="G48:G53"/>
    <mergeCell ref="H48:H53"/>
    <mergeCell ref="I48:I53"/>
    <mergeCell ref="G54:G59"/>
    <mergeCell ref="H54:H59"/>
    <mergeCell ref="B383:B388"/>
    <mergeCell ref="C383:C388"/>
    <mergeCell ref="D383:D388"/>
    <mergeCell ref="E383:E388"/>
    <mergeCell ref="C162:C167"/>
    <mergeCell ref="D162:D167"/>
    <mergeCell ref="E162:E167"/>
    <mergeCell ref="B168:B173"/>
    <mergeCell ref="C168:C173"/>
    <mergeCell ref="D168:D173"/>
    <mergeCell ref="E168:E173"/>
    <mergeCell ref="B174:B179"/>
    <mergeCell ref="C174:C179"/>
    <mergeCell ref="D174:D179"/>
    <mergeCell ref="E174:E179"/>
    <mergeCell ref="B180:B185"/>
    <mergeCell ref="B300:B305"/>
    <mergeCell ref="C300:C305"/>
    <mergeCell ref="B348:B353"/>
    <mergeCell ref="Y102:Y107"/>
    <mergeCell ref="Y108:Y113"/>
    <mergeCell ref="Y126:Y131"/>
    <mergeCell ref="Y132:Y137"/>
    <mergeCell ref="E252:E257"/>
    <mergeCell ref="E234:E239"/>
    <mergeCell ref="AA150:AA155"/>
    <mergeCell ref="D102:D107"/>
    <mergeCell ref="AA66:AA71"/>
    <mergeCell ref="AA72:AA77"/>
    <mergeCell ref="Z72:Z77"/>
    <mergeCell ref="Y48:Y53"/>
    <mergeCell ref="E180:E185"/>
    <mergeCell ref="X270:X275"/>
    <mergeCell ref="X276:X281"/>
    <mergeCell ref="U138:U143"/>
    <mergeCell ref="V138:V143"/>
    <mergeCell ref="M192:M197"/>
    <mergeCell ref="X174:X179"/>
    <mergeCell ref="W186:W191"/>
    <mergeCell ref="Q186:Q191"/>
    <mergeCell ref="P186:P191"/>
    <mergeCell ref="I66:I71"/>
    <mergeCell ref="Y90:Y95"/>
    <mergeCell ref="X66:X71"/>
    <mergeCell ref="Y72:Y77"/>
    <mergeCell ref="N132:N137"/>
    <mergeCell ref="R102:R107"/>
    <mergeCell ref="H102:H107"/>
    <mergeCell ref="Y180:Y185"/>
    <mergeCell ref="Z156:Z161"/>
    <mergeCell ref="AA156:AA161"/>
    <mergeCell ref="Z162:Z167"/>
    <mergeCell ref="Y168:Y173"/>
    <mergeCell ref="R168:R173"/>
    <mergeCell ref="W168:W173"/>
    <mergeCell ref="Z150:Z155"/>
    <mergeCell ref="R198:R203"/>
    <mergeCell ref="Z180:Z185"/>
    <mergeCell ref="W48:W53"/>
    <mergeCell ref="N54:N59"/>
    <mergeCell ref="O54:O59"/>
    <mergeCell ref="AA114:AA119"/>
    <mergeCell ref="B377:B382"/>
    <mergeCell ref="C377:C382"/>
    <mergeCell ref="D377:D382"/>
    <mergeCell ref="E377:E382"/>
    <mergeCell ref="A360:A365"/>
    <mergeCell ref="A342:A347"/>
    <mergeCell ref="S132:S137"/>
    <mergeCell ref="Y120:Y125"/>
    <mergeCell ref="Z102:Z107"/>
    <mergeCell ref="Z108:Z113"/>
    <mergeCell ref="Z114:Z119"/>
    <mergeCell ref="Z120:Z125"/>
    <mergeCell ref="Z126:Z131"/>
    <mergeCell ref="T108:T113"/>
    <mergeCell ref="X102:X107"/>
    <mergeCell ref="F66:F71"/>
    <mergeCell ref="L132:L137"/>
    <mergeCell ref="U66:U71"/>
    <mergeCell ref="V66:V71"/>
    <mergeCell ref="W66:W71"/>
    <mergeCell ref="F120:F125"/>
    <mergeCell ref="F114:F119"/>
    <mergeCell ref="B96:B101"/>
    <mergeCell ref="E114:E119"/>
    <mergeCell ref="E210:E215"/>
    <mergeCell ref="X90:X95"/>
    <mergeCell ref="X96:X101"/>
    <mergeCell ref="T54:T59"/>
    <mergeCell ref="W54:W59"/>
    <mergeCell ref="M30:M35"/>
    <mergeCell ref="I54:I59"/>
    <mergeCell ref="L114:L119"/>
    <mergeCell ref="AA24:AA29"/>
    <mergeCell ref="R90:R95"/>
    <mergeCell ref="D78:D83"/>
    <mergeCell ref="E78:E83"/>
    <mergeCell ref="E120:E125"/>
    <mergeCell ref="B108:B113"/>
    <mergeCell ref="B120:B125"/>
    <mergeCell ref="C120:C125"/>
    <mergeCell ref="D120:D125"/>
    <mergeCell ref="E156:E161"/>
    <mergeCell ref="C96:C101"/>
    <mergeCell ref="D96:D101"/>
    <mergeCell ref="D90:D95"/>
    <mergeCell ref="E96:E101"/>
    <mergeCell ref="D156:D161"/>
    <mergeCell ref="H138:H143"/>
    <mergeCell ref="I138:I143"/>
    <mergeCell ref="P66:P71"/>
    <mergeCell ref="Q66:Q71"/>
    <mergeCell ref="U54:U59"/>
    <mergeCell ref="C60:C65"/>
    <mergeCell ref="D60:D65"/>
    <mergeCell ref="AA54:AA59"/>
    <mergeCell ref="Z60:Z65"/>
    <mergeCell ref="Y84:Y89"/>
    <mergeCell ref="C42:C47"/>
    <mergeCell ref="D42:D47"/>
    <mergeCell ref="E42:E47"/>
    <mergeCell ref="F30:F35"/>
    <mergeCell ref="J30:J35"/>
    <mergeCell ref="D30:D35"/>
    <mergeCell ref="E30:E35"/>
    <mergeCell ref="AA18:AA23"/>
    <mergeCell ref="F18:F23"/>
    <mergeCell ref="V24:V29"/>
    <mergeCell ref="N18:N23"/>
    <mergeCell ref="M18:M23"/>
    <mergeCell ref="U48:U53"/>
    <mergeCell ref="X132:X137"/>
    <mergeCell ref="AA78:AA83"/>
    <mergeCell ref="Y78:Y83"/>
    <mergeCell ref="Z66:Z71"/>
    <mergeCell ref="M24:M29"/>
    <mergeCell ref="N24:N29"/>
    <mergeCell ref="O24:O29"/>
    <mergeCell ref="AA48:AA53"/>
    <mergeCell ref="K54:K59"/>
    <mergeCell ref="L54:L59"/>
    <mergeCell ref="AA108:AA113"/>
    <mergeCell ref="AA120:AA125"/>
    <mergeCell ref="V42:V47"/>
    <mergeCell ref="W42:W47"/>
    <mergeCell ref="Y42:Y47"/>
    <mergeCell ref="Q54:Q59"/>
    <mergeCell ref="R36:R41"/>
    <mergeCell ref="T30:T35"/>
    <mergeCell ref="U30:U35"/>
    <mergeCell ref="Y54:Y59"/>
    <mergeCell ref="Z54:Z59"/>
    <mergeCell ref="U24:U29"/>
    <mergeCell ref="S12:S17"/>
    <mergeCell ref="R12:R17"/>
    <mergeCell ref="Q12:Q17"/>
    <mergeCell ref="Y36:Y41"/>
    <mergeCell ref="X12:X17"/>
    <mergeCell ref="W12:W17"/>
    <mergeCell ref="D192:D197"/>
    <mergeCell ref="B186:B191"/>
    <mergeCell ref="F192:F197"/>
    <mergeCell ref="F180:F185"/>
    <mergeCell ref="F186:F191"/>
    <mergeCell ref="B210:B215"/>
    <mergeCell ref="B198:B203"/>
    <mergeCell ref="B204:B209"/>
    <mergeCell ref="F138:F143"/>
    <mergeCell ref="B162:B167"/>
    <mergeCell ref="E150:E155"/>
    <mergeCell ref="B156:B161"/>
    <mergeCell ref="C156:C161"/>
    <mergeCell ref="F144:F149"/>
    <mergeCell ref="B18:B23"/>
    <mergeCell ref="K18:K23"/>
    <mergeCell ref="J18:J23"/>
    <mergeCell ref="E24:E29"/>
    <mergeCell ref="F24:F29"/>
    <mergeCell ref="J24:J29"/>
    <mergeCell ref="E36:E41"/>
    <mergeCell ref="D36:D41"/>
    <mergeCell ref="C36:C41"/>
    <mergeCell ref="B144:B149"/>
    <mergeCell ref="C144:C149"/>
    <mergeCell ref="D144:D149"/>
    <mergeCell ref="A306:A311"/>
    <mergeCell ref="F306:F311"/>
    <mergeCell ref="A318:A323"/>
    <mergeCell ref="D306:D311"/>
    <mergeCell ref="E306:E311"/>
    <mergeCell ref="G324:G329"/>
    <mergeCell ref="H324:H329"/>
    <mergeCell ref="I324:I329"/>
    <mergeCell ref="A336:A341"/>
    <mergeCell ref="Z8:Z10"/>
    <mergeCell ref="X8:X10"/>
    <mergeCell ref="Y8:Y10"/>
    <mergeCell ref="Z24:Z29"/>
    <mergeCell ref="Y60:Y65"/>
    <mergeCell ref="Z18:Z23"/>
    <mergeCell ref="X60:X65"/>
    <mergeCell ref="Z36:Z41"/>
    <mergeCell ref="Z42:Z47"/>
    <mergeCell ref="Z48:Z53"/>
    <mergeCell ref="W24:W29"/>
    <mergeCell ref="X24:X29"/>
    <mergeCell ref="P24:P29"/>
    <mergeCell ref="Q24:Q29"/>
    <mergeCell ref="R24:R29"/>
    <mergeCell ref="T24:T29"/>
    <mergeCell ref="V9:V10"/>
    <mergeCell ref="W9:W10"/>
    <mergeCell ref="Q9:Q10"/>
    <mergeCell ref="X18:X23"/>
    <mergeCell ref="Y18:Y23"/>
    <mergeCell ref="Y12:Y17"/>
    <mergeCell ref="V54:V59"/>
    <mergeCell ref="F318:F323"/>
    <mergeCell ref="F324:F329"/>
    <mergeCell ref="B318:B323"/>
    <mergeCell ref="E318:E323"/>
    <mergeCell ref="B324:B329"/>
    <mergeCell ref="C324:C329"/>
    <mergeCell ref="H318:H323"/>
    <mergeCell ref="I318:I323"/>
    <mergeCell ref="A324:A329"/>
    <mergeCell ref="J324:J329"/>
    <mergeCell ref="K324:K329"/>
    <mergeCell ref="P324:P329"/>
    <mergeCell ref="L324:L329"/>
    <mergeCell ref="M324:M329"/>
    <mergeCell ref="N324:N329"/>
    <mergeCell ref="E312:E317"/>
    <mergeCell ref="G312:G317"/>
    <mergeCell ref="H312:H317"/>
    <mergeCell ref="I312:I317"/>
    <mergeCell ref="G318:G323"/>
    <mergeCell ref="E324:E329"/>
    <mergeCell ref="C312:C317"/>
    <mergeCell ref="D312:D317"/>
    <mergeCell ref="F312:F317"/>
    <mergeCell ref="D324:D329"/>
    <mergeCell ref="C318:C323"/>
    <mergeCell ref="B312:B317"/>
    <mergeCell ref="A294:A299"/>
    <mergeCell ref="J294:J299"/>
    <mergeCell ref="K294:K299"/>
    <mergeCell ref="R300:R305"/>
    <mergeCell ref="S300:S305"/>
    <mergeCell ref="T300:T305"/>
    <mergeCell ref="I300:I305"/>
    <mergeCell ref="B294:B299"/>
    <mergeCell ref="C294:C299"/>
    <mergeCell ref="D294:D299"/>
    <mergeCell ref="E294:E299"/>
    <mergeCell ref="T294:T299"/>
    <mergeCell ref="O294:O299"/>
    <mergeCell ref="P294:P299"/>
    <mergeCell ref="Q294:Q299"/>
    <mergeCell ref="P312:P317"/>
    <mergeCell ref="Q312:Q317"/>
    <mergeCell ref="H300:H305"/>
    <mergeCell ref="L294:L299"/>
    <mergeCell ref="M294:M299"/>
    <mergeCell ref="B306:B311"/>
    <mergeCell ref="C306:C311"/>
    <mergeCell ref="A300:A305"/>
    <mergeCell ref="J300:J305"/>
    <mergeCell ref="K300:K305"/>
    <mergeCell ref="L300:L305"/>
    <mergeCell ref="M300:M305"/>
    <mergeCell ref="N300:N305"/>
    <mergeCell ref="O300:O305"/>
    <mergeCell ref="P300:P305"/>
    <mergeCell ref="Q300:Q305"/>
    <mergeCell ref="D300:D305"/>
    <mergeCell ref="A282:A287"/>
    <mergeCell ref="J282:J287"/>
    <mergeCell ref="K282:K287"/>
    <mergeCell ref="L282:L287"/>
    <mergeCell ref="M282:M287"/>
    <mergeCell ref="N282:N287"/>
    <mergeCell ref="O282:O287"/>
    <mergeCell ref="P282:P287"/>
    <mergeCell ref="F282:F287"/>
    <mergeCell ref="F288:F293"/>
    <mergeCell ref="R282:R287"/>
    <mergeCell ref="S282:S287"/>
    <mergeCell ref="T282:T287"/>
    <mergeCell ref="R288:R293"/>
    <mergeCell ref="S288:S293"/>
    <mergeCell ref="T288:T293"/>
    <mergeCell ref="B282:B287"/>
    <mergeCell ref="D282:D287"/>
    <mergeCell ref="E282:E287"/>
    <mergeCell ref="Q282:Q287"/>
    <mergeCell ref="A288:A293"/>
    <mergeCell ref="J288:J293"/>
    <mergeCell ref="B288:B293"/>
    <mergeCell ref="D288:D293"/>
    <mergeCell ref="E288:E293"/>
    <mergeCell ref="O288:O293"/>
    <mergeCell ref="P288:P293"/>
    <mergeCell ref="Q288:Q293"/>
    <mergeCell ref="K288:K293"/>
    <mergeCell ref="L288:L293"/>
    <mergeCell ref="C282:C287"/>
    <mergeCell ref="C288:C293"/>
    <mergeCell ref="A276:A281"/>
    <mergeCell ref="J276:J281"/>
    <mergeCell ref="K276:K281"/>
    <mergeCell ref="L276:L281"/>
    <mergeCell ref="M276:M281"/>
    <mergeCell ref="N276:N281"/>
    <mergeCell ref="O276:O281"/>
    <mergeCell ref="P276:P281"/>
    <mergeCell ref="Q276:Q281"/>
    <mergeCell ref="U276:U281"/>
    <mergeCell ref="V276:V281"/>
    <mergeCell ref="W276:W281"/>
    <mergeCell ref="F276:F281"/>
    <mergeCell ref="A270:A275"/>
    <mergeCell ref="J270:J275"/>
    <mergeCell ref="K270:K275"/>
    <mergeCell ref="L270:L275"/>
    <mergeCell ref="M270:M275"/>
    <mergeCell ref="T270:T275"/>
    <mergeCell ref="R276:R281"/>
    <mergeCell ref="S276:S281"/>
    <mergeCell ref="T276:T281"/>
    <mergeCell ref="R270:R275"/>
    <mergeCell ref="S270:S275"/>
    <mergeCell ref="B276:B281"/>
    <mergeCell ref="C276:C281"/>
    <mergeCell ref="D276:D281"/>
    <mergeCell ref="E276:E281"/>
    <mergeCell ref="B270:B275"/>
    <mergeCell ref="C270:C275"/>
    <mergeCell ref="D270:D275"/>
    <mergeCell ref="E270:E275"/>
    <mergeCell ref="A264:A269"/>
    <mergeCell ref="J264:J269"/>
    <mergeCell ref="K264:K269"/>
    <mergeCell ref="L264:L269"/>
    <mergeCell ref="F258:F263"/>
    <mergeCell ref="F264:F269"/>
    <mergeCell ref="B264:B269"/>
    <mergeCell ref="M264:M269"/>
    <mergeCell ref="B258:B263"/>
    <mergeCell ref="C258:C263"/>
    <mergeCell ref="D258:D263"/>
    <mergeCell ref="E258:E263"/>
    <mergeCell ref="N264:N269"/>
    <mergeCell ref="D264:D269"/>
    <mergeCell ref="A258:A263"/>
    <mergeCell ref="J258:J263"/>
    <mergeCell ref="K258:K263"/>
    <mergeCell ref="L258:L263"/>
    <mergeCell ref="M258:M263"/>
    <mergeCell ref="N258:N263"/>
    <mergeCell ref="C264:C269"/>
    <mergeCell ref="A252:A257"/>
    <mergeCell ref="J252:J257"/>
    <mergeCell ref="K252:K257"/>
    <mergeCell ref="L252:L257"/>
    <mergeCell ref="M252:M257"/>
    <mergeCell ref="N252:N257"/>
    <mergeCell ref="O252:O257"/>
    <mergeCell ref="P252:P257"/>
    <mergeCell ref="Q252:Q257"/>
    <mergeCell ref="G252:G257"/>
    <mergeCell ref="H252:H257"/>
    <mergeCell ref="I252:I257"/>
    <mergeCell ref="F252:F257"/>
    <mergeCell ref="F222:F227"/>
    <mergeCell ref="F228:F233"/>
    <mergeCell ref="M234:M239"/>
    <mergeCell ref="L234:L239"/>
    <mergeCell ref="O234:O239"/>
    <mergeCell ref="P234:P239"/>
    <mergeCell ref="Q234:Q239"/>
    <mergeCell ref="B252:B257"/>
    <mergeCell ref="C252:C257"/>
    <mergeCell ref="C222:C227"/>
    <mergeCell ref="D222:D227"/>
    <mergeCell ref="I234:I239"/>
    <mergeCell ref="B234:B239"/>
    <mergeCell ref="C234:C239"/>
    <mergeCell ref="Q222:Q227"/>
    <mergeCell ref="M228:M233"/>
    <mergeCell ref="L228:L233"/>
    <mergeCell ref="K228:K233"/>
    <mergeCell ref="P228:P233"/>
    <mergeCell ref="A174:A179"/>
    <mergeCell ref="J174:J179"/>
    <mergeCell ref="K174:K179"/>
    <mergeCell ref="L174:L179"/>
    <mergeCell ref="A192:A197"/>
    <mergeCell ref="S234:S239"/>
    <mergeCell ref="M174:M179"/>
    <mergeCell ref="C186:C191"/>
    <mergeCell ref="D186:D191"/>
    <mergeCell ref="L204:L209"/>
    <mergeCell ref="M204:M209"/>
    <mergeCell ref="Q204:Q209"/>
    <mergeCell ref="O204:O209"/>
    <mergeCell ref="G216:G221"/>
    <mergeCell ref="J228:J233"/>
    <mergeCell ref="Q216:Q221"/>
    <mergeCell ref="N216:N221"/>
    <mergeCell ref="O216:O221"/>
    <mergeCell ref="B222:B227"/>
    <mergeCell ref="I228:I233"/>
    <mergeCell ref="N234:N239"/>
    <mergeCell ref="G234:G239"/>
    <mergeCell ref="C198:C203"/>
    <mergeCell ref="D198:D203"/>
    <mergeCell ref="D216:D221"/>
    <mergeCell ref="E216:E221"/>
    <mergeCell ref="O174:O179"/>
    <mergeCell ref="H228:H233"/>
    <mergeCell ref="E222:E227"/>
    <mergeCell ref="E198:E203"/>
    <mergeCell ref="G174:G179"/>
    <mergeCell ref="H234:H239"/>
    <mergeCell ref="A234:A239"/>
    <mergeCell ref="A228:A233"/>
    <mergeCell ref="A216:A221"/>
    <mergeCell ref="A210:A215"/>
    <mergeCell ref="J210:J215"/>
    <mergeCell ref="A222:A227"/>
    <mergeCell ref="K222:K227"/>
    <mergeCell ref="L222:L227"/>
    <mergeCell ref="M222:M227"/>
    <mergeCell ref="N222:N227"/>
    <mergeCell ref="A180:A185"/>
    <mergeCell ref="J180:J185"/>
    <mergeCell ref="K180:K185"/>
    <mergeCell ref="L180:L185"/>
    <mergeCell ref="M180:M185"/>
    <mergeCell ref="N180:N185"/>
    <mergeCell ref="H222:H227"/>
    <mergeCell ref="I222:I227"/>
    <mergeCell ref="G228:G233"/>
    <mergeCell ref="A204:A209"/>
    <mergeCell ref="J204:J209"/>
    <mergeCell ref="K204:K209"/>
    <mergeCell ref="F210:F215"/>
    <mergeCell ref="B228:B233"/>
    <mergeCell ref="I216:I221"/>
    <mergeCell ref="I186:I191"/>
    <mergeCell ref="H186:H191"/>
    <mergeCell ref="D204:D209"/>
    <mergeCell ref="N228:N233"/>
    <mergeCell ref="A186:A191"/>
    <mergeCell ref="L210:L215"/>
    <mergeCell ref="D180:D185"/>
    <mergeCell ref="A168:A173"/>
    <mergeCell ref="J168:J173"/>
    <mergeCell ref="K168:K173"/>
    <mergeCell ref="L168:L173"/>
    <mergeCell ref="F168:F173"/>
    <mergeCell ref="R180:R185"/>
    <mergeCell ref="N174:N179"/>
    <mergeCell ref="C180:C185"/>
    <mergeCell ref="A198:A203"/>
    <mergeCell ref="J198:J203"/>
    <mergeCell ref="K198:K203"/>
    <mergeCell ref="L198:L203"/>
    <mergeCell ref="P204:P209"/>
    <mergeCell ref="M198:M203"/>
    <mergeCell ref="L186:L191"/>
    <mergeCell ref="G192:G197"/>
    <mergeCell ref="F174:F179"/>
    <mergeCell ref="M186:M191"/>
    <mergeCell ref="F204:F209"/>
    <mergeCell ref="J192:J197"/>
    <mergeCell ref="P192:P197"/>
    <mergeCell ref="I204:I209"/>
    <mergeCell ref="P174:P179"/>
    <mergeCell ref="Q174:Q179"/>
    <mergeCell ref="M168:M173"/>
    <mergeCell ref="N168:N173"/>
    <mergeCell ref="O168:O173"/>
    <mergeCell ref="P168:P173"/>
    <mergeCell ref="H174:H179"/>
    <mergeCell ref="I174:I179"/>
    <mergeCell ref="G180:G185"/>
    <mergeCell ref="H180:H185"/>
    <mergeCell ref="E144:E149"/>
    <mergeCell ref="P138:P143"/>
    <mergeCell ref="Q138:Q143"/>
    <mergeCell ref="A150:A155"/>
    <mergeCell ref="J150:J155"/>
    <mergeCell ref="B150:B155"/>
    <mergeCell ref="C150:C155"/>
    <mergeCell ref="D150:D155"/>
    <mergeCell ref="L126:L131"/>
    <mergeCell ref="K132:K137"/>
    <mergeCell ref="C126:C131"/>
    <mergeCell ref="F126:F131"/>
    <mergeCell ref="F132:F137"/>
    <mergeCell ref="B132:B137"/>
    <mergeCell ref="C132:C137"/>
    <mergeCell ref="D132:D137"/>
    <mergeCell ref="E132:E137"/>
    <mergeCell ref="M126:M131"/>
    <mergeCell ref="N126:N131"/>
    <mergeCell ref="E126:E131"/>
    <mergeCell ref="H150:H155"/>
    <mergeCell ref="A144:A149"/>
    <mergeCell ref="J144:J149"/>
    <mergeCell ref="I150:I155"/>
    <mergeCell ref="G144:G149"/>
    <mergeCell ref="H144:H149"/>
    <mergeCell ref="A138:A143"/>
    <mergeCell ref="J138:J143"/>
    <mergeCell ref="K138:K143"/>
    <mergeCell ref="G132:G137"/>
    <mergeCell ref="H132:H137"/>
    <mergeCell ref="C114:C119"/>
    <mergeCell ref="A120:A125"/>
    <mergeCell ref="J120:J125"/>
    <mergeCell ref="K120:K125"/>
    <mergeCell ref="M120:M125"/>
    <mergeCell ref="N120:N125"/>
    <mergeCell ref="O120:O125"/>
    <mergeCell ref="P120:P125"/>
    <mergeCell ref="Q120:Q125"/>
    <mergeCell ref="G126:G131"/>
    <mergeCell ref="H126:H131"/>
    <mergeCell ref="I126:I131"/>
    <mergeCell ref="M138:M143"/>
    <mergeCell ref="N138:N143"/>
    <mergeCell ref="B138:B143"/>
    <mergeCell ref="C138:C143"/>
    <mergeCell ref="D138:D143"/>
    <mergeCell ref="E138:E143"/>
    <mergeCell ref="B126:B131"/>
    <mergeCell ref="A114:A119"/>
    <mergeCell ref="J114:J119"/>
    <mergeCell ref="M114:M119"/>
    <mergeCell ref="N114:N119"/>
    <mergeCell ref="O114:O119"/>
    <mergeCell ref="P114:P119"/>
    <mergeCell ref="K126:K131"/>
    <mergeCell ref="A132:A137"/>
    <mergeCell ref="J132:J137"/>
    <mergeCell ref="M132:M137"/>
    <mergeCell ref="A126:A131"/>
    <mergeCell ref="J126:J131"/>
    <mergeCell ref="O138:O143"/>
    <mergeCell ref="A108:A113"/>
    <mergeCell ref="J108:J113"/>
    <mergeCell ref="K108:K113"/>
    <mergeCell ref="L108:L113"/>
    <mergeCell ref="M108:M113"/>
    <mergeCell ref="N108:N113"/>
    <mergeCell ref="O108:O113"/>
    <mergeCell ref="P108:P113"/>
    <mergeCell ref="Q108:Q113"/>
    <mergeCell ref="U108:U113"/>
    <mergeCell ref="V108:V113"/>
    <mergeCell ref="W108:W113"/>
    <mergeCell ref="A102:A107"/>
    <mergeCell ref="J102:J107"/>
    <mergeCell ref="K102:K107"/>
    <mergeCell ref="L102:L107"/>
    <mergeCell ref="M102:M107"/>
    <mergeCell ref="N102:N107"/>
    <mergeCell ref="O102:O107"/>
    <mergeCell ref="P102:P107"/>
    <mergeCell ref="Q102:Q107"/>
    <mergeCell ref="U102:U107"/>
    <mergeCell ref="V102:V107"/>
    <mergeCell ref="W102:W107"/>
    <mergeCell ref="F102:F107"/>
    <mergeCell ref="F108:F113"/>
    <mergeCell ref="S102:S107"/>
    <mergeCell ref="T102:T107"/>
    <mergeCell ref="R108:R113"/>
    <mergeCell ref="S108:S113"/>
    <mergeCell ref="B102:B107"/>
    <mergeCell ref="C102:C107"/>
    <mergeCell ref="W84:W89"/>
    <mergeCell ref="W78:W83"/>
    <mergeCell ref="A84:A89"/>
    <mergeCell ref="J84:J89"/>
    <mergeCell ref="K84:K89"/>
    <mergeCell ref="A90:A95"/>
    <mergeCell ref="J90:J95"/>
    <mergeCell ref="K90:K95"/>
    <mergeCell ref="F96:F101"/>
    <mergeCell ref="L90:L95"/>
    <mergeCell ref="M90:M95"/>
    <mergeCell ref="N90:N95"/>
    <mergeCell ref="O90:O95"/>
    <mergeCell ref="P90:P95"/>
    <mergeCell ref="Q90:Q95"/>
    <mergeCell ref="U90:U95"/>
    <mergeCell ref="V90:V95"/>
    <mergeCell ref="W90:W95"/>
    <mergeCell ref="R96:R101"/>
    <mergeCell ref="S96:S101"/>
    <mergeCell ref="T96:T101"/>
    <mergeCell ref="G96:G101"/>
    <mergeCell ref="H96:H101"/>
    <mergeCell ref="I96:I101"/>
    <mergeCell ref="I90:I95"/>
    <mergeCell ref="W60:W65"/>
    <mergeCell ref="V72:V77"/>
    <mergeCell ref="W72:W77"/>
    <mergeCell ref="A66:A71"/>
    <mergeCell ref="J66:J71"/>
    <mergeCell ref="K66:K71"/>
    <mergeCell ref="L66:L71"/>
    <mergeCell ref="O60:O65"/>
    <mergeCell ref="P60:P65"/>
    <mergeCell ref="A72:A77"/>
    <mergeCell ref="J72:J77"/>
    <mergeCell ref="K72:K77"/>
    <mergeCell ref="L72:L77"/>
    <mergeCell ref="M72:M77"/>
    <mergeCell ref="N72:N77"/>
    <mergeCell ref="M66:M71"/>
    <mergeCell ref="A78:A83"/>
    <mergeCell ref="J78:J83"/>
    <mergeCell ref="K78:K83"/>
    <mergeCell ref="L78:L83"/>
    <mergeCell ref="M78:M83"/>
    <mergeCell ref="N78:N83"/>
    <mergeCell ref="O78:O83"/>
    <mergeCell ref="P78:P83"/>
    <mergeCell ref="U78:U83"/>
    <mergeCell ref="V78:V83"/>
    <mergeCell ref="Q78:Q83"/>
    <mergeCell ref="G78:G83"/>
    <mergeCell ref="H78:H83"/>
    <mergeCell ref="B78:B83"/>
    <mergeCell ref="C78:C83"/>
    <mergeCell ref="A36:A41"/>
    <mergeCell ref="R42:R47"/>
    <mergeCell ref="P54:P59"/>
    <mergeCell ref="O36:O41"/>
    <mergeCell ref="R60:R65"/>
    <mergeCell ref="S60:S65"/>
    <mergeCell ref="T60:T65"/>
    <mergeCell ref="T36:T41"/>
    <mergeCell ref="L36:L41"/>
    <mergeCell ref="B48:B53"/>
    <mergeCell ref="C48:C53"/>
    <mergeCell ref="D48:D53"/>
    <mergeCell ref="E48:E53"/>
    <mergeCell ref="B54:B59"/>
    <mergeCell ref="C54:C59"/>
    <mergeCell ref="D54:D59"/>
    <mergeCell ref="E60:E65"/>
    <mergeCell ref="S36:S41"/>
    <mergeCell ref="F60:F65"/>
    <mergeCell ref="Q60:Q65"/>
    <mergeCell ref="A48:A53"/>
    <mergeCell ref="J48:J53"/>
    <mergeCell ref="K48:K53"/>
    <mergeCell ref="L48:L53"/>
    <mergeCell ref="A60:A65"/>
    <mergeCell ref="J60:J65"/>
    <mergeCell ref="K60:K65"/>
    <mergeCell ref="L60:L65"/>
    <mergeCell ref="M60:M65"/>
    <mergeCell ref="N60:N65"/>
    <mergeCell ref="B36:B41"/>
    <mergeCell ref="B42:B47"/>
    <mergeCell ref="H90:H95"/>
    <mergeCell ref="R186:R191"/>
    <mergeCell ref="S186:S191"/>
    <mergeCell ref="T186:T191"/>
    <mergeCell ref="Q144:Q149"/>
    <mergeCell ref="Q168:Q173"/>
    <mergeCell ref="F150:F155"/>
    <mergeCell ref="A54:A59"/>
    <mergeCell ref="J54:J59"/>
    <mergeCell ref="B66:B71"/>
    <mergeCell ref="C66:C71"/>
    <mergeCell ref="D66:D71"/>
    <mergeCell ref="E66:E71"/>
    <mergeCell ref="B72:B77"/>
    <mergeCell ref="C72:C77"/>
    <mergeCell ref="D72:D77"/>
    <mergeCell ref="I72:I77"/>
    <mergeCell ref="H72:H77"/>
    <mergeCell ref="E72:E77"/>
    <mergeCell ref="F72:F77"/>
    <mergeCell ref="R78:R83"/>
    <mergeCell ref="S78:S83"/>
    <mergeCell ref="T78:T83"/>
    <mergeCell ref="O156:O161"/>
    <mergeCell ref="P156:P161"/>
    <mergeCell ref="Q156:Q161"/>
    <mergeCell ref="B84:B89"/>
    <mergeCell ref="C84:C89"/>
    <mergeCell ref="E84:E89"/>
    <mergeCell ref="A96:A101"/>
    <mergeCell ref="J96:J101"/>
    <mergeCell ref="K96:K101"/>
    <mergeCell ref="C204:C209"/>
    <mergeCell ref="E204:E209"/>
    <mergeCell ref="C210:C215"/>
    <mergeCell ref="D210:D215"/>
    <mergeCell ref="E192:E197"/>
    <mergeCell ref="T120:T125"/>
    <mergeCell ref="P180:P185"/>
    <mergeCell ref="O132:O137"/>
    <mergeCell ref="P126:P131"/>
    <mergeCell ref="Q180:Q185"/>
    <mergeCell ref="G60:G65"/>
    <mergeCell ref="K114:K119"/>
    <mergeCell ref="L120:L125"/>
    <mergeCell ref="L192:L197"/>
    <mergeCell ref="O186:O191"/>
    <mergeCell ref="N186:N191"/>
    <mergeCell ref="T132:T137"/>
    <mergeCell ref="S114:S119"/>
    <mergeCell ref="T114:T119"/>
    <mergeCell ref="S120:S125"/>
    <mergeCell ref="J156:J161"/>
    <mergeCell ref="G138:G143"/>
    <mergeCell ref="I162:I167"/>
    <mergeCell ref="K156:K161"/>
    <mergeCell ref="I132:I137"/>
    <mergeCell ref="D126:D131"/>
    <mergeCell ref="G186:G191"/>
    <mergeCell ref="L162:L167"/>
    <mergeCell ref="N150:N155"/>
    <mergeCell ref="O150:O155"/>
    <mergeCell ref="P150:P155"/>
    <mergeCell ref="I156:I161"/>
    <mergeCell ref="P72:P77"/>
    <mergeCell ref="Q72:Q77"/>
    <mergeCell ref="P144:P149"/>
    <mergeCell ref="K12:K17"/>
    <mergeCell ref="R114:R119"/>
    <mergeCell ref="L84:L89"/>
    <mergeCell ref="M84:M89"/>
    <mergeCell ref="N84:N89"/>
    <mergeCell ref="O84:O89"/>
    <mergeCell ref="P84:P89"/>
    <mergeCell ref="Q84:Q89"/>
    <mergeCell ref="P12:P17"/>
    <mergeCell ref="L30:L35"/>
    <mergeCell ref="Q114:Q119"/>
    <mergeCell ref="P132:P137"/>
    <mergeCell ref="Q132:Q137"/>
    <mergeCell ref="L12:L17"/>
    <mergeCell ref="R126:R131"/>
    <mergeCell ref="R132:R137"/>
    <mergeCell ref="R120:R125"/>
    <mergeCell ref="R84:R89"/>
    <mergeCell ref="L96:L101"/>
    <mergeCell ref="M96:M101"/>
    <mergeCell ref="N96:N101"/>
    <mergeCell ref="O96:O101"/>
    <mergeCell ref="P96:P101"/>
    <mergeCell ref="Q96:Q101"/>
    <mergeCell ref="L9:L10"/>
    <mergeCell ref="L24:L29"/>
    <mergeCell ref="M54:M59"/>
    <mergeCell ref="N66:N71"/>
    <mergeCell ref="R66:R71"/>
    <mergeCell ref="B366:B371"/>
    <mergeCell ref="C366:C371"/>
    <mergeCell ref="D366:D371"/>
    <mergeCell ref="E366:E371"/>
    <mergeCell ref="L372:L376"/>
    <mergeCell ref="F377:F382"/>
    <mergeCell ref="E372:E376"/>
    <mergeCell ref="D372:D376"/>
    <mergeCell ref="K366:K371"/>
    <mergeCell ref="L366:L371"/>
    <mergeCell ref="M366:M371"/>
    <mergeCell ref="N366:N371"/>
    <mergeCell ref="G72:G77"/>
    <mergeCell ref="O126:O131"/>
    <mergeCell ref="D114:D119"/>
    <mergeCell ref="E90:E95"/>
    <mergeCell ref="I366:I371"/>
    <mergeCell ref="O72:O77"/>
    <mergeCell ref="I180:I185"/>
    <mergeCell ref="L216:L221"/>
    <mergeCell ref="M216:M221"/>
    <mergeCell ref="N198:N203"/>
    <mergeCell ref="O180:O185"/>
    <mergeCell ref="L138:L143"/>
    <mergeCell ref="M162:M167"/>
    <mergeCell ref="K9:K10"/>
    <mergeCell ref="N156:N161"/>
    <mergeCell ref="AB7:AM8"/>
    <mergeCell ref="A9:A10"/>
    <mergeCell ref="T18:T23"/>
    <mergeCell ref="F42:F47"/>
    <mergeCell ref="F48:F53"/>
    <mergeCell ref="N162:N167"/>
    <mergeCell ref="O162:O167"/>
    <mergeCell ref="P162:P167"/>
    <mergeCell ref="Q162:Q167"/>
    <mergeCell ref="U150:U155"/>
    <mergeCell ref="U36:U41"/>
    <mergeCell ref="M48:M53"/>
    <mergeCell ref="N48:N53"/>
    <mergeCell ref="O48:O53"/>
    <mergeCell ref="P48:P53"/>
    <mergeCell ref="A42:A47"/>
    <mergeCell ref="J42:J47"/>
    <mergeCell ref="K42:K47"/>
    <mergeCell ref="L42:L47"/>
    <mergeCell ref="M42:M47"/>
    <mergeCell ref="N42:N47"/>
    <mergeCell ref="O42:O47"/>
    <mergeCell ref="P42:P47"/>
    <mergeCell ref="U42:U47"/>
    <mergeCell ref="Q42:Q47"/>
    <mergeCell ref="A30:A35"/>
    <mergeCell ref="N30:N35"/>
    <mergeCell ref="U114:U119"/>
    <mergeCell ref="J12:J17"/>
    <mergeCell ref="I12:I17"/>
    <mergeCell ref="AA102:AA107"/>
    <mergeCell ref="AA162:AA167"/>
    <mergeCell ref="BD7:BI8"/>
    <mergeCell ref="R8:T8"/>
    <mergeCell ref="U8:W8"/>
    <mergeCell ref="E9:E10"/>
    <mergeCell ref="D9:D10"/>
    <mergeCell ref="C9:C10"/>
    <mergeCell ref="B9:B10"/>
    <mergeCell ref="F9:F10"/>
    <mergeCell ref="AS9:AS10"/>
    <mergeCell ref="AR9:AR10"/>
    <mergeCell ref="AN9:AN10"/>
    <mergeCell ref="AD9:AD10"/>
    <mergeCell ref="AQ9:AQ10"/>
    <mergeCell ref="AO9:AO10"/>
    <mergeCell ref="AG9:AG10"/>
    <mergeCell ref="AH9:AM9"/>
    <mergeCell ref="AB9:AB10"/>
    <mergeCell ref="BD9:BD10"/>
    <mergeCell ref="BI9:BI10"/>
    <mergeCell ref="BH9:BH10"/>
    <mergeCell ref="BG9:BG10"/>
    <mergeCell ref="R7:Z7"/>
    <mergeCell ref="BE9:BE10"/>
    <mergeCell ref="N9:N10"/>
    <mergeCell ref="AC9:AC10"/>
    <mergeCell ref="AF9:AF10"/>
    <mergeCell ref="BA9:BA10"/>
    <mergeCell ref="AZ9:AZ10"/>
    <mergeCell ref="AA7:AA10"/>
    <mergeCell ref="BF9:BF10"/>
    <mergeCell ref="AP9:AP10"/>
    <mergeCell ref="M9:M10"/>
    <mergeCell ref="A383:A388"/>
    <mergeCell ref="A377:A382"/>
    <mergeCell ref="O377:O382"/>
    <mergeCell ref="P377:P382"/>
    <mergeCell ref="Q377:Q382"/>
    <mergeCell ref="U366:U371"/>
    <mergeCell ref="V366:V371"/>
    <mergeCell ref="A366:A371"/>
    <mergeCell ref="J366:J371"/>
    <mergeCell ref="U377:U382"/>
    <mergeCell ref="V377:V382"/>
    <mergeCell ref="N377:N382"/>
    <mergeCell ref="M377:M382"/>
    <mergeCell ref="L377:L382"/>
    <mergeCell ref="K377:K382"/>
    <mergeCell ref="J377:J382"/>
    <mergeCell ref="L342:L347"/>
    <mergeCell ref="R377:R382"/>
    <mergeCell ref="S377:S382"/>
    <mergeCell ref="D360:D365"/>
    <mergeCell ref="M372:M376"/>
    <mergeCell ref="H372:H376"/>
    <mergeCell ref="G372:G376"/>
    <mergeCell ref="F372:F376"/>
    <mergeCell ref="G366:G371"/>
    <mergeCell ref="F348:F353"/>
    <mergeCell ref="M348:M353"/>
    <mergeCell ref="H348:H353"/>
    <mergeCell ref="Q342:Q347"/>
    <mergeCell ref="R366:R371"/>
    <mergeCell ref="S366:S371"/>
    <mergeCell ref="V348:V353"/>
    <mergeCell ref="AN7:AV8"/>
    <mergeCell ref="AA84:AA89"/>
    <mergeCell ref="AT42:AT43"/>
    <mergeCell ref="Q48:Q53"/>
    <mergeCell ref="N36:N41"/>
    <mergeCell ref="M150:M155"/>
    <mergeCell ref="P36:P41"/>
    <mergeCell ref="AE9:AE10"/>
    <mergeCell ref="AY9:AY10"/>
    <mergeCell ref="AX9:AX10"/>
    <mergeCell ref="AW9:AW10"/>
    <mergeCell ref="X36:X41"/>
    <mergeCell ref="X42:X47"/>
    <mergeCell ref="V36:V41"/>
    <mergeCell ref="W36:W41"/>
    <mergeCell ref="S42:S47"/>
    <mergeCell ref="T42:T47"/>
    <mergeCell ref="R48:R53"/>
    <mergeCell ref="S48:S53"/>
    <mergeCell ref="T48:T53"/>
    <mergeCell ref="Q150:Q155"/>
    <mergeCell ref="R9:R10"/>
    <mergeCell ref="S9:S10"/>
    <mergeCell ref="T9:T10"/>
    <mergeCell ref="O9:O10"/>
    <mergeCell ref="P9:P10"/>
    <mergeCell ref="O18:O23"/>
    <mergeCell ref="P18:P23"/>
    <mergeCell ref="Q18:Q23"/>
    <mergeCell ref="R18:R23"/>
    <mergeCell ref="S18:S23"/>
    <mergeCell ref="U132:U137"/>
    <mergeCell ref="R138:R143"/>
    <mergeCell ref="V336:V341"/>
    <mergeCell ref="W336:W341"/>
    <mergeCell ref="W264:W269"/>
    <mergeCell ref="W222:W227"/>
    <mergeCell ref="U234:U239"/>
    <mergeCell ref="W156:W161"/>
    <mergeCell ref="T138:T143"/>
    <mergeCell ref="U270:U275"/>
    <mergeCell ref="V270:V275"/>
    <mergeCell ref="W270:W275"/>
    <mergeCell ref="U264:U269"/>
    <mergeCell ref="V264:V269"/>
    <mergeCell ref="R258:R263"/>
    <mergeCell ref="U156:U161"/>
    <mergeCell ref="U288:U293"/>
    <mergeCell ref="V288:V293"/>
    <mergeCell ref="R174:R179"/>
    <mergeCell ref="R330:R335"/>
    <mergeCell ref="S330:S335"/>
    <mergeCell ref="R336:R341"/>
    <mergeCell ref="S336:S341"/>
    <mergeCell ref="R306:R311"/>
    <mergeCell ref="R252:R257"/>
    <mergeCell ref="R246:R251"/>
    <mergeCell ref="T240:T245"/>
    <mergeCell ref="S240:S245"/>
    <mergeCell ref="R240:R245"/>
    <mergeCell ref="V180:V185"/>
    <mergeCell ref="R210:R215"/>
    <mergeCell ref="S210:S215"/>
    <mergeCell ref="T210:T215"/>
    <mergeCell ref="AV312:AV313"/>
    <mergeCell ref="AA186:AA191"/>
    <mergeCell ref="U324:U329"/>
    <mergeCell ref="U60:U65"/>
    <mergeCell ref="V60:V65"/>
    <mergeCell ref="Q36:Q41"/>
    <mergeCell ref="AV9:AV10"/>
    <mergeCell ref="AW7:BC8"/>
    <mergeCell ref="A7:Q8"/>
    <mergeCell ref="X282:X287"/>
    <mergeCell ref="X288:X293"/>
    <mergeCell ref="X294:X299"/>
    <mergeCell ref="X300:X305"/>
    <mergeCell ref="X306:X311"/>
    <mergeCell ref="AA222:AA227"/>
    <mergeCell ref="AA228:AA233"/>
    <mergeCell ref="M288:M293"/>
    <mergeCell ref="N288:N293"/>
    <mergeCell ref="AA246:AA251"/>
    <mergeCell ref="R150:R155"/>
    <mergeCell ref="S150:S155"/>
    <mergeCell ref="T150:T155"/>
    <mergeCell ref="R156:R161"/>
    <mergeCell ref="S156:S161"/>
    <mergeCell ref="T156:T161"/>
    <mergeCell ref="X126:X131"/>
    <mergeCell ref="X192:X197"/>
    <mergeCell ref="F198:F203"/>
    <mergeCell ref="AA60:AA65"/>
    <mergeCell ref="BC9:BC10"/>
    <mergeCell ref="BB9:BB10"/>
    <mergeCell ref="U228:U233"/>
    <mergeCell ref="AA174:AA179"/>
    <mergeCell ref="T90:T95"/>
    <mergeCell ref="U120:U125"/>
    <mergeCell ref="S174:S179"/>
    <mergeCell ref="AA132:AA137"/>
    <mergeCell ref="AA138:AA143"/>
    <mergeCell ref="AA144:AA149"/>
    <mergeCell ref="X186:X191"/>
    <mergeCell ref="X150:X155"/>
    <mergeCell ref="X156:X161"/>
    <mergeCell ref="AA192:AA197"/>
    <mergeCell ref="X216:X221"/>
    <mergeCell ref="X222:X227"/>
    <mergeCell ref="X198:X203"/>
    <mergeCell ref="X204:X209"/>
    <mergeCell ref="X180:X185"/>
    <mergeCell ref="Z174:Z179"/>
    <mergeCell ref="Y174:Y179"/>
    <mergeCell ref="V156:V161"/>
    <mergeCell ref="W180:W185"/>
    <mergeCell ref="V192:V197"/>
    <mergeCell ref="W138:W143"/>
    <mergeCell ref="Z210:Z215"/>
    <mergeCell ref="Z216:Z221"/>
    <mergeCell ref="V132:V137"/>
    <mergeCell ref="W132:W137"/>
    <mergeCell ref="W210:W215"/>
    <mergeCell ref="X210:X215"/>
    <mergeCell ref="AA180:AA185"/>
    <mergeCell ref="W174:W179"/>
    <mergeCell ref="W162:W167"/>
    <mergeCell ref="W144:W149"/>
    <mergeCell ref="AA377:AA382"/>
    <mergeCell ref="X252:X257"/>
    <mergeCell ref="AA240:AA245"/>
    <mergeCell ref="C2:AA5"/>
    <mergeCell ref="J162:J167"/>
    <mergeCell ref="X120:X125"/>
    <mergeCell ref="V210:V215"/>
    <mergeCell ref="U198:U203"/>
    <mergeCell ref="S168:S173"/>
    <mergeCell ref="U210:U215"/>
    <mergeCell ref="T174:T179"/>
    <mergeCell ref="K144:K149"/>
    <mergeCell ref="L144:L149"/>
    <mergeCell ref="M144:M149"/>
    <mergeCell ref="N144:N149"/>
    <mergeCell ref="K186:K191"/>
    <mergeCell ref="G150:G155"/>
    <mergeCell ref="G156:G161"/>
    <mergeCell ref="H156:H161"/>
    <mergeCell ref="G102:G107"/>
    <mergeCell ref="J186:J191"/>
    <mergeCell ref="K192:K197"/>
    <mergeCell ref="S198:S203"/>
    <mergeCell ref="T198:T203"/>
    <mergeCell ref="Q192:Q197"/>
    <mergeCell ref="Q210:Q215"/>
    <mergeCell ref="K210:K215"/>
    <mergeCell ref="I210:I215"/>
    <mergeCell ref="H192:H197"/>
    <mergeCell ref="I192:I197"/>
    <mergeCell ref="J9:J10"/>
    <mergeCell ref="U9:U10"/>
    <mergeCell ref="C401:C406"/>
    <mergeCell ref="D401:D406"/>
    <mergeCell ref="E401:E406"/>
    <mergeCell ref="F401:F406"/>
    <mergeCell ref="G401:G406"/>
    <mergeCell ref="H401:H406"/>
    <mergeCell ref="I401:I406"/>
    <mergeCell ref="J401:J406"/>
    <mergeCell ref="K401:K406"/>
    <mergeCell ref="L401:L406"/>
    <mergeCell ref="M401:M406"/>
    <mergeCell ref="N401:N406"/>
    <mergeCell ref="O401:O406"/>
    <mergeCell ref="P401:P406"/>
    <mergeCell ref="Q401:Q406"/>
    <mergeCell ref="W228:W233"/>
    <mergeCell ref="V228:V233"/>
    <mergeCell ref="V282:V287"/>
    <mergeCell ref="F294:F299"/>
    <mergeCell ref="F300:F305"/>
    <mergeCell ref="T377:T382"/>
    <mergeCell ref="U383:U388"/>
    <mergeCell ref="C228:C233"/>
    <mergeCell ref="D228:D233"/>
    <mergeCell ref="E228:E233"/>
    <mergeCell ref="Q258:Q263"/>
    <mergeCell ref="U300:U305"/>
    <mergeCell ref="R312:R317"/>
    <mergeCell ref="V324:V329"/>
    <mergeCell ref="W324:W329"/>
    <mergeCell ref="W366:W371"/>
    <mergeCell ref="W377:W382"/>
    <mergeCell ref="G306:G311"/>
    <mergeCell ref="H306:H311"/>
    <mergeCell ref="I306:I311"/>
    <mergeCell ref="V383:V388"/>
    <mergeCell ref="P383:P388"/>
    <mergeCell ref="O383:O388"/>
    <mergeCell ref="I144:I149"/>
    <mergeCell ref="K150:K155"/>
    <mergeCell ref="L150:L155"/>
    <mergeCell ref="L156:L161"/>
    <mergeCell ref="S180:S185"/>
    <mergeCell ref="T180:T185"/>
    <mergeCell ref="V186:V191"/>
    <mergeCell ref="T192:T197"/>
    <mergeCell ref="N204:N209"/>
    <mergeCell ref="L389:L394"/>
    <mergeCell ref="K389:K394"/>
    <mergeCell ref="I240:I245"/>
    <mergeCell ref="H240:H245"/>
    <mergeCell ref="G240:G245"/>
    <mergeCell ref="V222:V227"/>
    <mergeCell ref="V240:V245"/>
    <mergeCell ref="S228:S233"/>
    <mergeCell ref="T228:T233"/>
    <mergeCell ref="M156:M161"/>
    <mergeCell ref="Q198:Q203"/>
    <mergeCell ref="N192:N197"/>
    <mergeCell ref="J216:J221"/>
    <mergeCell ref="K216:K221"/>
    <mergeCell ref="G210:G215"/>
    <mergeCell ref="H210:H215"/>
    <mergeCell ref="P318:P323"/>
    <mergeCell ref="AA383:AA388"/>
    <mergeCell ref="AA210:AA215"/>
    <mergeCell ref="X324:X329"/>
    <mergeCell ref="Z377:Z382"/>
    <mergeCell ref="V162:V167"/>
    <mergeCell ref="W192:W197"/>
    <mergeCell ref="M210:M215"/>
    <mergeCell ref="N210:N215"/>
    <mergeCell ref="O210:O215"/>
    <mergeCell ref="P210:P215"/>
    <mergeCell ref="O192:O197"/>
    <mergeCell ref="U294:U299"/>
    <mergeCell ref="T234:T239"/>
    <mergeCell ref="T222:T227"/>
    <mergeCell ref="O198:O203"/>
    <mergeCell ref="P198:P203"/>
    <mergeCell ref="J222:J227"/>
    <mergeCell ref="Q240:Q245"/>
    <mergeCell ref="M240:M245"/>
    <mergeCell ref="L240:L245"/>
    <mergeCell ref="K240:K245"/>
    <mergeCell ref="J240:J245"/>
    <mergeCell ref="Z168:Z173"/>
    <mergeCell ref="Y234:Y239"/>
    <mergeCell ref="Y192:Y197"/>
    <mergeCell ref="Y324:Y329"/>
    <mergeCell ref="AA198:AA203"/>
    <mergeCell ref="AA204:AA209"/>
    <mergeCell ref="AA300:AA305"/>
    <mergeCell ref="AA306:AA311"/>
    <mergeCell ref="X258:X263"/>
    <mergeCell ref="X228:X233"/>
    <mergeCell ref="A413:A418"/>
    <mergeCell ref="B413:B418"/>
    <mergeCell ref="C413:C418"/>
    <mergeCell ref="D413:D418"/>
    <mergeCell ref="E413:E418"/>
    <mergeCell ref="F413:F418"/>
    <mergeCell ref="G413:G418"/>
    <mergeCell ref="H413:H418"/>
    <mergeCell ref="I413:I418"/>
    <mergeCell ref="J413:J418"/>
    <mergeCell ref="K413:K418"/>
    <mergeCell ref="L413:L418"/>
    <mergeCell ref="M413:M418"/>
    <mergeCell ref="N413:N418"/>
    <mergeCell ref="O413:O418"/>
    <mergeCell ref="P413:P418"/>
    <mergeCell ref="Q413:Q418"/>
    <mergeCell ref="R413:R418"/>
    <mergeCell ref="S413:S418"/>
    <mergeCell ref="T413:T418"/>
    <mergeCell ref="U413:U418"/>
    <mergeCell ref="V413:V418"/>
    <mergeCell ref="W413:W418"/>
    <mergeCell ref="X413:X418"/>
    <mergeCell ref="Y413:Y418"/>
    <mergeCell ref="Z413:Z418"/>
    <mergeCell ref="A401:A406"/>
    <mergeCell ref="B401:B406"/>
    <mergeCell ref="Z383:Z388"/>
    <mergeCell ref="AA413:AA418"/>
    <mergeCell ref="A407:A412"/>
    <mergeCell ref="B407:B412"/>
    <mergeCell ref="C407:C412"/>
    <mergeCell ref="D407:D412"/>
    <mergeCell ref="E407:E412"/>
    <mergeCell ref="F407:F412"/>
    <mergeCell ref="G407:G412"/>
    <mergeCell ref="H407:H412"/>
    <mergeCell ref="I407:I412"/>
    <mergeCell ref="J407:J412"/>
    <mergeCell ref="K407:K412"/>
    <mergeCell ref="L407:L412"/>
    <mergeCell ref="M407:M412"/>
    <mergeCell ref="N407:N412"/>
    <mergeCell ref="O407:O412"/>
    <mergeCell ref="P407:P412"/>
    <mergeCell ref="Q407:Q412"/>
    <mergeCell ref="R407:R412"/>
    <mergeCell ref="S407:S412"/>
    <mergeCell ref="T407:T412"/>
    <mergeCell ref="U407:U412"/>
    <mergeCell ref="V407:V412"/>
    <mergeCell ref="W407:W412"/>
    <mergeCell ref="X407:X412"/>
    <mergeCell ref="Y407:Y412"/>
    <mergeCell ref="Z407:Z412"/>
    <mergeCell ref="AA407:AA412"/>
    <mergeCell ref="A419:A424"/>
    <mergeCell ref="B419:B424"/>
    <mergeCell ref="C419:C424"/>
    <mergeCell ref="D419:D424"/>
    <mergeCell ref="E419:E424"/>
    <mergeCell ref="F419:F424"/>
    <mergeCell ref="G419:G424"/>
    <mergeCell ref="H419:H424"/>
    <mergeCell ref="I419:I424"/>
    <mergeCell ref="J419:J424"/>
    <mergeCell ref="K419:K424"/>
    <mergeCell ref="L419:L424"/>
    <mergeCell ref="M419:M424"/>
    <mergeCell ref="N419:N424"/>
    <mergeCell ref="O419:O424"/>
    <mergeCell ref="P419:P424"/>
    <mergeCell ref="Q419:Q424"/>
    <mergeCell ref="R419:R424"/>
    <mergeCell ref="S419:S424"/>
    <mergeCell ref="T419:T424"/>
    <mergeCell ref="U419:U424"/>
    <mergeCell ref="V419:V424"/>
    <mergeCell ref="W419:W424"/>
    <mergeCell ref="X419:X424"/>
    <mergeCell ref="Y419:Y424"/>
    <mergeCell ref="Z419:Z424"/>
    <mergeCell ref="AA419:AA424"/>
    <mergeCell ref="A449:A454"/>
    <mergeCell ref="B449:B454"/>
    <mergeCell ref="C449:C454"/>
    <mergeCell ref="D449:D454"/>
    <mergeCell ref="E449:E454"/>
    <mergeCell ref="F449:F454"/>
    <mergeCell ref="G449:G454"/>
    <mergeCell ref="H449:H454"/>
    <mergeCell ref="I449:I454"/>
    <mergeCell ref="J449:J454"/>
    <mergeCell ref="K449:K454"/>
    <mergeCell ref="L449:L454"/>
    <mergeCell ref="M449:M454"/>
    <mergeCell ref="N449:N454"/>
    <mergeCell ref="O449:O454"/>
    <mergeCell ref="P449:P454"/>
    <mergeCell ref="Q449:Q454"/>
    <mergeCell ref="R449:R454"/>
    <mergeCell ref="S449:S454"/>
    <mergeCell ref="T449:T454"/>
    <mergeCell ref="U449:U454"/>
    <mergeCell ref="V449:V454"/>
    <mergeCell ref="W449:W454"/>
    <mergeCell ref="X449:X454"/>
    <mergeCell ref="Y449:Y454"/>
    <mergeCell ref="Z449:Z454"/>
    <mergeCell ref="AA449:AA454"/>
    <mergeCell ref="A425:A430"/>
    <mergeCell ref="B425:B430"/>
    <mergeCell ref="A455:A460"/>
    <mergeCell ref="B455:B460"/>
    <mergeCell ref="C455:C460"/>
    <mergeCell ref="D455:D460"/>
    <mergeCell ref="E455:E460"/>
    <mergeCell ref="F455:F460"/>
    <mergeCell ref="G455:G460"/>
    <mergeCell ref="H455:H460"/>
    <mergeCell ref="I455:I460"/>
    <mergeCell ref="J455:J460"/>
    <mergeCell ref="K455:K460"/>
    <mergeCell ref="L455:L460"/>
    <mergeCell ref="M455:M460"/>
    <mergeCell ref="N455:N460"/>
    <mergeCell ref="O455:O460"/>
    <mergeCell ref="P455:P460"/>
    <mergeCell ref="Q455:Q460"/>
    <mergeCell ref="G330:G335"/>
    <mergeCell ref="H330:H335"/>
    <mergeCell ref="R455:R460"/>
    <mergeCell ref="S455:S460"/>
    <mergeCell ref="T455:T460"/>
    <mergeCell ref="U455:U460"/>
    <mergeCell ref="V455:V460"/>
    <mergeCell ref="W455:W460"/>
    <mergeCell ref="X455:X460"/>
    <mergeCell ref="Y455:Y460"/>
    <mergeCell ref="Z455:Z460"/>
    <mergeCell ref="AA455:AA460"/>
    <mergeCell ref="C240:C245"/>
    <mergeCell ref="B240:B245"/>
    <mergeCell ref="A240:A245"/>
    <mergeCell ref="K246:K251"/>
    <mergeCell ref="J246:J251"/>
    <mergeCell ref="I246:I251"/>
    <mergeCell ref="H246:H251"/>
    <mergeCell ref="G246:G251"/>
    <mergeCell ref="F246:F251"/>
    <mergeCell ref="E246:E251"/>
    <mergeCell ref="D246:D251"/>
    <mergeCell ref="C246:C251"/>
    <mergeCell ref="B246:B251"/>
    <mergeCell ref="A246:A251"/>
    <mergeCell ref="Z246:Z251"/>
    <mergeCell ref="Y246:Y251"/>
    <mergeCell ref="X246:X251"/>
    <mergeCell ref="W246:W251"/>
    <mergeCell ref="V246:V251"/>
    <mergeCell ref="U246:U251"/>
    <mergeCell ref="G354:G359"/>
    <mergeCell ref="F354:F359"/>
    <mergeCell ref="E354:E359"/>
    <mergeCell ref="AU312:AU313"/>
    <mergeCell ref="X336:X341"/>
    <mergeCell ref="AT312:AT313"/>
    <mergeCell ref="AA126:AA131"/>
    <mergeCell ref="Z138:Z143"/>
    <mergeCell ref="Y138:Y143"/>
    <mergeCell ref="O144:O149"/>
    <mergeCell ref="F240:F245"/>
    <mergeCell ref="E240:E245"/>
    <mergeCell ref="D240:D245"/>
    <mergeCell ref="E300:E305"/>
    <mergeCell ref="I330:I335"/>
    <mergeCell ref="O264:O269"/>
    <mergeCell ref="O342:O347"/>
    <mergeCell ref="J336:J341"/>
    <mergeCell ref="G270:G275"/>
    <mergeCell ref="J318:J323"/>
    <mergeCell ref="K318:K323"/>
    <mergeCell ref="L318:L323"/>
    <mergeCell ref="M318:M323"/>
    <mergeCell ref="O246:O251"/>
    <mergeCell ref="N246:N251"/>
    <mergeCell ref="N318:N323"/>
    <mergeCell ref="O318:O323"/>
    <mergeCell ref="F342:F347"/>
    <mergeCell ref="D330:D335"/>
    <mergeCell ref="E330:E335"/>
    <mergeCell ref="F330:F335"/>
    <mergeCell ref="F336:F341"/>
    <mergeCell ref="U18:U23"/>
    <mergeCell ref="V18:V23"/>
    <mergeCell ref="Q126:Q131"/>
    <mergeCell ref="O66:O71"/>
    <mergeCell ref="R54:R59"/>
    <mergeCell ref="S54:S59"/>
    <mergeCell ref="AA90:AA95"/>
    <mergeCell ref="AA96:AA101"/>
    <mergeCell ref="AV288:AV289"/>
    <mergeCell ref="O240:O245"/>
    <mergeCell ref="N240:N245"/>
    <mergeCell ref="M354:M359"/>
    <mergeCell ref="L354:L359"/>
    <mergeCell ref="K354:K359"/>
    <mergeCell ref="J354:J359"/>
    <mergeCell ref="I354:I359"/>
    <mergeCell ref="H354:H359"/>
    <mergeCell ref="T246:T251"/>
    <mergeCell ref="S246:S251"/>
    <mergeCell ref="X234:X239"/>
    <mergeCell ref="X330:X335"/>
    <mergeCell ref="X264:X269"/>
    <mergeCell ref="W294:W299"/>
    <mergeCell ref="Z240:Z245"/>
    <mergeCell ref="Y240:Y245"/>
    <mergeCell ref="X240:X245"/>
    <mergeCell ref="W240:W245"/>
    <mergeCell ref="Y252:Y257"/>
    <mergeCell ref="S138:S143"/>
    <mergeCell ref="X72:X77"/>
    <mergeCell ref="X78:X83"/>
    <mergeCell ref="AA168:AA173"/>
  </mergeCells>
  <phoneticPr fontId="64" type="noConversion"/>
  <conditionalFormatting sqref="AS15:AU17 AS12:AS14 AS21:AU23 AS18:AS20 AS27:AU29 AS24:AS26 AS34:AU35 AS30:AS33 AS39:AU41 AS36:AS38 AS42:AS53 AS62:AU65 AS55:AS61 AS69:AU71 AS74:AU77 AS80:AU83 AS79 AS86:AU89 AS92:AU95 AS98:AU101 AS107:AU107 AS112:AU113 AS116:AU119 AS123:AU125 AS128:AU131 AS135:AU137 AS140:AU143 AS146:AU149 AS152:AU155 AS160:AU161 AS164:AU167 AS163 AS175:AU179 AS181:AU185 AS191:AU191 AS194:AU197 AS193 AS202:AU203 AS207:AU209 AS212:AU215 AS218:AU221 AS224:AU227 AS229:AU233 AS237:AU239 AS243:AU245 AS250:AU251 AS255:AU257 AS261:AU263 AS266:AU269 AS272:AU275 AS278:AU281 AS285:AU287 AS291:AU293 AS296:AU299 AS302:AU305 AS308:AU311 AS314:AU317 AS319:AU323 AS326:AU329 AS331:AU335 AS337:AU341 AS343:AU347 AS350:AU353 AS357:AU359 AS361:AU365 AS367:AU371 AS373:AU376 AS169:AU173 AS168 AS301 AS378:AU382 AS254 AS102:AS106 AS108:AS111 AS115 AS134 AU384:AU388 AS384:AS400 AS139 AS260 AS188:AS190 AS205:AS206 AS211 AS217">
    <cfRule type="cellIs" dxfId="3450" priority="6979" operator="equal">
      <formula>"Extremo"</formula>
    </cfRule>
    <cfRule type="cellIs" dxfId="3449" priority="6980" operator="equal">
      <formula>"Alto"</formula>
    </cfRule>
    <cfRule type="cellIs" dxfId="3448" priority="6981" operator="equal">
      <formula>"Moderado"</formula>
    </cfRule>
    <cfRule type="cellIs" dxfId="3447" priority="6982" operator="equal">
      <formula>"Bajo"</formula>
    </cfRule>
  </conditionalFormatting>
  <conditionalFormatting sqref="AO12:AO35 AO39:AO41 AO43:AO47 AO49:AO53 AO55:AO59 AO62:AO65 AO69:AO71 AO74:AO77 AO79:AO83 AO86:AO89 AO92:AO95 AO98:AO101 AO105:AO107 AO111:AO113 AO115:AO119 AO123:AO125 AO128:AO131 AO134:AO137 AO139:AO143 AO146:AO149 AO152:AO155 AO160:AO161 AO163:AO167 AO169:AO173 AO175:AO179 AO181:AO185 AO188:AO191 AO194:AO197 AO202:AO203 AO205:AO209 AO211:AO215 AO217:AO221 AO224:AO227 AO229:AO233 AO237:AO239 AO243:AO245 AO250:AO251 AO254:AO257 AO260:AO263 AO266:AO269 AO272:AO275 AO278:AO281 AO285:AO287 AO291:AO293 AO296:AO299 AO301:AO305 AO308:AO311 AO314:AO317 AO319:AO323 AO326:AO329 AO331:AO335 AO337:AO341 AO343:AO347 AO350:AO353 AO357:AO359 AO361:AO365 AO367:AO371 AO373:AO382 AO384:AO400">
    <cfRule type="cellIs" dxfId="3446" priority="6624" operator="equal">
      <formula>"Muy Alta"</formula>
    </cfRule>
    <cfRule type="cellIs" dxfId="3445" priority="6625" operator="equal">
      <formula>"Alta"</formula>
    </cfRule>
    <cfRule type="cellIs" dxfId="3444" priority="6626" operator="equal">
      <formula>"Media"</formula>
    </cfRule>
    <cfRule type="cellIs" dxfId="3443" priority="6627" operator="equal">
      <formula>"Baja"</formula>
    </cfRule>
    <cfRule type="cellIs" dxfId="3442" priority="6628" operator="equal">
      <formula>"Muy Baja"</formula>
    </cfRule>
  </conditionalFormatting>
  <conditionalFormatting sqref="AQ12:AQ35 AQ39:AQ41 AQ43:AQ47 AQ49:AQ53 AQ55:AQ59 AQ62:AQ65 AQ69:AQ71 AQ74:AQ77 AQ79:AQ83 AQ86:AQ89 AQ92:AQ95 AQ98:AQ101 AQ105:AQ107 AQ111:AQ113 AQ115:AQ119 AQ123:AQ125 AQ128:AQ131 AQ134:AQ137 AQ139:AQ143 AQ146:AQ149 AQ152:AQ155 AQ160:AQ161 AQ163:AQ167 AQ169:AQ173 AQ175:AQ179 AQ181:AQ185 AQ188:AQ191 AQ194:AQ197 AQ202:AQ203 AQ205:AQ209 AQ211:AQ215 AQ217:AQ221 AQ224:AQ227 AQ229:AQ233 AQ237:AQ239 AQ243:AQ245 AQ250:AQ251 AQ254:AQ257 AQ260:AQ263 AQ266:AQ269 AQ272:AQ275 AQ278:AQ281 AQ285:AQ287 AQ291:AQ293 AQ296:AQ299 AQ301:AQ305 AQ308:AQ311 AQ314:AQ317 AQ319:AQ323 AQ326:AQ329 AQ331:AQ335 AQ337:AQ341 AQ343:AQ347 AQ350:AQ353 AQ357:AQ359 AQ361:AQ365 AQ367:AQ371 AQ373:AQ376 AQ378:AQ382 AQ384:AQ400">
    <cfRule type="cellIs" dxfId="3441" priority="6619" operator="equal">
      <formula>"Catastrófico"</formula>
    </cfRule>
    <cfRule type="cellIs" dxfId="3440" priority="6620" operator="equal">
      <formula>"Mayor"</formula>
    </cfRule>
    <cfRule type="cellIs" dxfId="3439" priority="6621" operator="equal">
      <formula>"Moderado"</formula>
    </cfRule>
    <cfRule type="cellIs" dxfId="3438" priority="6622" operator="equal">
      <formula>"Menor"</formula>
    </cfRule>
    <cfRule type="cellIs" dxfId="3437" priority="6623" operator="equal">
      <formula>"Leve"</formula>
    </cfRule>
  </conditionalFormatting>
  <conditionalFormatting sqref="P12 P18 P24">
    <cfRule type="cellIs" dxfId="3436" priority="5272" operator="equal">
      <formula>"Muy Alta"</formula>
    </cfRule>
    <cfRule type="cellIs" dxfId="3435" priority="5273" operator="equal">
      <formula>"Alta"</formula>
    </cfRule>
    <cfRule type="cellIs" dxfId="3434" priority="5274" operator="equal">
      <formula>"Media"</formula>
    </cfRule>
    <cfRule type="cellIs" dxfId="3433" priority="5275" operator="equal">
      <formula>"Baja"</formula>
    </cfRule>
    <cfRule type="cellIs" dxfId="3432" priority="5276" operator="equal">
      <formula>"Muy Baja"</formula>
    </cfRule>
  </conditionalFormatting>
  <conditionalFormatting sqref="S18 S24 S30 S36 S42 S48 S54 S60 S66 S72 S78 S84 S90 S96 S102 S108 S114 S120 S126 S132 S138 S144 S150 S162 S168 S174 S180 S186 S192 S198 S204 S210 S216 S222 S228 S234 S240 S246 S252 S258 S264 S270 S276 S282 S288 S294 S300 S306 S312 S318 S324 S330 S336 S342 S348 S354 S360 S366 S372 S377 S383 S389 S12 S156">
    <cfRule type="cellIs" dxfId="3431" priority="5267" operator="equal">
      <formula>"Catastrófico"</formula>
    </cfRule>
    <cfRule type="cellIs" dxfId="3430" priority="5268" operator="equal">
      <formula>"Mayor"</formula>
    </cfRule>
    <cfRule type="cellIs" dxfId="3429" priority="5269" operator="equal">
      <formula>"Moderado"</formula>
    </cfRule>
    <cfRule type="cellIs" dxfId="3428" priority="5270" operator="equal">
      <formula>"Menor"</formula>
    </cfRule>
    <cfRule type="cellIs" dxfId="3427" priority="5271" operator="equal">
      <formula>"Leve"</formula>
    </cfRule>
  </conditionalFormatting>
  <conditionalFormatting sqref="V12 V18 V24 V30 V36 V42 V48 V54 V60 V66 V72 V78 V84 V90 V96 V102 V108 V114 V120 V126 V132 V138 V144 V150 V156 V162 V168 V174 V186 V192 V198 V204 V210 V216 V222 V228 V234 V240 V246 V252 V258 V264 V270 V276 V282 V288 V294 V300 V306 V312 V318 V324 V330 V336 V342 V348 V354 V360 V366 V372 V377 V383 V389 V180">
    <cfRule type="cellIs" dxfId="3426" priority="5262" operator="equal">
      <formula>"Catastrófico"</formula>
    </cfRule>
    <cfRule type="cellIs" dxfId="3425" priority="5263" operator="equal">
      <formula>"Mayor"</formula>
    </cfRule>
    <cfRule type="cellIs" dxfId="3424" priority="5264" operator="equal">
      <formula>"Moderado"</formula>
    </cfRule>
    <cfRule type="cellIs" dxfId="3423" priority="5265" operator="equal">
      <formula>"Menor"</formula>
    </cfRule>
    <cfRule type="cellIs" dxfId="3422" priority="5266" operator="equal">
      <formula>"Leve"</formula>
    </cfRule>
  </conditionalFormatting>
  <conditionalFormatting sqref="Z12 Z18 Z24 Z30 Z36 Z42 Z48 Z54 Z60 Z66 Z72 Z78 Z84 Z90 Z96 Z102 Z108 Z114 Z120 Z126 Z132 Z138 Z144 Z150 Z156 Z162 Z168 Z174 Z180 Z186 Z192 Z198 Z204 Z210 Z216 Z222 Z228 Z234 Z240 Z246 Z252 Z258 Z264 Z270 Z276 Z282 Z288 Z294 Z300 Z306 Z312 Z318 Z324 Z330 Z336 Z342 Z348 Z354 Z360 Z366 Z372 Z377 Z383 Z389">
    <cfRule type="cellIs" dxfId="3421" priority="5258" operator="equal">
      <formula>"Extremo"</formula>
    </cfRule>
    <cfRule type="cellIs" dxfId="3420" priority="5259" operator="equal">
      <formula>"Alto"</formula>
    </cfRule>
    <cfRule type="cellIs" dxfId="3419" priority="5260" operator="equal">
      <formula>"Moderado"</formula>
    </cfRule>
    <cfRule type="cellIs" dxfId="3418" priority="5261" operator="equal">
      <formula>"Bajo"</formula>
    </cfRule>
  </conditionalFormatting>
  <conditionalFormatting sqref="X12 X18:X240 X377:X389 X395:X400 X246 X252:X372">
    <cfRule type="containsText" dxfId="3417" priority="5243" operator="containsText" text="Leve">
      <formula>NOT(ISERROR(SEARCH("Leve",X12)))</formula>
    </cfRule>
    <cfRule type="containsText" dxfId="3416" priority="5244" operator="containsText" text="Menor">
      <formula>NOT(ISERROR(SEARCH("Menor",X12)))</formula>
    </cfRule>
    <cfRule type="containsText" dxfId="3415" priority="5245" operator="containsText" text="Moderado">
      <formula>NOT(ISERROR(SEARCH("Moderado",X12)))</formula>
    </cfRule>
    <cfRule type="containsText" dxfId="3414" priority="5246" operator="containsText" text="Mayor">
      <formula>NOT(ISERROR(SEARCH("Mayor",X12)))</formula>
    </cfRule>
    <cfRule type="containsText" dxfId="3413" priority="5247" operator="containsText" text="Catastrófico">
      <formula>NOT(ISERROR(SEARCH("Catastrófico",X12)))</formula>
    </cfRule>
  </conditionalFormatting>
  <conditionalFormatting sqref="AA12">
    <cfRule type="cellIs" dxfId="3412" priority="5210" operator="equal">
      <formula>"Extremo"</formula>
    </cfRule>
    <cfRule type="cellIs" dxfId="3411" priority="5211" operator="equal">
      <formula>"Alto"</formula>
    </cfRule>
    <cfRule type="cellIs" dxfId="3410" priority="5212" operator="equal">
      <formula>"Moderado"</formula>
    </cfRule>
    <cfRule type="cellIs" dxfId="3409" priority="5213" operator="equal">
      <formula>"Bajo"</formula>
    </cfRule>
  </conditionalFormatting>
  <conditionalFormatting sqref="P30 P36">
    <cfRule type="cellIs" dxfId="3408" priority="4186" operator="equal">
      <formula>"Muy Alta"</formula>
    </cfRule>
    <cfRule type="cellIs" dxfId="3407" priority="4187" operator="equal">
      <formula>"Alta"</formula>
    </cfRule>
    <cfRule type="cellIs" dxfId="3406" priority="4188" operator="equal">
      <formula>"Media"</formula>
    </cfRule>
    <cfRule type="cellIs" dxfId="3405" priority="4189" operator="equal">
      <formula>"Baja"</formula>
    </cfRule>
    <cfRule type="cellIs" dxfId="3404" priority="4190" operator="equal">
      <formula>"Muy Baja"</formula>
    </cfRule>
  </conditionalFormatting>
  <conditionalFormatting sqref="P42 P48 P54 P60 P66 P72 P78 P84 P90 P96 P102 P108 P114 P120 P126 P132 P138 P144 P150 P156 P162 P168 P174 P180 P192 P204 P216 P228 P240 P252 P264 P276 P288 P300 P312 P324 P336 P348 P360 P372 P383 P186 P198 P210 P222 P234 P246 P258 P270 P282 P294 P306 P318 P330 P342 P354 P366 P377 P389">
    <cfRule type="cellIs" dxfId="3403" priority="4176" operator="equal">
      <formula>"Muy Alta"</formula>
    </cfRule>
    <cfRule type="cellIs" dxfId="3402" priority="4177" operator="equal">
      <formula>"Alta"</formula>
    </cfRule>
    <cfRule type="cellIs" dxfId="3401" priority="4178" operator="equal">
      <formula>"Media"</formula>
    </cfRule>
    <cfRule type="cellIs" dxfId="3400" priority="4179" operator="equal">
      <formula>"Baja"</formula>
    </cfRule>
    <cfRule type="cellIs" dxfId="3399" priority="4180" operator="equal">
      <formula>"Muy Baja"</formula>
    </cfRule>
  </conditionalFormatting>
  <conditionalFormatting sqref="AA18">
    <cfRule type="cellIs" dxfId="3398" priority="3861" operator="equal">
      <formula>"Catastrófico"</formula>
    </cfRule>
    <cfRule type="cellIs" dxfId="3397" priority="3862" operator="equal">
      <formula>"Mayor"</formula>
    </cfRule>
    <cfRule type="cellIs" dxfId="3396" priority="3863" operator="equal">
      <formula>"Moderado"</formula>
    </cfRule>
    <cfRule type="cellIs" dxfId="3395" priority="3864" operator="equal">
      <formula>"Menor"</formula>
    </cfRule>
    <cfRule type="cellIs" dxfId="3394" priority="3865" operator="equal">
      <formula>"Leve"</formula>
    </cfRule>
  </conditionalFormatting>
  <conditionalFormatting sqref="AV18">
    <cfRule type="cellIs" dxfId="3393" priority="3841" operator="equal">
      <formula>"Extremo"</formula>
    </cfRule>
    <cfRule type="cellIs" dxfId="3392" priority="3842" operator="equal">
      <formula>"Alto"</formula>
    </cfRule>
    <cfRule type="cellIs" dxfId="3391" priority="3843" operator="equal">
      <formula>"Moderado"</formula>
    </cfRule>
    <cfRule type="cellIs" dxfId="3390" priority="3844" operator="equal">
      <formula>"Bajo"</formula>
    </cfRule>
  </conditionalFormatting>
  <conditionalFormatting sqref="AV24">
    <cfRule type="cellIs" dxfId="3389" priority="3837" operator="equal">
      <formula>"Extremo"</formula>
    </cfRule>
    <cfRule type="cellIs" dxfId="3388" priority="3838" operator="equal">
      <formula>"Alto"</formula>
    </cfRule>
    <cfRule type="cellIs" dxfId="3387" priority="3839" operator="equal">
      <formula>"Moderado"</formula>
    </cfRule>
    <cfRule type="cellIs" dxfId="3386" priority="3840" operator="equal">
      <formula>"Bajo"</formula>
    </cfRule>
  </conditionalFormatting>
  <conditionalFormatting sqref="AV30">
    <cfRule type="cellIs" dxfId="3385" priority="3833" operator="equal">
      <formula>"Extremo"</formula>
    </cfRule>
    <cfRule type="cellIs" dxfId="3384" priority="3834" operator="equal">
      <formula>"Alto"</formula>
    </cfRule>
    <cfRule type="cellIs" dxfId="3383" priority="3835" operator="equal">
      <formula>"Moderado"</formula>
    </cfRule>
    <cfRule type="cellIs" dxfId="3382" priority="3836" operator="equal">
      <formula>"Bajo"</formula>
    </cfRule>
  </conditionalFormatting>
  <conditionalFormatting sqref="AO36">
    <cfRule type="cellIs" dxfId="3381" priority="3828" operator="equal">
      <formula>"Muy Alta"</formula>
    </cfRule>
    <cfRule type="cellIs" dxfId="3380" priority="3829" operator="equal">
      <formula>"Alta"</formula>
    </cfRule>
    <cfRule type="cellIs" dxfId="3379" priority="3830" operator="equal">
      <formula>"Media"</formula>
    </cfRule>
    <cfRule type="cellIs" dxfId="3378" priority="3831" operator="equal">
      <formula>"Baja"</formula>
    </cfRule>
    <cfRule type="cellIs" dxfId="3377" priority="3832" operator="equal">
      <formula>"Muy Baja"</formula>
    </cfRule>
  </conditionalFormatting>
  <conditionalFormatting sqref="AQ36">
    <cfRule type="cellIs" dxfId="3376" priority="3823" operator="equal">
      <formula>"Catastrófico"</formula>
    </cfRule>
    <cfRule type="cellIs" dxfId="3375" priority="3824" operator="equal">
      <formula>"Mayor"</formula>
    </cfRule>
    <cfRule type="cellIs" dxfId="3374" priority="3825" operator="equal">
      <formula>"Moderado"</formula>
    </cfRule>
    <cfRule type="cellIs" dxfId="3373" priority="3826" operator="equal">
      <formula>"Menor"</formula>
    </cfRule>
    <cfRule type="cellIs" dxfId="3372" priority="3827" operator="equal">
      <formula>"Leve"</formula>
    </cfRule>
  </conditionalFormatting>
  <conditionalFormatting sqref="AO37">
    <cfRule type="cellIs" dxfId="3371" priority="3818" operator="equal">
      <formula>"Muy Alta"</formula>
    </cfRule>
    <cfRule type="cellIs" dxfId="3370" priority="3819" operator="equal">
      <formula>"Alta"</formula>
    </cfRule>
    <cfRule type="cellIs" dxfId="3369" priority="3820" operator="equal">
      <formula>"Media"</formula>
    </cfRule>
    <cfRule type="cellIs" dxfId="3368" priority="3821" operator="equal">
      <formula>"Baja"</formula>
    </cfRule>
    <cfRule type="cellIs" dxfId="3367" priority="3822" operator="equal">
      <formula>"Muy Baja"</formula>
    </cfRule>
  </conditionalFormatting>
  <conditionalFormatting sqref="AQ37">
    <cfRule type="cellIs" dxfId="3366" priority="3813" operator="equal">
      <formula>"Catastrófico"</formula>
    </cfRule>
    <cfRule type="cellIs" dxfId="3365" priority="3814" operator="equal">
      <formula>"Mayor"</formula>
    </cfRule>
    <cfRule type="cellIs" dxfId="3364" priority="3815" operator="equal">
      <formula>"Moderado"</formula>
    </cfRule>
    <cfRule type="cellIs" dxfId="3363" priority="3816" operator="equal">
      <formula>"Menor"</formula>
    </cfRule>
    <cfRule type="cellIs" dxfId="3362" priority="3817" operator="equal">
      <formula>"Leve"</formula>
    </cfRule>
  </conditionalFormatting>
  <conditionalFormatting sqref="AO38">
    <cfRule type="cellIs" dxfId="3361" priority="3808" operator="equal">
      <formula>"Muy Alta"</formula>
    </cfRule>
    <cfRule type="cellIs" dxfId="3360" priority="3809" operator="equal">
      <formula>"Alta"</formula>
    </cfRule>
    <cfRule type="cellIs" dxfId="3359" priority="3810" operator="equal">
      <formula>"Media"</formula>
    </cfRule>
    <cfRule type="cellIs" dxfId="3358" priority="3811" operator="equal">
      <formula>"Baja"</formula>
    </cfRule>
    <cfRule type="cellIs" dxfId="3357" priority="3812" operator="equal">
      <formula>"Muy Baja"</formula>
    </cfRule>
  </conditionalFormatting>
  <conditionalFormatting sqref="AQ38">
    <cfRule type="cellIs" dxfId="3356" priority="3803" operator="equal">
      <formula>"Catastrófico"</formula>
    </cfRule>
    <cfRule type="cellIs" dxfId="3355" priority="3804" operator="equal">
      <formula>"Mayor"</formula>
    </cfRule>
    <cfRule type="cellIs" dxfId="3354" priority="3805" operator="equal">
      <formula>"Moderado"</formula>
    </cfRule>
    <cfRule type="cellIs" dxfId="3353" priority="3806" operator="equal">
      <formula>"Menor"</formula>
    </cfRule>
    <cfRule type="cellIs" dxfId="3352" priority="3807" operator="equal">
      <formula>"Leve"</formula>
    </cfRule>
  </conditionalFormatting>
  <conditionalFormatting sqref="AV36">
    <cfRule type="cellIs" dxfId="3351" priority="3795" operator="equal">
      <formula>"Extremo"</formula>
    </cfRule>
    <cfRule type="cellIs" dxfId="3350" priority="3796" operator="equal">
      <formula>"Alto"</formula>
    </cfRule>
    <cfRule type="cellIs" dxfId="3349" priority="3797" operator="equal">
      <formula>"Moderado"</formula>
    </cfRule>
    <cfRule type="cellIs" dxfId="3348" priority="3798" operator="equal">
      <formula>"Bajo"</formula>
    </cfRule>
  </conditionalFormatting>
  <conditionalFormatting sqref="AO42">
    <cfRule type="cellIs" dxfId="3347" priority="3786" operator="equal">
      <formula>"Muy Alta"</formula>
    </cfRule>
    <cfRule type="cellIs" dxfId="3346" priority="3787" operator="equal">
      <formula>"Alta"</formula>
    </cfRule>
    <cfRule type="cellIs" dxfId="3345" priority="3788" operator="equal">
      <formula>"Media"</formula>
    </cfRule>
    <cfRule type="cellIs" dxfId="3344" priority="3789" operator="equal">
      <formula>"Baja"</formula>
    </cfRule>
    <cfRule type="cellIs" dxfId="3343" priority="3790" operator="equal">
      <formula>"Muy Baja"</formula>
    </cfRule>
  </conditionalFormatting>
  <conditionalFormatting sqref="AQ42">
    <cfRule type="cellIs" dxfId="3342" priority="3781" operator="equal">
      <formula>"Catastrófico"</formula>
    </cfRule>
    <cfRule type="cellIs" dxfId="3341" priority="3782" operator="equal">
      <formula>"Mayor"</formula>
    </cfRule>
    <cfRule type="cellIs" dxfId="3340" priority="3783" operator="equal">
      <formula>"Moderado"</formula>
    </cfRule>
    <cfRule type="cellIs" dxfId="3339" priority="3784" operator="equal">
      <formula>"Menor"</formula>
    </cfRule>
    <cfRule type="cellIs" dxfId="3338" priority="3785" operator="equal">
      <formula>"Leve"</formula>
    </cfRule>
  </conditionalFormatting>
  <conditionalFormatting sqref="AO48">
    <cfRule type="cellIs" dxfId="3337" priority="3768" operator="equal">
      <formula>"Muy Alta"</formula>
    </cfRule>
    <cfRule type="cellIs" dxfId="3336" priority="3769" operator="equal">
      <formula>"Alta"</formula>
    </cfRule>
    <cfRule type="cellIs" dxfId="3335" priority="3770" operator="equal">
      <formula>"Media"</formula>
    </cfRule>
    <cfRule type="cellIs" dxfId="3334" priority="3771" operator="equal">
      <formula>"Baja"</formula>
    </cfRule>
    <cfRule type="cellIs" dxfId="3333" priority="3772" operator="equal">
      <formula>"Muy Baja"</formula>
    </cfRule>
  </conditionalFormatting>
  <conditionalFormatting sqref="AQ48">
    <cfRule type="cellIs" dxfId="3332" priority="3763" operator="equal">
      <formula>"Catastrófico"</formula>
    </cfRule>
    <cfRule type="cellIs" dxfId="3331" priority="3764" operator="equal">
      <formula>"Mayor"</formula>
    </cfRule>
    <cfRule type="cellIs" dxfId="3330" priority="3765" operator="equal">
      <formula>"Moderado"</formula>
    </cfRule>
    <cfRule type="cellIs" dxfId="3329" priority="3766" operator="equal">
      <formula>"Menor"</formula>
    </cfRule>
    <cfRule type="cellIs" dxfId="3328" priority="3767" operator="equal">
      <formula>"Leve"</formula>
    </cfRule>
  </conditionalFormatting>
  <conditionalFormatting sqref="AS54">
    <cfRule type="cellIs" dxfId="3327" priority="3759" operator="equal">
      <formula>"Extremo"</formula>
    </cfRule>
    <cfRule type="cellIs" dxfId="3326" priority="3760" operator="equal">
      <formula>"Alto"</formula>
    </cfRule>
    <cfRule type="cellIs" dxfId="3325" priority="3761" operator="equal">
      <formula>"Moderado"</formula>
    </cfRule>
    <cfRule type="cellIs" dxfId="3324" priority="3762" operator="equal">
      <formula>"Bajo"</formula>
    </cfRule>
  </conditionalFormatting>
  <conditionalFormatting sqref="AO54">
    <cfRule type="cellIs" dxfId="3323" priority="3754" operator="equal">
      <formula>"Muy Alta"</formula>
    </cfRule>
    <cfRule type="cellIs" dxfId="3322" priority="3755" operator="equal">
      <formula>"Alta"</formula>
    </cfRule>
    <cfRule type="cellIs" dxfId="3321" priority="3756" operator="equal">
      <formula>"Media"</formula>
    </cfRule>
    <cfRule type="cellIs" dxfId="3320" priority="3757" operator="equal">
      <formula>"Baja"</formula>
    </cfRule>
    <cfRule type="cellIs" dxfId="3319" priority="3758" operator="equal">
      <formula>"Muy Baja"</formula>
    </cfRule>
  </conditionalFormatting>
  <conditionalFormatting sqref="AQ54">
    <cfRule type="cellIs" dxfId="3318" priority="3749" operator="equal">
      <formula>"Catastrófico"</formula>
    </cfRule>
    <cfRule type="cellIs" dxfId="3317" priority="3750" operator="equal">
      <formula>"Mayor"</formula>
    </cfRule>
    <cfRule type="cellIs" dxfId="3316" priority="3751" operator="equal">
      <formula>"Moderado"</formula>
    </cfRule>
    <cfRule type="cellIs" dxfId="3315" priority="3752" operator="equal">
      <formula>"Menor"</formula>
    </cfRule>
    <cfRule type="cellIs" dxfId="3314" priority="3753" operator="equal">
      <formula>"Leve"</formula>
    </cfRule>
  </conditionalFormatting>
  <conditionalFormatting sqref="AV54">
    <cfRule type="cellIs" dxfId="3313" priority="3745" operator="equal">
      <formula>"Extremo"</formula>
    </cfRule>
    <cfRule type="cellIs" dxfId="3312" priority="3746" operator="equal">
      <formula>"Alto"</formula>
    </cfRule>
    <cfRule type="cellIs" dxfId="3311" priority="3747" operator="equal">
      <formula>"Moderado"</formula>
    </cfRule>
    <cfRule type="cellIs" dxfId="3310" priority="3748" operator="equal">
      <formula>"Bajo"</formula>
    </cfRule>
  </conditionalFormatting>
  <conditionalFormatting sqref="AO60">
    <cfRule type="cellIs" dxfId="3309" priority="3740" operator="equal">
      <formula>"Muy Alta"</formula>
    </cfRule>
    <cfRule type="cellIs" dxfId="3308" priority="3741" operator="equal">
      <formula>"Alta"</formula>
    </cfRule>
    <cfRule type="cellIs" dxfId="3307" priority="3742" operator="equal">
      <formula>"Media"</formula>
    </cfRule>
    <cfRule type="cellIs" dxfId="3306" priority="3743" operator="equal">
      <formula>"Baja"</formula>
    </cfRule>
    <cfRule type="cellIs" dxfId="3305" priority="3744" operator="equal">
      <formula>"Muy Baja"</formula>
    </cfRule>
  </conditionalFormatting>
  <conditionalFormatting sqref="AQ60">
    <cfRule type="cellIs" dxfId="3304" priority="3735" operator="equal">
      <formula>"Catastrófico"</formula>
    </cfRule>
    <cfRule type="cellIs" dxfId="3303" priority="3736" operator="equal">
      <formula>"Mayor"</formula>
    </cfRule>
    <cfRule type="cellIs" dxfId="3302" priority="3737" operator="equal">
      <formula>"Moderado"</formula>
    </cfRule>
    <cfRule type="cellIs" dxfId="3301" priority="3738" operator="equal">
      <formula>"Menor"</formula>
    </cfRule>
    <cfRule type="cellIs" dxfId="3300" priority="3739" operator="equal">
      <formula>"Leve"</formula>
    </cfRule>
  </conditionalFormatting>
  <conditionalFormatting sqref="AO61">
    <cfRule type="cellIs" dxfId="3299" priority="3730" operator="equal">
      <formula>"Muy Alta"</formula>
    </cfRule>
    <cfRule type="cellIs" dxfId="3298" priority="3731" operator="equal">
      <formula>"Alta"</formula>
    </cfRule>
    <cfRule type="cellIs" dxfId="3297" priority="3732" operator="equal">
      <formula>"Media"</formula>
    </cfRule>
    <cfRule type="cellIs" dxfId="3296" priority="3733" operator="equal">
      <formula>"Baja"</formula>
    </cfRule>
    <cfRule type="cellIs" dxfId="3295" priority="3734" operator="equal">
      <formula>"Muy Baja"</formula>
    </cfRule>
  </conditionalFormatting>
  <conditionalFormatting sqref="AQ61">
    <cfRule type="cellIs" dxfId="3294" priority="3725" operator="equal">
      <formula>"Catastrófico"</formula>
    </cfRule>
    <cfRule type="cellIs" dxfId="3293" priority="3726" operator="equal">
      <formula>"Mayor"</formula>
    </cfRule>
    <cfRule type="cellIs" dxfId="3292" priority="3727" operator="equal">
      <formula>"Moderado"</formula>
    </cfRule>
    <cfRule type="cellIs" dxfId="3291" priority="3728" operator="equal">
      <formula>"Menor"</formula>
    </cfRule>
    <cfRule type="cellIs" dxfId="3290" priority="3729" operator="equal">
      <formula>"Leve"</formula>
    </cfRule>
  </conditionalFormatting>
  <conditionalFormatting sqref="AS162">
    <cfRule type="cellIs" dxfId="3289" priority="3091" operator="equal">
      <formula>"Extremo"</formula>
    </cfRule>
    <cfRule type="cellIs" dxfId="3288" priority="3092" operator="equal">
      <formula>"Alto"</formula>
    </cfRule>
    <cfRule type="cellIs" dxfId="3287" priority="3093" operator="equal">
      <formula>"Moderado"</formula>
    </cfRule>
    <cfRule type="cellIs" dxfId="3286" priority="3094" operator="equal">
      <formula>"Bajo"</formula>
    </cfRule>
  </conditionalFormatting>
  <conditionalFormatting sqref="AO162">
    <cfRule type="cellIs" dxfId="3285" priority="3086" operator="equal">
      <formula>"Muy Alta"</formula>
    </cfRule>
    <cfRule type="cellIs" dxfId="3284" priority="3087" operator="equal">
      <formula>"Alta"</formula>
    </cfRule>
    <cfRule type="cellIs" dxfId="3283" priority="3088" operator="equal">
      <formula>"Media"</formula>
    </cfRule>
    <cfRule type="cellIs" dxfId="3282" priority="3089" operator="equal">
      <formula>"Baja"</formula>
    </cfRule>
    <cfRule type="cellIs" dxfId="3281" priority="3090" operator="equal">
      <formula>"Muy Baja"</formula>
    </cfRule>
  </conditionalFormatting>
  <conditionalFormatting sqref="AQ162">
    <cfRule type="cellIs" dxfId="3280" priority="3081" operator="equal">
      <formula>"Catastrófico"</formula>
    </cfRule>
    <cfRule type="cellIs" dxfId="3279" priority="3082" operator="equal">
      <formula>"Mayor"</formula>
    </cfRule>
    <cfRule type="cellIs" dxfId="3278" priority="3083" operator="equal">
      <formula>"Moderado"</formula>
    </cfRule>
    <cfRule type="cellIs" dxfId="3277" priority="3084" operator="equal">
      <formula>"Menor"</formula>
    </cfRule>
    <cfRule type="cellIs" dxfId="3276" priority="3085" operator="equal">
      <formula>"Leve"</formula>
    </cfRule>
  </conditionalFormatting>
  <conditionalFormatting sqref="AS66">
    <cfRule type="cellIs" dxfId="3275" priority="3707" operator="equal">
      <formula>"Extremo"</formula>
    </cfRule>
    <cfRule type="cellIs" dxfId="3274" priority="3708" operator="equal">
      <formula>"Alto"</formula>
    </cfRule>
    <cfRule type="cellIs" dxfId="3273" priority="3709" operator="equal">
      <formula>"Moderado"</formula>
    </cfRule>
    <cfRule type="cellIs" dxfId="3272" priority="3710" operator="equal">
      <formula>"Bajo"</formula>
    </cfRule>
  </conditionalFormatting>
  <conditionalFormatting sqref="AO66">
    <cfRule type="cellIs" dxfId="3271" priority="3702" operator="equal">
      <formula>"Muy Alta"</formula>
    </cfRule>
    <cfRule type="cellIs" dxfId="3270" priority="3703" operator="equal">
      <formula>"Alta"</formula>
    </cfRule>
    <cfRule type="cellIs" dxfId="3269" priority="3704" operator="equal">
      <formula>"Media"</formula>
    </cfRule>
    <cfRule type="cellIs" dxfId="3268" priority="3705" operator="equal">
      <formula>"Baja"</formula>
    </cfRule>
    <cfRule type="cellIs" dxfId="3267" priority="3706" operator="equal">
      <formula>"Muy Baja"</formula>
    </cfRule>
  </conditionalFormatting>
  <conditionalFormatting sqref="AQ66">
    <cfRule type="cellIs" dxfId="3266" priority="3697" operator="equal">
      <formula>"Catastrófico"</formula>
    </cfRule>
    <cfRule type="cellIs" dxfId="3265" priority="3698" operator="equal">
      <formula>"Mayor"</formula>
    </cfRule>
    <cfRule type="cellIs" dxfId="3264" priority="3699" operator="equal">
      <formula>"Moderado"</formula>
    </cfRule>
    <cfRule type="cellIs" dxfId="3263" priority="3700" operator="equal">
      <formula>"Menor"</formula>
    </cfRule>
    <cfRule type="cellIs" dxfId="3262" priority="3701" operator="equal">
      <formula>"Leve"</formula>
    </cfRule>
  </conditionalFormatting>
  <conditionalFormatting sqref="AS67">
    <cfRule type="cellIs" dxfId="3261" priority="3693" operator="equal">
      <formula>"Extremo"</formula>
    </cfRule>
    <cfRule type="cellIs" dxfId="3260" priority="3694" operator="equal">
      <formula>"Alto"</formula>
    </cfRule>
    <cfRule type="cellIs" dxfId="3259" priority="3695" operator="equal">
      <formula>"Moderado"</formula>
    </cfRule>
    <cfRule type="cellIs" dxfId="3258" priority="3696" operator="equal">
      <formula>"Bajo"</formula>
    </cfRule>
  </conditionalFormatting>
  <conditionalFormatting sqref="AO67">
    <cfRule type="cellIs" dxfId="3257" priority="3688" operator="equal">
      <formula>"Muy Alta"</formula>
    </cfRule>
    <cfRule type="cellIs" dxfId="3256" priority="3689" operator="equal">
      <formula>"Alta"</formula>
    </cfRule>
    <cfRule type="cellIs" dxfId="3255" priority="3690" operator="equal">
      <formula>"Media"</formula>
    </cfRule>
    <cfRule type="cellIs" dxfId="3254" priority="3691" operator="equal">
      <formula>"Baja"</formula>
    </cfRule>
    <cfRule type="cellIs" dxfId="3253" priority="3692" operator="equal">
      <formula>"Muy Baja"</formula>
    </cfRule>
  </conditionalFormatting>
  <conditionalFormatting sqref="AQ67">
    <cfRule type="cellIs" dxfId="3252" priority="3683" operator="equal">
      <formula>"Catastrófico"</formula>
    </cfRule>
    <cfRule type="cellIs" dxfId="3251" priority="3684" operator="equal">
      <formula>"Mayor"</formula>
    </cfRule>
    <cfRule type="cellIs" dxfId="3250" priority="3685" operator="equal">
      <formula>"Moderado"</formula>
    </cfRule>
    <cfRule type="cellIs" dxfId="3249" priority="3686" operator="equal">
      <formula>"Menor"</formula>
    </cfRule>
    <cfRule type="cellIs" dxfId="3248" priority="3687" operator="equal">
      <formula>"Leve"</formula>
    </cfRule>
  </conditionalFormatting>
  <conditionalFormatting sqref="AS68">
    <cfRule type="cellIs" dxfId="3247" priority="3665" operator="equal">
      <formula>"Extremo"</formula>
    </cfRule>
    <cfRule type="cellIs" dxfId="3246" priority="3666" operator="equal">
      <formula>"Alto"</formula>
    </cfRule>
    <cfRule type="cellIs" dxfId="3245" priority="3667" operator="equal">
      <formula>"Moderado"</formula>
    </cfRule>
    <cfRule type="cellIs" dxfId="3244" priority="3668" operator="equal">
      <formula>"Bajo"</formula>
    </cfRule>
  </conditionalFormatting>
  <conditionalFormatting sqref="AO68">
    <cfRule type="cellIs" dxfId="3243" priority="3660" operator="equal">
      <formula>"Muy Alta"</formula>
    </cfRule>
    <cfRule type="cellIs" dxfId="3242" priority="3661" operator="equal">
      <formula>"Alta"</formula>
    </cfRule>
    <cfRule type="cellIs" dxfId="3241" priority="3662" operator="equal">
      <formula>"Media"</formula>
    </cfRule>
    <cfRule type="cellIs" dxfId="3240" priority="3663" operator="equal">
      <formula>"Baja"</formula>
    </cfRule>
    <cfRule type="cellIs" dxfId="3239" priority="3664" operator="equal">
      <formula>"Muy Baja"</formula>
    </cfRule>
  </conditionalFormatting>
  <conditionalFormatting sqref="AQ68">
    <cfRule type="cellIs" dxfId="3238" priority="3655" operator="equal">
      <formula>"Catastrófico"</formula>
    </cfRule>
    <cfRule type="cellIs" dxfId="3237" priority="3656" operator="equal">
      <formula>"Mayor"</formula>
    </cfRule>
    <cfRule type="cellIs" dxfId="3236" priority="3657" operator="equal">
      <formula>"Moderado"</formula>
    </cfRule>
    <cfRule type="cellIs" dxfId="3235" priority="3658" operator="equal">
      <formula>"Menor"</formula>
    </cfRule>
    <cfRule type="cellIs" dxfId="3234" priority="3659" operator="equal">
      <formula>"Leve"</formula>
    </cfRule>
  </conditionalFormatting>
  <conditionalFormatting sqref="AS72">
    <cfRule type="cellIs" dxfId="3233" priority="3651" operator="equal">
      <formula>"Extremo"</formula>
    </cfRule>
    <cfRule type="cellIs" dxfId="3232" priority="3652" operator="equal">
      <formula>"Alto"</formula>
    </cfRule>
    <cfRule type="cellIs" dxfId="3231" priority="3653" operator="equal">
      <formula>"Moderado"</formula>
    </cfRule>
    <cfRule type="cellIs" dxfId="3230" priority="3654" operator="equal">
      <formula>"Bajo"</formula>
    </cfRule>
  </conditionalFormatting>
  <conditionalFormatting sqref="AO72">
    <cfRule type="cellIs" dxfId="3229" priority="3646" operator="equal">
      <formula>"Muy Alta"</formula>
    </cfRule>
    <cfRule type="cellIs" dxfId="3228" priority="3647" operator="equal">
      <formula>"Alta"</formula>
    </cfRule>
    <cfRule type="cellIs" dxfId="3227" priority="3648" operator="equal">
      <formula>"Media"</formula>
    </cfRule>
    <cfRule type="cellIs" dxfId="3226" priority="3649" operator="equal">
      <formula>"Baja"</formula>
    </cfRule>
    <cfRule type="cellIs" dxfId="3225" priority="3650" operator="equal">
      <formula>"Muy Baja"</formula>
    </cfRule>
  </conditionalFormatting>
  <conditionalFormatting sqref="AQ72">
    <cfRule type="cellIs" dxfId="3224" priority="3641" operator="equal">
      <formula>"Catastrófico"</formula>
    </cfRule>
    <cfRule type="cellIs" dxfId="3223" priority="3642" operator="equal">
      <formula>"Mayor"</formula>
    </cfRule>
    <cfRule type="cellIs" dxfId="3222" priority="3643" operator="equal">
      <formula>"Moderado"</formula>
    </cfRule>
    <cfRule type="cellIs" dxfId="3221" priority="3644" operator="equal">
      <formula>"Menor"</formula>
    </cfRule>
    <cfRule type="cellIs" dxfId="3220" priority="3645" operator="equal">
      <formula>"Leve"</formula>
    </cfRule>
  </conditionalFormatting>
  <conditionalFormatting sqref="AS73">
    <cfRule type="cellIs" dxfId="3219" priority="3637" operator="equal">
      <formula>"Extremo"</formula>
    </cfRule>
    <cfRule type="cellIs" dxfId="3218" priority="3638" operator="equal">
      <formula>"Alto"</formula>
    </cfRule>
    <cfRule type="cellIs" dxfId="3217" priority="3639" operator="equal">
      <formula>"Moderado"</formula>
    </cfRule>
    <cfRule type="cellIs" dxfId="3216" priority="3640" operator="equal">
      <formula>"Bajo"</formula>
    </cfRule>
  </conditionalFormatting>
  <conditionalFormatting sqref="AO73">
    <cfRule type="cellIs" dxfId="3215" priority="3632" operator="equal">
      <formula>"Muy Alta"</formula>
    </cfRule>
    <cfRule type="cellIs" dxfId="3214" priority="3633" operator="equal">
      <formula>"Alta"</formula>
    </cfRule>
    <cfRule type="cellIs" dxfId="3213" priority="3634" operator="equal">
      <formula>"Media"</formula>
    </cfRule>
    <cfRule type="cellIs" dxfId="3212" priority="3635" operator="equal">
      <formula>"Baja"</formula>
    </cfRule>
    <cfRule type="cellIs" dxfId="3211" priority="3636" operator="equal">
      <formula>"Muy Baja"</formula>
    </cfRule>
  </conditionalFormatting>
  <conditionalFormatting sqref="AQ73">
    <cfRule type="cellIs" dxfId="3210" priority="3627" operator="equal">
      <formula>"Catastrófico"</formula>
    </cfRule>
    <cfRule type="cellIs" dxfId="3209" priority="3628" operator="equal">
      <formula>"Mayor"</formula>
    </cfRule>
    <cfRule type="cellIs" dxfId="3208" priority="3629" operator="equal">
      <formula>"Moderado"</formula>
    </cfRule>
    <cfRule type="cellIs" dxfId="3207" priority="3630" operator="equal">
      <formula>"Menor"</formula>
    </cfRule>
    <cfRule type="cellIs" dxfId="3206" priority="3631" operator="equal">
      <formula>"Leve"</formula>
    </cfRule>
  </conditionalFormatting>
  <conditionalFormatting sqref="AS78">
    <cfRule type="cellIs" dxfId="3205" priority="3609" operator="equal">
      <formula>"Extremo"</formula>
    </cfRule>
    <cfRule type="cellIs" dxfId="3204" priority="3610" operator="equal">
      <formula>"Alto"</formula>
    </cfRule>
    <cfRule type="cellIs" dxfId="3203" priority="3611" operator="equal">
      <formula>"Moderado"</formula>
    </cfRule>
    <cfRule type="cellIs" dxfId="3202" priority="3612" operator="equal">
      <formula>"Bajo"</formula>
    </cfRule>
  </conditionalFormatting>
  <conditionalFormatting sqref="AO78">
    <cfRule type="cellIs" dxfId="3201" priority="3604" operator="equal">
      <formula>"Muy Alta"</formula>
    </cfRule>
    <cfRule type="cellIs" dxfId="3200" priority="3605" operator="equal">
      <formula>"Alta"</formula>
    </cfRule>
    <cfRule type="cellIs" dxfId="3199" priority="3606" operator="equal">
      <formula>"Media"</formula>
    </cfRule>
    <cfRule type="cellIs" dxfId="3198" priority="3607" operator="equal">
      <formula>"Baja"</formula>
    </cfRule>
    <cfRule type="cellIs" dxfId="3197" priority="3608" operator="equal">
      <formula>"Muy Baja"</formula>
    </cfRule>
  </conditionalFormatting>
  <conditionalFormatting sqref="AQ78">
    <cfRule type="cellIs" dxfId="3196" priority="3599" operator="equal">
      <formula>"Catastrófico"</formula>
    </cfRule>
    <cfRule type="cellIs" dxfId="3195" priority="3600" operator="equal">
      <formula>"Mayor"</formula>
    </cfRule>
    <cfRule type="cellIs" dxfId="3194" priority="3601" operator="equal">
      <formula>"Moderado"</formula>
    </cfRule>
    <cfRule type="cellIs" dxfId="3193" priority="3602" operator="equal">
      <formula>"Menor"</formula>
    </cfRule>
    <cfRule type="cellIs" dxfId="3192" priority="3603" operator="equal">
      <formula>"Leve"</formula>
    </cfRule>
  </conditionalFormatting>
  <conditionalFormatting sqref="AV42">
    <cfRule type="cellIs" dxfId="3191" priority="3591" operator="equal">
      <formula>"Extremo"</formula>
    </cfRule>
    <cfRule type="cellIs" dxfId="3190" priority="3592" operator="equal">
      <formula>"Alto"</formula>
    </cfRule>
    <cfRule type="cellIs" dxfId="3189" priority="3593" operator="equal">
      <formula>"Moderado"</formula>
    </cfRule>
    <cfRule type="cellIs" dxfId="3188" priority="3594" operator="equal">
      <formula>"Bajo"</formula>
    </cfRule>
  </conditionalFormatting>
  <conditionalFormatting sqref="AV78">
    <cfRule type="cellIs" dxfId="3187" priority="3587" operator="equal">
      <formula>"Extremo"</formula>
    </cfRule>
    <cfRule type="cellIs" dxfId="3186" priority="3588" operator="equal">
      <formula>"Alto"</formula>
    </cfRule>
    <cfRule type="cellIs" dxfId="3185" priority="3589" operator="equal">
      <formula>"Moderado"</formula>
    </cfRule>
    <cfRule type="cellIs" dxfId="3184" priority="3590" operator="equal">
      <formula>"Bajo"</formula>
    </cfRule>
  </conditionalFormatting>
  <conditionalFormatting sqref="AS84">
    <cfRule type="cellIs" dxfId="3183" priority="3569" operator="equal">
      <formula>"Extremo"</formula>
    </cfRule>
    <cfRule type="cellIs" dxfId="3182" priority="3570" operator="equal">
      <formula>"Alto"</formula>
    </cfRule>
    <cfRule type="cellIs" dxfId="3181" priority="3571" operator="equal">
      <formula>"Moderado"</formula>
    </cfRule>
    <cfRule type="cellIs" dxfId="3180" priority="3572" operator="equal">
      <formula>"Bajo"</formula>
    </cfRule>
  </conditionalFormatting>
  <conditionalFormatting sqref="AO84">
    <cfRule type="cellIs" dxfId="3179" priority="3564" operator="equal">
      <formula>"Muy Alta"</formula>
    </cfRule>
    <cfRule type="cellIs" dxfId="3178" priority="3565" operator="equal">
      <formula>"Alta"</formula>
    </cfRule>
    <cfRule type="cellIs" dxfId="3177" priority="3566" operator="equal">
      <formula>"Media"</formula>
    </cfRule>
    <cfRule type="cellIs" dxfId="3176" priority="3567" operator="equal">
      <formula>"Baja"</formula>
    </cfRule>
    <cfRule type="cellIs" dxfId="3175" priority="3568" operator="equal">
      <formula>"Muy Baja"</formula>
    </cfRule>
  </conditionalFormatting>
  <conditionalFormatting sqref="AQ84">
    <cfRule type="cellIs" dxfId="3174" priority="3559" operator="equal">
      <formula>"Catastrófico"</formula>
    </cfRule>
    <cfRule type="cellIs" dxfId="3173" priority="3560" operator="equal">
      <formula>"Mayor"</formula>
    </cfRule>
    <cfRule type="cellIs" dxfId="3172" priority="3561" operator="equal">
      <formula>"Moderado"</formula>
    </cfRule>
    <cfRule type="cellIs" dxfId="3171" priority="3562" operator="equal">
      <formula>"Menor"</formula>
    </cfRule>
    <cfRule type="cellIs" dxfId="3170" priority="3563" operator="equal">
      <formula>"Leve"</formula>
    </cfRule>
  </conditionalFormatting>
  <conditionalFormatting sqref="AS85">
    <cfRule type="cellIs" dxfId="3169" priority="3555" operator="equal">
      <formula>"Extremo"</formula>
    </cfRule>
    <cfRule type="cellIs" dxfId="3168" priority="3556" operator="equal">
      <formula>"Alto"</formula>
    </cfRule>
    <cfRule type="cellIs" dxfId="3167" priority="3557" operator="equal">
      <formula>"Moderado"</formula>
    </cfRule>
    <cfRule type="cellIs" dxfId="3166" priority="3558" operator="equal">
      <formula>"Bajo"</formula>
    </cfRule>
  </conditionalFormatting>
  <conditionalFormatting sqref="AO85">
    <cfRule type="cellIs" dxfId="3165" priority="3550" operator="equal">
      <formula>"Muy Alta"</formula>
    </cfRule>
    <cfRule type="cellIs" dxfId="3164" priority="3551" operator="equal">
      <formula>"Alta"</formula>
    </cfRule>
    <cfRule type="cellIs" dxfId="3163" priority="3552" operator="equal">
      <formula>"Media"</formula>
    </cfRule>
    <cfRule type="cellIs" dxfId="3162" priority="3553" operator="equal">
      <formula>"Baja"</formula>
    </cfRule>
    <cfRule type="cellIs" dxfId="3161" priority="3554" operator="equal">
      <formula>"Muy Baja"</formula>
    </cfRule>
  </conditionalFormatting>
  <conditionalFormatting sqref="AQ85">
    <cfRule type="cellIs" dxfId="3160" priority="3545" operator="equal">
      <formula>"Catastrófico"</formula>
    </cfRule>
    <cfRule type="cellIs" dxfId="3159" priority="3546" operator="equal">
      <formula>"Mayor"</formula>
    </cfRule>
    <cfRule type="cellIs" dxfId="3158" priority="3547" operator="equal">
      <formula>"Moderado"</formula>
    </cfRule>
    <cfRule type="cellIs" dxfId="3157" priority="3548" operator="equal">
      <formula>"Menor"</formula>
    </cfRule>
    <cfRule type="cellIs" dxfId="3156" priority="3549" operator="equal">
      <formula>"Leve"</formula>
    </cfRule>
  </conditionalFormatting>
  <conditionalFormatting sqref="AV84">
    <cfRule type="cellIs" dxfId="3155" priority="3541" operator="equal">
      <formula>"Extremo"</formula>
    </cfRule>
    <cfRule type="cellIs" dxfId="3154" priority="3542" operator="equal">
      <formula>"Alto"</formula>
    </cfRule>
    <cfRule type="cellIs" dxfId="3153" priority="3543" operator="equal">
      <formula>"Moderado"</formula>
    </cfRule>
    <cfRule type="cellIs" dxfId="3152" priority="3544" operator="equal">
      <formula>"Bajo"</formula>
    </cfRule>
  </conditionalFormatting>
  <conditionalFormatting sqref="AS90">
    <cfRule type="cellIs" dxfId="3151" priority="3537" operator="equal">
      <formula>"Extremo"</formula>
    </cfRule>
    <cfRule type="cellIs" dxfId="3150" priority="3538" operator="equal">
      <formula>"Alto"</formula>
    </cfRule>
    <cfRule type="cellIs" dxfId="3149" priority="3539" operator="equal">
      <formula>"Moderado"</formula>
    </cfRule>
    <cfRule type="cellIs" dxfId="3148" priority="3540" operator="equal">
      <formula>"Bajo"</formula>
    </cfRule>
  </conditionalFormatting>
  <conditionalFormatting sqref="AO90">
    <cfRule type="cellIs" dxfId="3147" priority="3532" operator="equal">
      <formula>"Muy Alta"</formula>
    </cfRule>
    <cfRule type="cellIs" dxfId="3146" priority="3533" operator="equal">
      <formula>"Alta"</formula>
    </cfRule>
    <cfRule type="cellIs" dxfId="3145" priority="3534" operator="equal">
      <formula>"Media"</formula>
    </cfRule>
    <cfRule type="cellIs" dxfId="3144" priority="3535" operator="equal">
      <formula>"Baja"</formula>
    </cfRule>
    <cfRule type="cellIs" dxfId="3143" priority="3536" operator="equal">
      <formula>"Muy Baja"</formula>
    </cfRule>
  </conditionalFormatting>
  <conditionalFormatting sqref="AQ90">
    <cfRule type="cellIs" dxfId="3142" priority="3527" operator="equal">
      <formula>"Catastrófico"</formula>
    </cfRule>
    <cfRule type="cellIs" dxfId="3141" priority="3528" operator="equal">
      <formula>"Mayor"</formula>
    </cfRule>
    <cfRule type="cellIs" dxfId="3140" priority="3529" operator="equal">
      <formula>"Moderado"</formula>
    </cfRule>
    <cfRule type="cellIs" dxfId="3139" priority="3530" operator="equal">
      <formula>"Menor"</formula>
    </cfRule>
    <cfRule type="cellIs" dxfId="3138" priority="3531" operator="equal">
      <formula>"Leve"</formula>
    </cfRule>
  </conditionalFormatting>
  <conditionalFormatting sqref="AS91">
    <cfRule type="cellIs" dxfId="3137" priority="3523" operator="equal">
      <formula>"Extremo"</formula>
    </cfRule>
    <cfRule type="cellIs" dxfId="3136" priority="3524" operator="equal">
      <formula>"Alto"</formula>
    </cfRule>
    <cfRule type="cellIs" dxfId="3135" priority="3525" operator="equal">
      <formula>"Moderado"</formula>
    </cfRule>
    <cfRule type="cellIs" dxfId="3134" priority="3526" operator="equal">
      <formula>"Bajo"</formula>
    </cfRule>
  </conditionalFormatting>
  <conditionalFormatting sqref="AO91">
    <cfRule type="cellIs" dxfId="3133" priority="3518" operator="equal">
      <formula>"Muy Alta"</formula>
    </cfRule>
    <cfRule type="cellIs" dxfId="3132" priority="3519" operator="equal">
      <formula>"Alta"</formula>
    </cfRule>
    <cfRule type="cellIs" dxfId="3131" priority="3520" operator="equal">
      <formula>"Media"</formula>
    </cfRule>
    <cfRule type="cellIs" dxfId="3130" priority="3521" operator="equal">
      <formula>"Baja"</formula>
    </cfRule>
    <cfRule type="cellIs" dxfId="3129" priority="3522" operator="equal">
      <formula>"Muy Baja"</formula>
    </cfRule>
  </conditionalFormatting>
  <conditionalFormatting sqref="AQ91">
    <cfRule type="cellIs" dxfId="3128" priority="3513" operator="equal">
      <formula>"Catastrófico"</formula>
    </cfRule>
    <cfRule type="cellIs" dxfId="3127" priority="3514" operator="equal">
      <formula>"Mayor"</formula>
    </cfRule>
    <cfRule type="cellIs" dxfId="3126" priority="3515" operator="equal">
      <formula>"Moderado"</formula>
    </cfRule>
    <cfRule type="cellIs" dxfId="3125" priority="3516" operator="equal">
      <formula>"Menor"</formula>
    </cfRule>
    <cfRule type="cellIs" dxfId="3124" priority="3517" operator="equal">
      <formula>"Leve"</formula>
    </cfRule>
  </conditionalFormatting>
  <conditionalFormatting sqref="AV90">
    <cfRule type="cellIs" dxfId="3123" priority="3509" operator="equal">
      <formula>"Extremo"</formula>
    </cfRule>
    <cfRule type="cellIs" dxfId="3122" priority="3510" operator="equal">
      <formula>"Alto"</formula>
    </cfRule>
    <cfRule type="cellIs" dxfId="3121" priority="3511" operator="equal">
      <formula>"Moderado"</formula>
    </cfRule>
    <cfRule type="cellIs" dxfId="3120" priority="3512" operator="equal">
      <formula>"Bajo"</formula>
    </cfRule>
  </conditionalFormatting>
  <conditionalFormatting sqref="AS96">
    <cfRule type="cellIs" dxfId="3119" priority="3505" operator="equal">
      <formula>"Extremo"</formula>
    </cfRule>
    <cfRule type="cellIs" dxfId="3118" priority="3506" operator="equal">
      <formula>"Alto"</formula>
    </cfRule>
    <cfRule type="cellIs" dxfId="3117" priority="3507" operator="equal">
      <formula>"Moderado"</formula>
    </cfRule>
    <cfRule type="cellIs" dxfId="3116" priority="3508" operator="equal">
      <formula>"Bajo"</formula>
    </cfRule>
  </conditionalFormatting>
  <conditionalFormatting sqref="AO96">
    <cfRule type="cellIs" dxfId="3115" priority="3500" operator="equal">
      <formula>"Muy Alta"</formula>
    </cfRule>
    <cfRule type="cellIs" dxfId="3114" priority="3501" operator="equal">
      <formula>"Alta"</formula>
    </cfRule>
    <cfRule type="cellIs" dxfId="3113" priority="3502" operator="equal">
      <formula>"Media"</formula>
    </cfRule>
    <cfRule type="cellIs" dxfId="3112" priority="3503" operator="equal">
      <formula>"Baja"</formula>
    </cfRule>
    <cfRule type="cellIs" dxfId="3111" priority="3504" operator="equal">
      <formula>"Muy Baja"</formula>
    </cfRule>
  </conditionalFormatting>
  <conditionalFormatting sqref="AQ96">
    <cfRule type="cellIs" dxfId="3110" priority="3495" operator="equal">
      <formula>"Catastrófico"</formula>
    </cfRule>
    <cfRule type="cellIs" dxfId="3109" priority="3496" operator="equal">
      <formula>"Mayor"</formula>
    </cfRule>
    <cfRule type="cellIs" dxfId="3108" priority="3497" operator="equal">
      <formula>"Moderado"</formula>
    </cfRule>
    <cfRule type="cellIs" dxfId="3107" priority="3498" operator="equal">
      <formula>"Menor"</formula>
    </cfRule>
    <cfRule type="cellIs" dxfId="3106" priority="3499" operator="equal">
      <formula>"Leve"</formula>
    </cfRule>
  </conditionalFormatting>
  <conditionalFormatting sqref="AS97">
    <cfRule type="cellIs" dxfId="3105" priority="3491" operator="equal">
      <formula>"Extremo"</formula>
    </cfRule>
    <cfRule type="cellIs" dxfId="3104" priority="3492" operator="equal">
      <formula>"Alto"</formula>
    </cfRule>
    <cfRule type="cellIs" dxfId="3103" priority="3493" operator="equal">
      <formula>"Moderado"</formula>
    </cfRule>
    <cfRule type="cellIs" dxfId="3102" priority="3494" operator="equal">
      <formula>"Bajo"</formula>
    </cfRule>
  </conditionalFormatting>
  <conditionalFormatting sqref="AO97">
    <cfRule type="cellIs" dxfId="3101" priority="3486" operator="equal">
      <formula>"Muy Alta"</formula>
    </cfRule>
    <cfRule type="cellIs" dxfId="3100" priority="3487" operator="equal">
      <formula>"Alta"</formula>
    </cfRule>
    <cfRule type="cellIs" dxfId="3099" priority="3488" operator="equal">
      <formula>"Media"</formula>
    </cfRule>
    <cfRule type="cellIs" dxfId="3098" priority="3489" operator="equal">
      <formula>"Baja"</formula>
    </cfRule>
    <cfRule type="cellIs" dxfId="3097" priority="3490" operator="equal">
      <formula>"Muy Baja"</formula>
    </cfRule>
  </conditionalFormatting>
  <conditionalFormatting sqref="AQ97">
    <cfRule type="cellIs" dxfId="3096" priority="3481" operator="equal">
      <formula>"Catastrófico"</formula>
    </cfRule>
    <cfRule type="cellIs" dxfId="3095" priority="3482" operator="equal">
      <formula>"Mayor"</formula>
    </cfRule>
    <cfRule type="cellIs" dxfId="3094" priority="3483" operator="equal">
      <formula>"Moderado"</formula>
    </cfRule>
    <cfRule type="cellIs" dxfId="3093" priority="3484" operator="equal">
      <formula>"Menor"</formula>
    </cfRule>
    <cfRule type="cellIs" dxfId="3092" priority="3485" operator="equal">
      <formula>"Leve"</formula>
    </cfRule>
  </conditionalFormatting>
  <conditionalFormatting sqref="AV96">
    <cfRule type="cellIs" dxfId="3091" priority="3477" operator="equal">
      <formula>"Extremo"</formula>
    </cfRule>
    <cfRule type="cellIs" dxfId="3090" priority="3478" operator="equal">
      <formula>"Alto"</formula>
    </cfRule>
    <cfRule type="cellIs" dxfId="3089" priority="3479" operator="equal">
      <formula>"Moderado"</formula>
    </cfRule>
    <cfRule type="cellIs" dxfId="3088" priority="3480" operator="equal">
      <formula>"Bajo"</formula>
    </cfRule>
  </conditionalFormatting>
  <conditionalFormatting sqref="AO102">
    <cfRule type="cellIs" dxfId="3087" priority="3472" operator="equal">
      <formula>"Muy Alta"</formula>
    </cfRule>
    <cfRule type="cellIs" dxfId="3086" priority="3473" operator="equal">
      <formula>"Alta"</formula>
    </cfRule>
    <cfRule type="cellIs" dxfId="3085" priority="3474" operator="equal">
      <formula>"Media"</formula>
    </cfRule>
    <cfRule type="cellIs" dxfId="3084" priority="3475" operator="equal">
      <formula>"Baja"</formula>
    </cfRule>
    <cfRule type="cellIs" dxfId="3083" priority="3476" operator="equal">
      <formula>"Muy Baja"</formula>
    </cfRule>
  </conditionalFormatting>
  <conditionalFormatting sqref="AQ102">
    <cfRule type="cellIs" dxfId="3082" priority="3467" operator="equal">
      <formula>"Catastrófico"</formula>
    </cfRule>
    <cfRule type="cellIs" dxfId="3081" priority="3468" operator="equal">
      <formula>"Mayor"</formula>
    </cfRule>
    <cfRule type="cellIs" dxfId="3080" priority="3469" operator="equal">
      <formula>"Moderado"</formula>
    </cfRule>
    <cfRule type="cellIs" dxfId="3079" priority="3470" operator="equal">
      <formula>"Menor"</formula>
    </cfRule>
    <cfRule type="cellIs" dxfId="3078" priority="3471" operator="equal">
      <formula>"Leve"</formula>
    </cfRule>
  </conditionalFormatting>
  <conditionalFormatting sqref="AO103">
    <cfRule type="cellIs" dxfId="3077" priority="3462" operator="equal">
      <formula>"Muy Alta"</formula>
    </cfRule>
    <cfRule type="cellIs" dxfId="3076" priority="3463" operator="equal">
      <formula>"Alta"</formula>
    </cfRule>
    <cfRule type="cellIs" dxfId="3075" priority="3464" operator="equal">
      <formula>"Media"</formula>
    </cfRule>
    <cfRule type="cellIs" dxfId="3074" priority="3465" operator="equal">
      <formula>"Baja"</formula>
    </cfRule>
    <cfRule type="cellIs" dxfId="3073" priority="3466" operator="equal">
      <formula>"Muy Baja"</formula>
    </cfRule>
  </conditionalFormatting>
  <conditionalFormatting sqref="AQ103">
    <cfRule type="cellIs" dxfId="3072" priority="3457" operator="equal">
      <formula>"Catastrófico"</formula>
    </cfRule>
    <cfRule type="cellIs" dxfId="3071" priority="3458" operator="equal">
      <formula>"Mayor"</formula>
    </cfRule>
    <cfRule type="cellIs" dxfId="3070" priority="3459" operator="equal">
      <formula>"Moderado"</formula>
    </cfRule>
    <cfRule type="cellIs" dxfId="3069" priority="3460" operator="equal">
      <formula>"Menor"</formula>
    </cfRule>
    <cfRule type="cellIs" dxfId="3068" priority="3461" operator="equal">
      <formula>"Leve"</formula>
    </cfRule>
  </conditionalFormatting>
  <conditionalFormatting sqref="AO104">
    <cfRule type="cellIs" dxfId="3067" priority="3452" operator="equal">
      <formula>"Muy Alta"</formula>
    </cfRule>
    <cfRule type="cellIs" dxfId="3066" priority="3453" operator="equal">
      <formula>"Alta"</formula>
    </cfRule>
    <cfRule type="cellIs" dxfId="3065" priority="3454" operator="equal">
      <formula>"Media"</formula>
    </cfRule>
    <cfRule type="cellIs" dxfId="3064" priority="3455" operator="equal">
      <formula>"Baja"</formula>
    </cfRule>
    <cfRule type="cellIs" dxfId="3063" priority="3456" operator="equal">
      <formula>"Muy Baja"</formula>
    </cfRule>
  </conditionalFormatting>
  <conditionalFormatting sqref="AQ104">
    <cfRule type="cellIs" dxfId="3062" priority="3447" operator="equal">
      <formula>"Catastrófico"</formula>
    </cfRule>
    <cfRule type="cellIs" dxfId="3061" priority="3448" operator="equal">
      <formula>"Mayor"</formula>
    </cfRule>
    <cfRule type="cellIs" dxfId="3060" priority="3449" operator="equal">
      <formula>"Moderado"</formula>
    </cfRule>
    <cfRule type="cellIs" dxfId="3059" priority="3450" operator="equal">
      <formula>"Menor"</formula>
    </cfRule>
    <cfRule type="cellIs" dxfId="3058" priority="3451" operator="equal">
      <formula>"Leve"</formula>
    </cfRule>
  </conditionalFormatting>
  <conditionalFormatting sqref="AV102">
    <cfRule type="cellIs" dxfId="3057" priority="3443" operator="equal">
      <formula>"Extremo"</formula>
    </cfRule>
    <cfRule type="cellIs" dxfId="3056" priority="3444" operator="equal">
      <formula>"Alto"</formula>
    </cfRule>
    <cfRule type="cellIs" dxfId="3055" priority="3445" operator="equal">
      <formula>"Moderado"</formula>
    </cfRule>
    <cfRule type="cellIs" dxfId="3054" priority="3446" operator="equal">
      <formula>"Bajo"</formula>
    </cfRule>
  </conditionalFormatting>
  <conditionalFormatting sqref="AO108">
    <cfRule type="cellIs" dxfId="3053" priority="3438" operator="equal">
      <formula>"Muy Alta"</formula>
    </cfRule>
    <cfRule type="cellIs" dxfId="3052" priority="3439" operator="equal">
      <formula>"Alta"</formula>
    </cfRule>
    <cfRule type="cellIs" dxfId="3051" priority="3440" operator="equal">
      <formula>"Media"</formula>
    </cfRule>
    <cfRule type="cellIs" dxfId="3050" priority="3441" operator="equal">
      <formula>"Baja"</formula>
    </cfRule>
    <cfRule type="cellIs" dxfId="3049" priority="3442" operator="equal">
      <formula>"Muy Baja"</formula>
    </cfRule>
  </conditionalFormatting>
  <conditionalFormatting sqref="AQ108">
    <cfRule type="cellIs" dxfId="3048" priority="3433" operator="equal">
      <formula>"Catastrófico"</formula>
    </cfRule>
    <cfRule type="cellIs" dxfId="3047" priority="3434" operator="equal">
      <formula>"Mayor"</formula>
    </cfRule>
    <cfRule type="cellIs" dxfId="3046" priority="3435" operator="equal">
      <formula>"Moderado"</formula>
    </cfRule>
    <cfRule type="cellIs" dxfId="3045" priority="3436" operator="equal">
      <formula>"Menor"</formula>
    </cfRule>
    <cfRule type="cellIs" dxfId="3044" priority="3437" operator="equal">
      <formula>"Leve"</formula>
    </cfRule>
  </conditionalFormatting>
  <conditionalFormatting sqref="AO109">
    <cfRule type="cellIs" dxfId="3043" priority="3418" operator="equal">
      <formula>"Muy Alta"</formula>
    </cfRule>
    <cfRule type="cellIs" dxfId="3042" priority="3419" operator="equal">
      <formula>"Alta"</formula>
    </cfRule>
    <cfRule type="cellIs" dxfId="3041" priority="3420" operator="equal">
      <formula>"Media"</formula>
    </cfRule>
    <cfRule type="cellIs" dxfId="3040" priority="3421" operator="equal">
      <formula>"Baja"</formula>
    </cfRule>
    <cfRule type="cellIs" dxfId="3039" priority="3422" operator="equal">
      <formula>"Muy Baja"</formula>
    </cfRule>
  </conditionalFormatting>
  <conditionalFormatting sqref="AQ109">
    <cfRule type="cellIs" dxfId="3038" priority="3413" operator="equal">
      <formula>"Catastrófico"</formula>
    </cfRule>
    <cfRule type="cellIs" dxfId="3037" priority="3414" operator="equal">
      <formula>"Mayor"</formula>
    </cfRule>
    <cfRule type="cellIs" dxfId="3036" priority="3415" operator="equal">
      <formula>"Moderado"</formula>
    </cfRule>
    <cfRule type="cellIs" dxfId="3035" priority="3416" operator="equal">
      <formula>"Menor"</formula>
    </cfRule>
    <cfRule type="cellIs" dxfId="3034" priority="3417" operator="equal">
      <formula>"Leve"</formula>
    </cfRule>
  </conditionalFormatting>
  <conditionalFormatting sqref="AO110">
    <cfRule type="cellIs" dxfId="3033" priority="3408" operator="equal">
      <formula>"Muy Alta"</formula>
    </cfRule>
    <cfRule type="cellIs" dxfId="3032" priority="3409" operator="equal">
      <formula>"Alta"</formula>
    </cfRule>
    <cfRule type="cellIs" dxfId="3031" priority="3410" operator="equal">
      <formula>"Media"</formula>
    </cfRule>
    <cfRule type="cellIs" dxfId="3030" priority="3411" operator="equal">
      <formula>"Baja"</formula>
    </cfRule>
    <cfRule type="cellIs" dxfId="3029" priority="3412" operator="equal">
      <formula>"Muy Baja"</formula>
    </cfRule>
  </conditionalFormatting>
  <conditionalFormatting sqref="AQ110">
    <cfRule type="cellIs" dxfId="3028" priority="3403" operator="equal">
      <formula>"Catastrófico"</formula>
    </cfRule>
    <cfRule type="cellIs" dxfId="3027" priority="3404" operator="equal">
      <formula>"Mayor"</formula>
    </cfRule>
    <cfRule type="cellIs" dxfId="3026" priority="3405" operator="equal">
      <formula>"Moderado"</formula>
    </cfRule>
    <cfRule type="cellIs" dxfId="3025" priority="3406" operator="equal">
      <formula>"Menor"</formula>
    </cfRule>
    <cfRule type="cellIs" dxfId="3024" priority="3407" operator="equal">
      <formula>"Leve"</formula>
    </cfRule>
  </conditionalFormatting>
  <conditionalFormatting sqref="AS114">
    <cfRule type="cellIs" dxfId="3023" priority="3399" operator="equal">
      <formula>"Extremo"</formula>
    </cfRule>
    <cfRule type="cellIs" dxfId="3022" priority="3400" operator="equal">
      <formula>"Alto"</formula>
    </cfRule>
    <cfRule type="cellIs" dxfId="3021" priority="3401" operator="equal">
      <formula>"Moderado"</formula>
    </cfRule>
    <cfRule type="cellIs" dxfId="3020" priority="3402" operator="equal">
      <formula>"Bajo"</formula>
    </cfRule>
  </conditionalFormatting>
  <conditionalFormatting sqref="AO114">
    <cfRule type="cellIs" dxfId="3019" priority="3394" operator="equal">
      <formula>"Muy Alta"</formula>
    </cfRule>
    <cfRule type="cellIs" dxfId="3018" priority="3395" operator="equal">
      <formula>"Alta"</formula>
    </cfRule>
    <cfRule type="cellIs" dxfId="3017" priority="3396" operator="equal">
      <formula>"Media"</formula>
    </cfRule>
    <cfRule type="cellIs" dxfId="3016" priority="3397" operator="equal">
      <formula>"Baja"</formula>
    </cfRule>
    <cfRule type="cellIs" dxfId="3015" priority="3398" operator="equal">
      <formula>"Muy Baja"</formula>
    </cfRule>
  </conditionalFormatting>
  <conditionalFormatting sqref="AQ114">
    <cfRule type="cellIs" dxfId="3014" priority="3389" operator="equal">
      <formula>"Catastrófico"</formula>
    </cfRule>
    <cfRule type="cellIs" dxfId="3013" priority="3390" operator="equal">
      <formula>"Mayor"</formula>
    </cfRule>
    <cfRule type="cellIs" dxfId="3012" priority="3391" operator="equal">
      <formula>"Moderado"</formula>
    </cfRule>
    <cfRule type="cellIs" dxfId="3011" priority="3392" operator="equal">
      <formula>"Menor"</formula>
    </cfRule>
    <cfRule type="cellIs" dxfId="3010" priority="3393" operator="equal">
      <formula>"Leve"</formula>
    </cfRule>
  </conditionalFormatting>
  <conditionalFormatting sqref="AS120">
    <cfRule type="cellIs" dxfId="3009" priority="3385" operator="equal">
      <formula>"Extremo"</formula>
    </cfRule>
    <cfRule type="cellIs" dxfId="3008" priority="3386" operator="equal">
      <formula>"Alto"</formula>
    </cfRule>
    <cfRule type="cellIs" dxfId="3007" priority="3387" operator="equal">
      <formula>"Moderado"</formula>
    </cfRule>
    <cfRule type="cellIs" dxfId="3006" priority="3388" operator="equal">
      <formula>"Bajo"</formula>
    </cfRule>
  </conditionalFormatting>
  <conditionalFormatting sqref="AO120">
    <cfRule type="cellIs" dxfId="3005" priority="3380" operator="equal">
      <formula>"Muy Alta"</formula>
    </cfRule>
    <cfRule type="cellIs" dxfId="3004" priority="3381" operator="equal">
      <formula>"Alta"</formula>
    </cfRule>
    <cfRule type="cellIs" dxfId="3003" priority="3382" operator="equal">
      <formula>"Media"</formula>
    </cfRule>
    <cfRule type="cellIs" dxfId="3002" priority="3383" operator="equal">
      <formula>"Baja"</formula>
    </cfRule>
    <cfRule type="cellIs" dxfId="3001" priority="3384" operator="equal">
      <formula>"Muy Baja"</formula>
    </cfRule>
  </conditionalFormatting>
  <conditionalFormatting sqref="AQ120">
    <cfRule type="cellIs" dxfId="3000" priority="3375" operator="equal">
      <formula>"Catastrófico"</formula>
    </cfRule>
    <cfRule type="cellIs" dxfId="2999" priority="3376" operator="equal">
      <formula>"Mayor"</formula>
    </cfRule>
    <cfRule type="cellIs" dxfId="2998" priority="3377" operator="equal">
      <formula>"Moderado"</formula>
    </cfRule>
    <cfRule type="cellIs" dxfId="2997" priority="3378" operator="equal">
      <formula>"Menor"</formula>
    </cfRule>
    <cfRule type="cellIs" dxfId="2996" priority="3379" operator="equal">
      <formula>"Leve"</formula>
    </cfRule>
  </conditionalFormatting>
  <conditionalFormatting sqref="AS121">
    <cfRule type="cellIs" dxfId="2995" priority="3371" operator="equal">
      <formula>"Extremo"</formula>
    </cfRule>
    <cfRule type="cellIs" dxfId="2994" priority="3372" operator="equal">
      <formula>"Alto"</formula>
    </cfRule>
    <cfRule type="cellIs" dxfId="2993" priority="3373" operator="equal">
      <formula>"Moderado"</formula>
    </cfRule>
    <cfRule type="cellIs" dxfId="2992" priority="3374" operator="equal">
      <formula>"Bajo"</formula>
    </cfRule>
  </conditionalFormatting>
  <conditionalFormatting sqref="AO121">
    <cfRule type="cellIs" dxfId="2991" priority="3366" operator="equal">
      <formula>"Muy Alta"</formula>
    </cfRule>
    <cfRule type="cellIs" dxfId="2990" priority="3367" operator="equal">
      <formula>"Alta"</formula>
    </cfRule>
    <cfRule type="cellIs" dxfId="2989" priority="3368" operator="equal">
      <formula>"Media"</formula>
    </cfRule>
    <cfRule type="cellIs" dxfId="2988" priority="3369" operator="equal">
      <formula>"Baja"</formula>
    </cfRule>
    <cfRule type="cellIs" dxfId="2987" priority="3370" operator="equal">
      <formula>"Muy Baja"</formula>
    </cfRule>
  </conditionalFormatting>
  <conditionalFormatting sqref="AQ121">
    <cfRule type="cellIs" dxfId="2986" priority="3361" operator="equal">
      <formula>"Catastrófico"</formula>
    </cfRule>
    <cfRule type="cellIs" dxfId="2985" priority="3362" operator="equal">
      <formula>"Mayor"</formula>
    </cfRule>
    <cfRule type="cellIs" dxfId="2984" priority="3363" operator="equal">
      <formula>"Moderado"</formula>
    </cfRule>
    <cfRule type="cellIs" dxfId="2983" priority="3364" operator="equal">
      <formula>"Menor"</formula>
    </cfRule>
    <cfRule type="cellIs" dxfId="2982" priority="3365" operator="equal">
      <formula>"Leve"</formula>
    </cfRule>
  </conditionalFormatting>
  <conditionalFormatting sqref="AS122">
    <cfRule type="cellIs" dxfId="2981" priority="3357" operator="equal">
      <formula>"Extremo"</formula>
    </cfRule>
    <cfRule type="cellIs" dxfId="2980" priority="3358" operator="equal">
      <formula>"Alto"</formula>
    </cfRule>
    <cfRule type="cellIs" dxfId="2979" priority="3359" operator="equal">
      <formula>"Moderado"</formula>
    </cfRule>
    <cfRule type="cellIs" dxfId="2978" priority="3360" operator="equal">
      <formula>"Bajo"</formula>
    </cfRule>
  </conditionalFormatting>
  <conditionalFormatting sqref="AO122">
    <cfRule type="cellIs" dxfId="2977" priority="3352" operator="equal">
      <formula>"Muy Alta"</formula>
    </cfRule>
    <cfRule type="cellIs" dxfId="2976" priority="3353" operator="equal">
      <formula>"Alta"</formula>
    </cfRule>
    <cfRule type="cellIs" dxfId="2975" priority="3354" operator="equal">
      <formula>"Media"</formula>
    </cfRule>
    <cfRule type="cellIs" dxfId="2974" priority="3355" operator="equal">
      <formula>"Baja"</formula>
    </cfRule>
    <cfRule type="cellIs" dxfId="2973" priority="3356" operator="equal">
      <formula>"Muy Baja"</formula>
    </cfRule>
  </conditionalFormatting>
  <conditionalFormatting sqref="AQ122">
    <cfRule type="cellIs" dxfId="2972" priority="3347" operator="equal">
      <formula>"Catastrófico"</formula>
    </cfRule>
    <cfRule type="cellIs" dxfId="2971" priority="3348" operator="equal">
      <formula>"Mayor"</formula>
    </cfRule>
    <cfRule type="cellIs" dxfId="2970" priority="3349" operator="equal">
      <formula>"Moderado"</formula>
    </cfRule>
    <cfRule type="cellIs" dxfId="2969" priority="3350" operator="equal">
      <formula>"Menor"</formula>
    </cfRule>
    <cfRule type="cellIs" dxfId="2968" priority="3351" operator="equal">
      <formula>"Leve"</formula>
    </cfRule>
  </conditionalFormatting>
  <conditionalFormatting sqref="AS126">
    <cfRule type="cellIs" dxfId="2967" priority="3343" operator="equal">
      <formula>"Extremo"</formula>
    </cfRule>
    <cfRule type="cellIs" dxfId="2966" priority="3344" operator="equal">
      <formula>"Alto"</formula>
    </cfRule>
    <cfRule type="cellIs" dxfId="2965" priority="3345" operator="equal">
      <formula>"Moderado"</formula>
    </cfRule>
    <cfRule type="cellIs" dxfId="2964" priority="3346" operator="equal">
      <formula>"Bajo"</formula>
    </cfRule>
  </conditionalFormatting>
  <conditionalFormatting sqref="AO126">
    <cfRule type="cellIs" dxfId="2963" priority="3338" operator="equal">
      <formula>"Muy Alta"</formula>
    </cfRule>
    <cfRule type="cellIs" dxfId="2962" priority="3339" operator="equal">
      <formula>"Alta"</formula>
    </cfRule>
    <cfRule type="cellIs" dxfId="2961" priority="3340" operator="equal">
      <formula>"Media"</formula>
    </cfRule>
    <cfRule type="cellIs" dxfId="2960" priority="3341" operator="equal">
      <formula>"Baja"</formula>
    </cfRule>
    <cfRule type="cellIs" dxfId="2959" priority="3342" operator="equal">
      <formula>"Muy Baja"</formula>
    </cfRule>
  </conditionalFormatting>
  <conditionalFormatting sqref="AQ126">
    <cfRule type="cellIs" dxfId="2958" priority="3333" operator="equal">
      <formula>"Catastrófico"</formula>
    </cfRule>
    <cfRule type="cellIs" dxfId="2957" priority="3334" operator="equal">
      <formula>"Mayor"</formula>
    </cfRule>
    <cfRule type="cellIs" dxfId="2956" priority="3335" operator="equal">
      <formula>"Moderado"</formula>
    </cfRule>
    <cfRule type="cellIs" dxfId="2955" priority="3336" operator="equal">
      <formula>"Menor"</formula>
    </cfRule>
    <cfRule type="cellIs" dxfId="2954" priority="3337" operator="equal">
      <formula>"Leve"</formula>
    </cfRule>
  </conditionalFormatting>
  <conditionalFormatting sqref="AS127">
    <cfRule type="cellIs" dxfId="2953" priority="3329" operator="equal">
      <formula>"Extremo"</formula>
    </cfRule>
    <cfRule type="cellIs" dxfId="2952" priority="3330" operator="equal">
      <formula>"Alto"</formula>
    </cfRule>
    <cfRule type="cellIs" dxfId="2951" priority="3331" operator="equal">
      <formula>"Moderado"</formula>
    </cfRule>
    <cfRule type="cellIs" dxfId="2950" priority="3332" operator="equal">
      <formula>"Bajo"</formula>
    </cfRule>
  </conditionalFormatting>
  <conditionalFormatting sqref="AO127">
    <cfRule type="cellIs" dxfId="2949" priority="3324" operator="equal">
      <formula>"Muy Alta"</formula>
    </cfRule>
    <cfRule type="cellIs" dxfId="2948" priority="3325" operator="equal">
      <formula>"Alta"</formula>
    </cfRule>
    <cfRule type="cellIs" dxfId="2947" priority="3326" operator="equal">
      <formula>"Media"</formula>
    </cfRule>
    <cfRule type="cellIs" dxfId="2946" priority="3327" operator="equal">
      <formula>"Baja"</formula>
    </cfRule>
    <cfRule type="cellIs" dxfId="2945" priority="3328" operator="equal">
      <formula>"Muy Baja"</formula>
    </cfRule>
  </conditionalFormatting>
  <conditionalFormatting sqref="AQ127">
    <cfRule type="cellIs" dxfId="2944" priority="3319" operator="equal">
      <formula>"Catastrófico"</formula>
    </cfRule>
    <cfRule type="cellIs" dxfId="2943" priority="3320" operator="equal">
      <formula>"Mayor"</formula>
    </cfRule>
    <cfRule type="cellIs" dxfId="2942" priority="3321" operator="equal">
      <formula>"Moderado"</formula>
    </cfRule>
    <cfRule type="cellIs" dxfId="2941" priority="3322" operator="equal">
      <formula>"Menor"</formula>
    </cfRule>
    <cfRule type="cellIs" dxfId="2940" priority="3323" operator="equal">
      <formula>"Leve"</formula>
    </cfRule>
  </conditionalFormatting>
  <conditionalFormatting sqref="AV120">
    <cfRule type="cellIs" dxfId="2939" priority="3315" operator="equal">
      <formula>"Extremo"</formula>
    </cfRule>
    <cfRule type="cellIs" dxfId="2938" priority="3316" operator="equal">
      <formula>"Alto"</formula>
    </cfRule>
    <cfRule type="cellIs" dxfId="2937" priority="3317" operator="equal">
      <formula>"Moderado"</formula>
    </cfRule>
    <cfRule type="cellIs" dxfId="2936" priority="3318" operator="equal">
      <formula>"Bajo"</formula>
    </cfRule>
  </conditionalFormatting>
  <conditionalFormatting sqref="AV126">
    <cfRule type="cellIs" dxfId="2935" priority="3311" operator="equal">
      <formula>"Extremo"</formula>
    </cfRule>
    <cfRule type="cellIs" dxfId="2934" priority="3312" operator="equal">
      <formula>"Alto"</formula>
    </cfRule>
    <cfRule type="cellIs" dxfId="2933" priority="3313" operator="equal">
      <formula>"Moderado"</formula>
    </cfRule>
    <cfRule type="cellIs" dxfId="2932" priority="3314" operator="equal">
      <formula>"Bajo"</formula>
    </cfRule>
  </conditionalFormatting>
  <conditionalFormatting sqref="AS132">
    <cfRule type="cellIs" dxfId="2931" priority="3307" operator="equal">
      <formula>"Extremo"</formula>
    </cfRule>
    <cfRule type="cellIs" dxfId="2930" priority="3308" operator="equal">
      <formula>"Alto"</formula>
    </cfRule>
    <cfRule type="cellIs" dxfId="2929" priority="3309" operator="equal">
      <formula>"Moderado"</formula>
    </cfRule>
    <cfRule type="cellIs" dxfId="2928" priority="3310" operator="equal">
      <formula>"Bajo"</formula>
    </cfRule>
  </conditionalFormatting>
  <conditionalFormatting sqref="AO132">
    <cfRule type="cellIs" dxfId="2927" priority="3302" operator="equal">
      <formula>"Muy Alta"</formula>
    </cfRule>
    <cfRule type="cellIs" dxfId="2926" priority="3303" operator="equal">
      <formula>"Alta"</formula>
    </cfRule>
    <cfRule type="cellIs" dxfId="2925" priority="3304" operator="equal">
      <formula>"Media"</formula>
    </cfRule>
    <cfRule type="cellIs" dxfId="2924" priority="3305" operator="equal">
      <formula>"Baja"</formula>
    </cfRule>
    <cfRule type="cellIs" dxfId="2923" priority="3306" operator="equal">
      <formula>"Muy Baja"</formula>
    </cfRule>
  </conditionalFormatting>
  <conditionalFormatting sqref="AQ132">
    <cfRule type="cellIs" dxfId="2922" priority="3297" operator="equal">
      <formula>"Catastrófico"</formula>
    </cfRule>
    <cfRule type="cellIs" dxfId="2921" priority="3298" operator="equal">
      <formula>"Mayor"</formula>
    </cfRule>
    <cfRule type="cellIs" dxfId="2920" priority="3299" operator="equal">
      <formula>"Moderado"</formula>
    </cfRule>
    <cfRule type="cellIs" dxfId="2919" priority="3300" operator="equal">
      <formula>"Menor"</formula>
    </cfRule>
    <cfRule type="cellIs" dxfId="2918" priority="3301" operator="equal">
      <formula>"Leve"</formula>
    </cfRule>
  </conditionalFormatting>
  <conditionalFormatting sqref="AS133">
    <cfRule type="cellIs" dxfId="2917" priority="3293" operator="equal">
      <formula>"Extremo"</formula>
    </cfRule>
    <cfRule type="cellIs" dxfId="2916" priority="3294" operator="equal">
      <formula>"Alto"</formula>
    </cfRule>
    <cfRule type="cellIs" dxfId="2915" priority="3295" operator="equal">
      <formula>"Moderado"</formula>
    </cfRule>
    <cfRule type="cellIs" dxfId="2914" priority="3296" operator="equal">
      <formula>"Bajo"</formula>
    </cfRule>
  </conditionalFormatting>
  <conditionalFormatting sqref="AO133">
    <cfRule type="cellIs" dxfId="2913" priority="3288" operator="equal">
      <formula>"Muy Alta"</formula>
    </cfRule>
    <cfRule type="cellIs" dxfId="2912" priority="3289" operator="equal">
      <formula>"Alta"</formula>
    </cfRule>
    <cfRule type="cellIs" dxfId="2911" priority="3290" operator="equal">
      <formula>"Media"</formula>
    </cfRule>
    <cfRule type="cellIs" dxfId="2910" priority="3291" operator="equal">
      <formula>"Baja"</formula>
    </cfRule>
    <cfRule type="cellIs" dxfId="2909" priority="3292" operator="equal">
      <formula>"Muy Baja"</formula>
    </cfRule>
  </conditionalFormatting>
  <conditionalFormatting sqref="AQ133">
    <cfRule type="cellIs" dxfId="2908" priority="3283" operator="equal">
      <formula>"Catastrófico"</formula>
    </cfRule>
    <cfRule type="cellIs" dxfId="2907" priority="3284" operator="equal">
      <formula>"Mayor"</formula>
    </cfRule>
    <cfRule type="cellIs" dxfId="2906" priority="3285" operator="equal">
      <formula>"Moderado"</formula>
    </cfRule>
    <cfRule type="cellIs" dxfId="2905" priority="3286" operator="equal">
      <formula>"Menor"</formula>
    </cfRule>
    <cfRule type="cellIs" dxfId="2904" priority="3287" operator="equal">
      <formula>"Leve"</formula>
    </cfRule>
  </conditionalFormatting>
  <conditionalFormatting sqref="AV132">
    <cfRule type="cellIs" dxfId="2903" priority="3279" operator="equal">
      <formula>"Extremo"</formula>
    </cfRule>
    <cfRule type="cellIs" dxfId="2902" priority="3280" operator="equal">
      <formula>"Alto"</formula>
    </cfRule>
    <cfRule type="cellIs" dxfId="2901" priority="3281" operator="equal">
      <formula>"Moderado"</formula>
    </cfRule>
    <cfRule type="cellIs" dxfId="2900" priority="3282" operator="equal">
      <formula>"Bajo"</formula>
    </cfRule>
  </conditionalFormatting>
  <conditionalFormatting sqref="AS138">
    <cfRule type="cellIs" dxfId="2899" priority="3275" operator="equal">
      <formula>"Extremo"</formula>
    </cfRule>
    <cfRule type="cellIs" dxfId="2898" priority="3276" operator="equal">
      <formula>"Alto"</formula>
    </cfRule>
    <cfRule type="cellIs" dxfId="2897" priority="3277" operator="equal">
      <formula>"Moderado"</formula>
    </cfRule>
    <cfRule type="cellIs" dxfId="2896" priority="3278" operator="equal">
      <formula>"Bajo"</formula>
    </cfRule>
  </conditionalFormatting>
  <conditionalFormatting sqref="AO138">
    <cfRule type="cellIs" dxfId="2895" priority="3270" operator="equal">
      <formula>"Muy Alta"</formula>
    </cfRule>
    <cfRule type="cellIs" dxfId="2894" priority="3271" operator="equal">
      <formula>"Alta"</formula>
    </cfRule>
    <cfRule type="cellIs" dxfId="2893" priority="3272" operator="equal">
      <formula>"Media"</formula>
    </cfRule>
    <cfRule type="cellIs" dxfId="2892" priority="3273" operator="equal">
      <formula>"Baja"</formula>
    </cfRule>
    <cfRule type="cellIs" dxfId="2891" priority="3274" operator="equal">
      <formula>"Muy Baja"</formula>
    </cfRule>
  </conditionalFormatting>
  <conditionalFormatting sqref="AQ138">
    <cfRule type="cellIs" dxfId="2890" priority="3265" operator="equal">
      <formula>"Catastrófico"</formula>
    </cfRule>
    <cfRule type="cellIs" dxfId="2889" priority="3266" operator="equal">
      <formula>"Mayor"</formula>
    </cfRule>
    <cfRule type="cellIs" dxfId="2888" priority="3267" operator="equal">
      <formula>"Moderado"</formula>
    </cfRule>
    <cfRule type="cellIs" dxfId="2887" priority="3268" operator="equal">
      <formula>"Menor"</formula>
    </cfRule>
    <cfRule type="cellIs" dxfId="2886" priority="3269" operator="equal">
      <formula>"Leve"</formula>
    </cfRule>
  </conditionalFormatting>
  <conditionalFormatting sqref="AS145">
    <cfRule type="cellIs" dxfId="2885" priority="3247" operator="equal">
      <formula>"Extremo"</formula>
    </cfRule>
    <cfRule type="cellIs" dxfId="2884" priority="3248" operator="equal">
      <formula>"Alto"</formula>
    </cfRule>
    <cfRule type="cellIs" dxfId="2883" priority="3249" operator="equal">
      <formula>"Moderado"</formula>
    </cfRule>
    <cfRule type="cellIs" dxfId="2882" priority="3250" operator="equal">
      <formula>"Bajo"</formula>
    </cfRule>
  </conditionalFormatting>
  <conditionalFormatting sqref="AO145">
    <cfRule type="cellIs" dxfId="2881" priority="3242" operator="equal">
      <formula>"Muy Alta"</formula>
    </cfRule>
    <cfRule type="cellIs" dxfId="2880" priority="3243" operator="equal">
      <formula>"Alta"</formula>
    </cfRule>
    <cfRule type="cellIs" dxfId="2879" priority="3244" operator="equal">
      <formula>"Media"</formula>
    </cfRule>
    <cfRule type="cellIs" dxfId="2878" priority="3245" operator="equal">
      <formula>"Baja"</formula>
    </cfRule>
    <cfRule type="cellIs" dxfId="2877" priority="3246" operator="equal">
      <formula>"Muy Baja"</formula>
    </cfRule>
  </conditionalFormatting>
  <conditionalFormatting sqref="AQ145">
    <cfRule type="cellIs" dxfId="2876" priority="3237" operator="equal">
      <formula>"Catastrófico"</formula>
    </cfRule>
    <cfRule type="cellIs" dxfId="2875" priority="3238" operator="equal">
      <formula>"Mayor"</formula>
    </cfRule>
    <cfRule type="cellIs" dxfId="2874" priority="3239" operator="equal">
      <formula>"Moderado"</formula>
    </cfRule>
    <cfRule type="cellIs" dxfId="2873" priority="3240" operator="equal">
      <formula>"Menor"</formula>
    </cfRule>
    <cfRule type="cellIs" dxfId="2872" priority="3241" operator="equal">
      <formula>"Leve"</formula>
    </cfRule>
  </conditionalFormatting>
  <conditionalFormatting sqref="AV156">
    <cfRule type="cellIs" dxfId="2871" priority="3095" operator="equal">
      <formula>"Extremo"</formula>
    </cfRule>
    <cfRule type="cellIs" dxfId="2870" priority="3096" operator="equal">
      <formula>"Alto"</formula>
    </cfRule>
    <cfRule type="cellIs" dxfId="2869" priority="3097" operator="equal">
      <formula>"Moderado"</formula>
    </cfRule>
    <cfRule type="cellIs" dxfId="2868" priority="3098" operator="equal">
      <formula>"Bajo"</formula>
    </cfRule>
  </conditionalFormatting>
  <conditionalFormatting sqref="AS144">
    <cfRule type="cellIs" dxfId="2867" priority="3201" operator="equal">
      <formula>"Extremo"</formula>
    </cfRule>
    <cfRule type="cellIs" dxfId="2866" priority="3202" operator="equal">
      <formula>"Alto"</formula>
    </cfRule>
    <cfRule type="cellIs" dxfId="2865" priority="3203" operator="equal">
      <formula>"Moderado"</formula>
    </cfRule>
    <cfRule type="cellIs" dxfId="2864" priority="3204" operator="equal">
      <formula>"Bajo"</formula>
    </cfRule>
  </conditionalFormatting>
  <conditionalFormatting sqref="AO144">
    <cfRule type="cellIs" dxfId="2863" priority="3196" operator="equal">
      <formula>"Muy Alta"</formula>
    </cfRule>
    <cfRule type="cellIs" dxfId="2862" priority="3197" operator="equal">
      <formula>"Alta"</formula>
    </cfRule>
    <cfRule type="cellIs" dxfId="2861" priority="3198" operator="equal">
      <formula>"Media"</formula>
    </cfRule>
    <cfRule type="cellIs" dxfId="2860" priority="3199" operator="equal">
      <formula>"Baja"</formula>
    </cfRule>
    <cfRule type="cellIs" dxfId="2859" priority="3200" operator="equal">
      <formula>"Muy Baja"</formula>
    </cfRule>
  </conditionalFormatting>
  <conditionalFormatting sqref="AQ144">
    <cfRule type="cellIs" dxfId="2858" priority="3191" operator="equal">
      <formula>"Catastrófico"</formula>
    </cfRule>
    <cfRule type="cellIs" dxfId="2857" priority="3192" operator="equal">
      <formula>"Mayor"</formula>
    </cfRule>
    <cfRule type="cellIs" dxfId="2856" priority="3193" operator="equal">
      <formula>"Moderado"</formula>
    </cfRule>
    <cfRule type="cellIs" dxfId="2855" priority="3194" operator="equal">
      <formula>"Menor"</formula>
    </cfRule>
    <cfRule type="cellIs" dxfId="2854" priority="3195" operator="equal">
      <formula>"Leve"</formula>
    </cfRule>
  </conditionalFormatting>
  <conditionalFormatting sqref="AV144">
    <cfRule type="cellIs" dxfId="2853" priority="3187" operator="equal">
      <formula>"Extremo"</formula>
    </cfRule>
    <cfRule type="cellIs" dxfId="2852" priority="3188" operator="equal">
      <formula>"Alto"</formula>
    </cfRule>
    <cfRule type="cellIs" dxfId="2851" priority="3189" operator="equal">
      <formula>"Moderado"</formula>
    </cfRule>
    <cfRule type="cellIs" dxfId="2850" priority="3190" operator="equal">
      <formula>"Bajo"</formula>
    </cfRule>
  </conditionalFormatting>
  <conditionalFormatting sqref="AS150">
    <cfRule type="cellIs" dxfId="2849" priority="3183" operator="equal">
      <formula>"Extremo"</formula>
    </cfRule>
    <cfRule type="cellIs" dxfId="2848" priority="3184" operator="equal">
      <formula>"Alto"</formula>
    </cfRule>
    <cfRule type="cellIs" dxfId="2847" priority="3185" operator="equal">
      <formula>"Moderado"</formula>
    </cfRule>
    <cfRule type="cellIs" dxfId="2846" priority="3186" operator="equal">
      <formula>"Bajo"</formula>
    </cfRule>
  </conditionalFormatting>
  <conditionalFormatting sqref="AO150">
    <cfRule type="cellIs" dxfId="2845" priority="3178" operator="equal">
      <formula>"Muy Alta"</formula>
    </cfRule>
    <cfRule type="cellIs" dxfId="2844" priority="3179" operator="equal">
      <formula>"Alta"</formula>
    </cfRule>
    <cfRule type="cellIs" dxfId="2843" priority="3180" operator="equal">
      <formula>"Media"</formula>
    </cfRule>
    <cfRule type="cellIs" dxfId="2842" priority="3181" operator="equal">
      <formula>"Baja"</formula>
    </cfRule>
    <cfRule type="cellIs" dxfId="2841" priority="3182" operator="equal">
      <formula>"Muy Baja"</formula>
    </cfRule>
  </conditionalFormatting>
  <conditionalFormatting sqref="AQ150">
    <cfRule type="cellIs" dxfId="2840" priority="3173" operator="equal">
      <formula>"Catastrófico"</formula>
    </cfRule>
    <cfRule type="cellIs" dxfId="2839" priority="3174" operator="equal">
      <formula>"Mayor"</formula>
    </cfRule>
    <cfRule type="cellIs" dxfId="2838" priority="3175" operator="equal">
      <formula>"Moderado"</formula>
    </cfRule>
    <cfRule type="cellIs" dxfId="2837" priority="3176" operator="equal">
      <formula>"Menor"</formula>
    </cfRule>
    <cfRule type="cellIs" dxfId="2836" priority="3177" operator="equal">
      <formula>"Leve"</formula>
    </cfRule>
  </conditionalFormatting>
  <conditionalFormatting sqref="AS151">
    <cfRule type="cellIs" dxfId="2835" priority="3169" operator="equal">
      <formula>"Extremo"</formula>
    </cfRule>
    <cfRule type="cellIs" dxfId="2834" priority="3170" operator="equal">
      <formula>"Alto"</formula>
    </cfRule>
    <cfRule type="cellIs" dxfId="2833" priority="3171" operator="equal">
      <formula>"Moderado"</formula>
    </cfRule>
    <cfRule type="cellIs" dxfId="2832" priority="3172" operator="equal">
      <formula>"Bajo"</formula>
    </cfRule>
  </conditionalFormatting>
  <conditionalFormatting sqref="AO151">
    <cfRule type="cellIs" dxfId="2831" priority="3164" operator="equal">
      <formula>"Muy Alta"</formula>
    </cfRule>
    <cfRule type="cellIs" dxfId="2830" priority="3165" operator="equal">
      <formula>"Alta"</formula>
    </cfRule>
    <cfRule type="cellIs" dxfId="2829" priority="3166" operator="equal">
      <formula>"Media"</formula>
    </cfRule>
    <cfRule type="cellIs" dxfId="2828" priority="3167" operator="equal">
      <formula>"Baja"</formula>
    </cfRule>
    <cfRule type="cellIs" dxfId="2827" priority="3168" operator="equal">
      <formula>"Muy Baja"</formula>
    </cfRule>
  </conditionalFormatting>
  <conditionalFormatting sqref="AQ151">
    <cfRule type="cellIs" dxfId="2826" priority="3159" operator="equal">
      <formula>"Catastrófico"</formula>
    </cfRule>
    <cfRule type="cellIs" dxfId="2825" priority="3160" operator="equal">
      <formula>"Mayor"</formula>
    </cfRule>
    <cfRule type="cellIs" dxfId="2824" priority="3161" operator="equal">
      <formula>"Moderado"</formula>
    </cfRule>
    <cfRule type="cellIs" dxfId="2823" priority="3162" operator="equal">
      <formula>"Menor"</formula>
    </cfRule>
    <cfRule type="cellIs" dxfId="2822" priority="3163" operator="equal">
      <formula>"Leve"</formula>
    </cfRule>
  </conditionalFormatting>
  <conditionalFormatting sqref="AV150">
    <cfRule type="cellIs" dxfId="2821" priority="3155" operator="equal">
      <formula>"Extremo"</formula>
    </cfRule>
    <cfRule type="cellIs" dxfId="2820" priority="3156" operator="equal">
      <formula>"Alto"</formula>
    </cfRule>
    <cfRule type="cellIs" dxfId="2819" priority="3157" operator="equal">
      <formula>"Moderado"</formula>
    </cfRule>
    <cfRule type="cellIs" dxfId="2818" priority="3158" operator="equal">
      <formula>"Bajo"</formula>
    </cfRule>
  </conditionalFormatting>
  <conditionalFormatting sqref="AS156">
    <cfRule type="cellIs" dxfId="2817" priority="3151" operator="equal">
      <formula>"Extremo"</formula>
    </cfRule>
    <cfRule type="cellIs" dxfId="2816" priority="3152" operator="equal">
      <formula>"Alto"</formula>
    </cfRule>
    <cfRule type="cellIs" dxfId="2815" priority="3153" operator="equal">
      <formula>"Moderado"</formula>
    </cfRule>
    <cfRule type="cellIs" dxfId="2814" priority="3154" operator="equal">
      <formula>"Bajo"</formula>
    </cfRule>
  </conditionalFormatting>
  <conditionalFormatting sqref="AO156">
    <cfRule type="cellIs" dxfId="2813" priority="3146" operator="equal">
      <formula>"Muy Alta"</formula>
    </cfRule>
    <cfRule type="cellIs" dxfId="2812" priority="3147" operator="equal">
      <formula>"Alta"</formula>
    </cfRule>
    <cfRule type="cellIs" dxfId="2811" priority="3148" operator="equal">
      <formula>"Media"</formula>
    </cfRule>
    <cfRule type="cellIs" dxfId="2810" priority="3149" operator="equal">
      <formula>"Baja"</formula>
    </cfRule>
    <cfRule type="cellIs" dxfId="2809" priority="3150" operator="equal">
      <formula>"Muy Baja"</formula>
    </cfRule>
  </conditionalFormatting>
  <conditionalFormatting sqref="AQ156">
    <cfRule type="cellIs" dxfId="2808" priority="3141" operator="equal">
      <formula>"Catastrófico"</formula>
    </cfRule>
    <cfRule type="cellIs" dxfId="2807" priority="3142" operator="equal">
      <formula>"Mayor"</formula>
    </cfRule>
    <cfRule type="cellIs" dxfId="2806" priority="3143" operator="equal">
      <formula>"Moderado"</formula>
    </cfRule>
    <cfRule type="cellIs" dxfId="2805" priority="3144" operator="equal">
      <formula>"Menor"</formula>
    </cfRule>
    <cfRule type="cellIs" dxfId="2804" priority="3145" operator="equal">
      <formula>"Leve"</formula>
    </cfRule>
  </conditionalFormatting>
  <conditionalFormatting sqref="AS157">
    <cfRule type="cellIs" dxfId="2803" priority="3137" operator="equal">
      <formula>"Extremo"</formula>
    </cfRule>
    <cfRule type="cellIs" dxfId="2802" priority="3138" operator="equal">
      <formula>"Alto"</formula>
    </cfRule>
    <cfRule type="cellIs" dxfId="2801" priority="3139" operator="equal">
      <formula>"Moderado"</formula>
    </cfRule>
    <cfRule type="cellIs" dxfId="2800" priority="3140" operator="equal">
      <formula>"Bajo"</formula>
    </cfRule>
  </conditionalFormatting>
  <conditionalFormatting sqref="AO157">
    <cfRule type="cellIs" dxfId="2799" priority="3132" operator="equal">
      <formula>"Muy Alta"</formula>
    </cfRule>
    <cfRule type="cellIs" dxfId="2798" priority="3133" operator="equal">
      <formula>"Alta"</formula>
    </cfRule>
    <cfRule type="cellIs" dxfId="2797" priority="3134" operator="equal">
      <formula>"Media"</formula>
    </cfRule>
    <cfRule type="cellIs" dxfId="2796" priority="3135" operator="equal">
      <formula>"Baja"</formula>
    </cfRule>
    <cfRule type="cellIs" dxfId="2795" priority="3136" operator="equal">
      <formula>"Muy Baja"</formula>
    </cfRule>
  </conditionalFormatting>
  <conditionalFormatting sqref="AQ157">
    <cfRule type="cellIs" dxfId="2794" priority="3127" operator="equal">
      <formula>"Catastrófico"</formula>
    </cfRule>
    <cfRule type="cellIs" dxfId="2793" priority="3128" operator="equal">
      <formula>"Mayor"</formula>
    </cfRule>
    <cfRule type="cellIs" dxfId="2792" priority="3129" operator="equal">
      <formula>"Moderado"</formula>
    </cfRule>
    <cfRule type="cellIs" dxfId="2791" priority="3130" operator="equal">
      <formula>"Menor"</formula>
    </cfRule>
    <cfRule type="cellIs" dxfId="2790" priority="3131" operator="equal">
      <formula>"Leve"</formula>
    </cfRule>
  </conditionalFormatting>
  <conditionalFormatting sqref="AS158">
    <cfRule type="cellIs" dxfId="2789" priority="3123" operator="equal">
      <formula>"Extremo"</formula>
    </cfRule>
    <cfRule type="cellIs" dxfId="2788" priority="3124" operator="equal">
      <formula>"Alto"</formula>
    </cfRule>
    <cfRule type="cellIs" dxfId="2787" priority="3125" operator="equal">
      <formula>"Moderado"</formula>
    </cfRule>
    <cfRule type="cellIs" dxfId="2786" priority="3126" operator="equal">
      <formula>"Bajo"</formula>
    </cfRule>
  </conditionalFormatting>
  <conditionalFormatting sqref="AO158">
    <cfRule type="cellIs" dxfId="2785" priority="3118" operator="equal">
      <formula>"Muy Alta"</formula>
    </cfRule>
    <cfRule type="cellIs" dxfId="2784" priority="3119" operator="equal">
      <formula>"Alta"</formula>
    </cfRule>
    <cfRule type="cellIs" dxfId="2783" priority="3120" operator="equal">
      <formula>"Media"</formula>
    </cfRule>
    <cfRule type="cellIs" dxfId="2782" priority="3121" operator="equal">
      <formula>"Baja"</formula>
    </cfRule>
    <cfRule type="cellIs" dxfId="2781" priority="3122" operator="equal">
      <formula>"Muy Baja"</formula>
    </cfRule>
  </conditionalFormatting>
  <conditionalFormatting sqref="AQ158">
    <cfRule type="cellIs" dxfId="2780" priority="3113" operator="equal">
      <formula>"Catastrófico"</formula>
    </cfRule>
    <cfRule type="cellIs" dxfId="2779" priority="3114" operator="equal">
      <formula>"Mayor"</formula>
    </cfRule>
    <cfRule type="cellIs" dxfId="2778" priority="3115" operator="equal">
      <formula>"Moderado"</formula>
    </cfRule>
    <cfRule type="cellIs" dxfId="2777" priority="3116" operator="equal">
      <formula>"Menor"</formula>
    </cfRule>
    <cfRule type="cellIs" dxfId="2776" priority="3117" operator="equal">
      <formula>"Leve"</formula>
    </cfRule>
  </conditionalFormatting>
  <conditionalFormatting sqref="AS159">
    <cfRule type="cellIs" dxfId="2775" priority="3109" operator="equal">
      <formula>"Extremo"</formula>
    </cfRule>
    <cfRule type="cellIs" dxfId="2774" priority="3110" operator="equal">
      <formula>"Alto"</formula>
    </cfRule>
    <cfRule type="cellIs" dxfId="2773" priority="3111" operator="equal">
      <formula>"Moderado"</formula>
    </cfRule>
    <cfRule type="cellIs" dxfId="2772" priority="3112" operator="equal">
      <formula>"Bajo"</formula>
    </cfRule>
  </conditionalFormatting>
  <conditionalFormatting sqref="AO159">
    <cfRule type="cellIs" dxfId="2771" priority="3104" operator="equal">
      <formula>"Muy Alta"</formula>
    </cfRule>
    <cfRule type="cellIs" dxfId="2770" priority="3105" operator="equal">
      <formula>"Alta"</formula>
    </cfRule>
    <cfRule type="cellIs" dxfId="2769" priority="3106" operator="equal">
      <formula>"Media"</formula>
    </cfRule>
    <cfRule type="cellIs" dxfId="2768" priority="3107" operator="equal">
      <formula>"Baja"</formula>
    </cfRule>
    <cfRule type="cellIs" dxfId="2767" priority="3108" operator="equal">
      <formula>"Muy Baja"</formula>
    </cfRule>
  </conditionalFormatting>
  <conditionalFormatting sqref="AQ159">
    <cfRule type="cellIs" dxfId="2766" priority="3099" operator="equal">
      <formula>"Catastrófico"</formula>
    </cfRule>
    <cfRule type="cellIs" dxfId="2765" priority="3100" operator="equal">
      <formula>"Mayor"</formula>
    </cfRule>
    <cfRule type="cellIs" dxfId="2764" priority="3101" operator="equal">
      <formula>"Moderado"</formula>
    </cfRule>
    <cfRule type="cellIs" dxfId="2763" priority="3102" operator="equal">
      <formula>"Menor"</formula>
    </cfRule>
    <cfRule type="cellIs" dxfId="2762" priority="3103" operator="equal">
      <formula>"Leve"</formula>
    </cfRule>
  </conditionalFormatting>
  <conditionalFormatting sqref="AO168">
    <cfRule type="cellIs" dxfId="2761" priority="3076" operator="equal">
      <formula>"Muy Alta"</formula>
    </cfRule>
    <cfRule type="cellIs" dxfId="2760" priority="3077" operator="equal">
      <formula>"Alta"</formula>
    </cfRule>
    <cfRule type="cellIs" dxfId="2759" priority="3078" operator="equal">
      <formula>"Media"</formula>
    </cfRule>
    <cfRule type="cellIs" dxfId="2758" priority="3079" operator="equal">
      <formula>"Baja"</formula>
    </cfRule>
    <cfRule type="cellIs" dxfId="2757" priority="3080" operator="equal">
      <formula>"Muy Baja"</formula>
    </cfRule>
  </conditionalFormatting>
  <conditionalFormatting sqref="AQ168">
    <cfRule type="cellIs" dxfId="2756" priority="3071" operator="equal">
      <formula>"Catastrófico"</formula>
    </cfRule>
    <cfRule type="cellIs" dxfId="2755" priority="3072" operator="equal">
      <formula>"Mayor"</formula>
    </cfRule>
    <cfRule type="cellIs" dxfId="2754" priority="3073" operator="equal">
      <formula>"Moderado"</formula>
    </cfRule>
    <cfRule type="cellIs" dxfId="2753" priority="3074" operator="equal">
      <formula>"Menor"</formula>
    </cfRule>
    <cfRule type="cellIs" dxfId="2752" priority="3075" operator="equal">
      <formula>"Leve"</formula>
    </cfRule>
  </conditionalFormatting>
  <conditionalFormatting sqref="AS174">
    <cfRule type="cellIs" dxfId="2751" priority="3067" operator="equal">
      <formula>"Extremo"</formula>
    </cfRule>
    <cfRule type="cellIs" dxfId="2750" priority="3068" operator="equal">
      <formula>"Alto"</formula>
    </cfRule>
    <cfRule type="cellIs" dxfId="2749" priority="3069" operator="equal">
      <formula>"Moderado"</formula>
    </cfRule>
    <cfRule type="cellIs" dxfId="2748" priority="3070" operator="equal">
      <formula>"Bajo"</formula>
    </cfRule>
  </conditionalFormatting>
  <conditionalFormatting sqref="AO174">
    <cfRule type="cellIs" dxfId="2747" priority="3062" operator="equal">
      <formula>"Muy Alta"</formula>
    </cfRule>
    <cfRule type="cellIs" dxfId="2746" priority="3063" operator="equal">
      <formula>"Alta"</formula>
    </cfRule>
    <cfRule type="cellIs" dxfId="2745" priority="3064" operator="equal">
      <formula>"Media"</formula>
    </cfRule>
    <cfRule type="cellIs" dxfId="2744" priority="3065" operator="equal">
      <formula>"Baja"</formula>
    </cfRule>
    <cfRule type="cellIs" dxfId="2743" priority="3066" operator="equal">
      <formula>"Muy Baja"</formula>
    </cfRule>
  </conditionalFormatting>
  <conditionalFormatting sqref="AQ174">
    <cfRule type="cellIs" dxfId="2742" priority="3057" operator="equal">
      <formula>"Catastrófico"</formula>
    </cfRule>
    <cfRule type="cellIs" dxfId="2741" priority="3058" operator="equal">
      <formula>"Mayor"</formula>
    </cfRule>
    <cfRule type="cellIs" dxfId="2740" priority="3059" operator="equal">
      <formula>"Moderado"</formula>
    </cfRule>
    <cfRule type="cellIs" dxfId="2739" priority="3060" operator="equal">
      <formula>"Menor"</formula>
    </cfRule>
    <cfRule type="cellIs" dxfId="2738" priority="3061" operator="equal">
      <formula>"Leve"</formula>
    </cfRule>
  </conditionalFormatting>
  <conditionalFormatting sqref="AS180">
    <cfRule type="cellIs" dxfId="2737" priority="3053" operator="equal">
      <formula>"Extremo"</formula>
    </cfRule>
    <cfRule type="cellIs" dxfId="2736" priority="3054" operator="equal">
      <formula>"Alto"</formula>
    </cfRule>
    <cfRule type="cellIs" dxfId="2735" priority="3055" operator="equal">
      <formula>"Moderado"</formula>
    </cfRule>
    <cfRule type="cellIs" dxfId="2734" priority="3056" operator="equal">
      <formula>"Bajo"</formula>
    </cfRule>
  </conditionalFormatting>
  <conditionalFormatting sqref="AO180">
    <cfRule type="cellIs" dxfId="2733" priority="3048" operator="equal">
      <formula>"Muy Alta"</formula>
    </cfRule>
    <cfRule type="cellIs" dxfId="2732" priority="3049" operator="equal">
      <formula>"Alta"</formula>
    </cfRule>
    <cfRule type="cellIs" dxfId="2731" priority="3050" operator="equal">
      <formula>"Media"</formula>
    </cfRule>
    <cfRule type="cellIs" dxfId="2730" priority="3051" operator="equal">
      <formula>"Baja"</formula>
    </cfRule>
    <cfRule type="cellIs" dxfId="2729" priority="3052" operator="equal">
      <formula>"Muy Baja"</formula>
    </cfRule>
  </conditionalFormatting>
  <conditionalFormatting sqref="AQ180">
    <cfRule type="cellIs" dxfId="2728" priority="3043" operator="equal">
      <formula>"Catastrófico"</formula>
    </cfRule>
    <cfRule type="cellIs" dxfId="2727" priority="3044" operator="equal">
      <formula>"Mayor"</formula>
    </cfRule>
    <cfRule type="cellIs" dxfId="2726" priority="3045" operator="equal">
      <formula>"Moderado"</formula>
    </cfRule>
    <cfRule type="cellIs" dxfId="2725" priority="3046" operator="equal">
      <formula>"Menor"</formula>
    </cfRule>
    <cfRule type="cellIs" dxfId="2724" priority="3047" operator="equal">
      <formula>"Leve"</formula>
    </cfRule>
  </conditionalFormatting>
  <conditionalFormatting sqref="AS258">
    <cfRule type="cellIs" dxfId="2723" priority="2619" operator="equal">
      <formula>"Extremo"</formula>
    </cfRule>
    <cfRule type="cellIs" dxfId="2722" priority="2620" operator="equal">
      <formula>"Alto"</formula>
    </cfRule>
    <cfRule type="cellIs" dxfId="2721" priority="2621" operator="equal">
      <formula>"Moderado"</formula>
    </cfRule>
    <cfRule type="cellIs" dxfId="2720" priority="2622" operator="equal">
      <formula>"Bajo"</formula>
    </cfRule>
  </conditionalFormatting>
  <conditionalFormatting sqref="AO258">
    <cfRule type="cellIs" dxfId="2719" priority="2614" operator="equal">
      <formula>"Muy Alta"</formula>
    </cfRule>
    <cfRule type="cellIs" dxfId="2718" priority="2615" operator="equal">
      <formula>"Alta"</formula>
    </cfRule>
    <cfRule type="cellIs" dxfId="2717" priority="2616" operator="equal">
      <formula>"Media"</formula>
    </cfRule>
    <cfRule type="cellIs" dxfId="2716" priority="2617" operator="equal">
      <formula>"Baja"</formula>
    </cfRule>
    <cfRule type="cellIs" dxfId="2715" priority="2618" operator="equal">
      <formula>"Muy Baja"</formula>
    </cfRule>
  </conditionalFormatting>
  <conditionalFormatting sqref="AQ258">
    <cfRule type="cellIs" dxfId="2714" priority="2609" operator="equal">
      <formula>"Catastrófico"</formula>
    </cfRule>
    <cfRule type="cellIs" dxfId="2713" priority="2610" operator="equal">
      <formula>"Mayor"</formula>
    </cfRule>
    <cfRule type="cellIs" dxfId="2712" priority="2611" operator="equal">
      <formula>"Moderado"</formula>
    </cfRule>
    <cfRule type="cellIs" dxfId="2711" priority="2612" operator="equal">
      <formula>"Menor"</formula>
    </cfRule>
    <cfRule type="cellIs" dxfId="2710" priority="2613" operator="equal">
      <formula>"Leve"</formula>
    </cfRule>
  </conditionalFormatting>
  <conditionalFormatting sqref="AS187">
    <cfRule type="cellIs" dxfId="2709" priority="3025" operator="equal">
      <formula>"Extremo"</formula>
    </cfRule>
    <cfRule type="cellIs" dxfId="2708" priority="3026" operator="equal">
      <formula>"Alto"</formula>
    </cfRule>
    <cfRule type="cellIs" dxfId="2707" priority="3027" operator="equal">
      <formula>"Moderado"</formula>
    </cfRule>
    <cfRule type="cellIs" dxfId="2706" priority="3028" operator="equal">
      <formula>"Bajo"</formula>
    </cfRule>
  </conditionalFormatting>
  <conditionalFormatting sqref="AO187">
    <cfRule type="cellIs" dxfId="2705" priority="3020" operator="equal">
      <formula>"Muy Alta"</formula>
    </cfRule>
    <cfRule type="cellIs" dxfId="2704" priority="3021" operator="equal">
      <formula>"Alta"</formula>
    </cfRule>
    <cfRule type="cellIs" dxfId="2703" priority="3022" operator="equal">
      <formula>"Media"</formula>
    </cfRule>
    <cfRule type="cellIs" dxfId="2702" priority="3023" operator="equal">
      <formula>"Baja"</formula>
    </cfRule>
    <cfRule type="cellIs" dxfId="2701" priority="3024" operator="equal">
      <formula>"Muy Baja"</formula>
    </cfRule>
  </conditionalFormatting>
  <conditionalFormatting sqref="AQ187">
    <cfRule type="cellIs" dxfId="2700" priority="3015" operator="equal">
      <formula>"Catastrófico"</formula>
    </cfRule>
    <cfRule type="cellIs" dxfId="2699" priority="3016" operator="equal">
      <formula>"Mayor"</formula>
    </cfRule>
    <cfRule type="cellIs" dxfId="2698" priority="3017" operator="equal">
      <formula>"Moderado"</formula>
    </cfRule>
    <cfRule type="cellIs" dxfId="2697" priority="3018" operator="equal">
      <formula>"Menor"</formula>
    </cfRule>
    <cfRule type="cellIs" dxfId="2696" priority="3019" operator="equal">
      <formula>"Leve"</formula>
    </cfRule>
  </conditionalFormatting>
  <conditionalFormatting sqref="AS186">
    <cfRule type="cellIs" dxfId="2695" priority="3011" operator="equal">
      <formula>"Extremo"</formula>
    </cfRule>
    <cfRule type="cellIs" dxfId="2694" priority="3012" operator="equal">
      <formula>"Alto"</formula>
    </cfRule>
    <cfRule type="cellIs" dxfId="2693" priority="3013" operator="equal">
      <formula>"Moderado"</formula>
    </cfRule>
    <cfRule type="cellIs" dxfId="2692" priority="3014" operator="equal">
      <formula>"Bajo"</formula>
    </cfRule>
  </conditionalFormatting>
  <conditionalFormatting sqref="AO186">
    <cfRule type="cellIs" dxfId="2691" priority="3006" operator="equal">
      <formula>"Muy Alta"</formula>
    </cfRule>
    <cfRule type="cellIs" dxfId="2690" priority="3007" operator="equal">
      <formula>"Alta"</formula>
    </cfRule>
    <cfRule type="cellIs" dxfId="2689" priority="3008" operator="equal">
      <formula>"Media"</formula>
    </cfRule>
    <cfRule type="cellIs" dxfId="2688" priority="3009" operator="equal">
      <formula>"Baja"</formula>
    </cfRule>
    <cfRule type="cellIs" dxfId="2687" priority="3010" operator="equal">
      <formula>"Muy Baja"</formula>
    </cfRule>
  </conditionalFormatting>
  <conditionalFormatting sqref="AQ186">
    <cfRule type="cellIs" dxfId="2686" priority="3001" operator="equal">
      <formula>"Catastrófico"</formula>
    </cfRule>
    <cfRule type="cellIs" dxfId="2685" priority="3002" operator="equal">
      <formula>"Mayor"</formula>
    </cfRule>
    <cfRule type="cellIs" dxfId="2684" priority="3003" operator="equal">
      <formula>"Moderado"</formula>
    </cfRule>
    <cfRule type="cellIs" dxfId="2683" priority="3004" operator="equal">
      <formula>"Menor"</formula>
    </cfRule>
    <cfRule type="cellIs" dxfId="2682" priority="3005" operator="equal">
      <formula>"Leve"</formula>
    </cfRule>
  </conditionalFormatting>
  <conditionalFormatting sqref="AV186">
    <cfRule type="cellIs" dxfId="2681" priority="2997" operator="equal">
      <formula>"Extremo"</formula>
    </cfRule>
    <cfRule type="cellIs" dxfId="2680" priority="2998" operator="equal">
      <formula>"Alto"</formula>
    </cfRule>
    <cfRule type="cellIs" dxfId="2679" priority="2999" operator="equal">
      <formula>"Moderado"</formula>
    </cfRule>
    <cfRule type="cellIs" dxfId="2678" priority="3000" operator="equal">
      <formula>"Bajo"</formula>
    </cfRule>
  </conditionalFormatting>
  <conditionalFormatting sqref="AS192">
    <cfRule type="cellIs" dxfId="2677" priority="2993" operator="equal">
      <formula>"Extremo"</formula>
    </cfRule>
    <cfRule type="cellIs" dxfId="2676" priority="2994" operator="equal">
      <formula>"Alto"</formula>
    </cfRule>
    <cfRule type="cellIs" dxfId="2675" priority="2995" operator="equal">
      <formula>"Moderado"</formula>
    </cfRule>
    <cfRule type="cellIs" dxfId="2674" priority="2996" operator="equal">
      <formula>"Bajo"</formula>
    </cfRule>
  </conditionalFormatting>
  <conditionalFormatting sqref="AO192">
    <cfRule type="cellIs" dxfId="2673" priority="2988" operator="equal">
      <formula>"Muy Alta"</formula>
    </cfRule>
    <cfRule type="cellIs" dxfId="2672" priority="2989" operator="equal">
      <formula>"Alta"</formula>
    </cfRule>
    <cfRule type="cellIs" dxfId="2671" priority="2990" operator="equal">
      <formula>"Media"</formula>
    </cfRule>
    <cfRule type="cellIs" dxfId="2670" priority="2991" operator="equal">
      <formula>"Baja"</formula>
    </cfRule>
    <cfRule type="cellIs" dxfId="2669" priority="2992" operator="equal">
      <formula>"Muy Baja"</formula>
    </cfRule>
  </conditionalFormatting>
  <conditionalFormatting sqref="AQ192">
    <cfRule type="cellIs" dxfId="2668" priority="2983" operator="equal">
      <formula>"Catastrófico"</formula>
    </cfRule>
    <cfRule type="cellIs" dxfId="2667" priority="2984" operator="equal">
      <formula>"Mayor"</formula>
    </cfRule>
    <cfRule type="cellIs" dxfId="2666" priority="2985" operator="equal">
      <formula>"Moderado"</formula>
    </cfRule>
    <cfRule type="cellIs" dxfId="2665" priority="2986" operator="equal">
      <formula>"Menor"</formula>
    </cfRule>
    <cfRule type="cellIs" dxfId="2664" priority="2987" operator="equal">
      <formula>"Leve"</formula>
    </cfRule>
  </conditionalFormatting>
  <conditionalFormatting sqref="AO193">
    <cfRule type="cellIs" dxfId="2663" priority="2978" operator="equal">
      <formula>"Muy Alta"</formula>
    </cfRule>
    <cfRule type="cellIs" dxfId="2662" priority="2979" operator="equal">
      <formula>"Alta"</formula>
    </cfRule>
    <cfRule type="cellIs" dxfId="2661" priority="2980" operator="equal">
      <formula>"Media"</formula>
    </cfRule>
    <cfRule type="cellIs" dxfId="2660" priority="2981" operator="equal">
      <formula>"Baja"</formula>
    </cfRule>
    <cfRule type="cellIs" dxfId="2659" priority="2982" operator="equal">
      <formula>"Muy Baja"</formula>
    </cfRule>
  </conditionalFormatting>
  <conditionalFormatting sqref="AQ193">
    <cfRule type="cellIs" dxfId="2658" priority="2973" operator="equal">
      <formula>"Catastrófico"</formula>
    </cfRule>
    <cfRule type="cellIs" dxfId="2657" priority="2974" operator="equal">
      <formula>"Mayor"</formula>
    </cfRule>
    <cfRule type="cellIs" dxfId="2656" priority="2975" operator="equal">
      <formula>"Moderado"</formula>
    </cfRule>
    <cfRule type="cellIs" dxfId="2655" priority="2976" operator="equal">
      <formula>"Menor"</formula>
    </cfRule>
    <cfRule type="cellIs" dxfId="2654" priority="2977" operator="equal">
      <formula>"Leve"</formula>
    </cfRule>
  </conditionalFormatting>
  <conditionalFormatting sqref="AV192">
    <cfRule type="cellIs" dxfId="2653" priority="2969" operator="equal">
      <formula>"Extremo"</formula>
    </cfRule>
    <cfRule type="cellIs" dxfId="2652" priority="2970" operator="equal">
      <formula>"Alto"</formula>
    </cfRule>
    <cfRule type="cellIs" dxfId="2651" priority="2971" operator="equal">
      <formula>"Moderado"</formula>
    </cfRule>
    <cfRule type="cellIs" dxfId="2650" priority="2972" operator="equal">
      <formula>"Bajo"</formula>
    </cfRule>
  </conditionalFormatting>
  <conditionalFormatting sqref="AS198">
    <cfRule type="cellIs" dxfId="2649" priority="2965" operator="equal">
      <formula>"Extremo"</formula>
    </cfRule>
    <cfRule type="cellIs" dxfId="2648" priority="2966" operator="equal">
      <formula>"Alto"</formula>
    </cfRule>
    <cfRule type="cellIs" dxfId="2647" priority="2967" operator="equal">
      <formula>"Moderado"</formula>
    </cfRule>
    <cfRule type="cellIs" dxfId="2646" priority="2968" operator="equal">
      <formula>"Bajo"</formula>
    </cfRule>
  </conditionalFormatting>
  <conditionalFormatting sqref="AO198">
    <cfRule type="cellIs" dxfId="2645" priority="2960" operator="equal">
      <formula>"Muy Alta"</formula>
    </cfRule>
    <cfRule type="cellIs" dxfId="2644" priority="2961" operator="equal">
      <formula>"Alta"</formula>
    </cfRule>
    <cfRule type="cellIs" dxfId="2643" priority="2962" operator="equal">
      <formula>"Media"</formula>
    </cfRule>
    <cfRule type="cellIs" dxfId="2642" priority="2963" operator="equal">
      <formula>"Baja"</formula>
    </cfRule>
    <cfRule type="cellIs" dxfId="2641" priority="2964" operator="equal">
      <formula>"Muy Baja"</formula>
    </cfRule>
  </conditionalFormatting>
  <conditionalFormatting sqref="AQ198">
    <cfRule type="cellIs" dxfId="2640" priority="2955" operator="equal">
      <formula>"Catastrófico"</formula>
    </cfRule>
    <cfRule type="cellIs" dxfId="2639" priority="2956" operator="equal">
      <formula>"Mayor"</formula>
    </cfRule>
    <cfRule type="cellIs" dxfId="2638" priority="2957" operator="equal">
      <formula>"Moderado"</formula>
    </cfRule>
    <cfRule type="cellIs" dxfId="2637" priority="2958" operator="equal">
      <formula>"Menor"</formula>
    </cfRule>
    <cfRule type="cellIs" dxfId="2636" priority="2959" operator="equal">
      <formula>"Leve"</formula>
    </cfRule>
  </conditionalFormatting>
  <conditionalFormatting sqref="AS199">
    <cfRule type="cellIs" dxfId="2635" priority="2951" operator="equal">
      <formula>"Extremo"</formula>
    </cfRule>
    <cfRule type="cellIs" dxfId="2634" priority="2952" operator="equal">
      <formula>"Alto"</formula>
    </cfRule>
    <cfRule type="cellIs" dxfId="2633" priority="2953" operator="equal">
      <formula>"Moderado"</formula>
    </cfRule>
    <cfRule type="cellIs" dxfId="2632" priority="2954" operator="equal">
      <formula>"Bajo"</formula>
    </cfRule>
  </conditionalFormatting>
  <conditionalFormatting sqref="AO199">
    <cfRule type="cellIs" dxfId="2631" priority="2946" operator="equal">
      <formula>"Muy Alta"</formula>
    </cfRule>
    <cfRule type="cellIs" dxfId="2630" priority="2947" operator="equal">
      <formula>"Alta"</formula>
    </cfRule>
    <cfRule type="cellIs" dxfId="2629" priority="2948" operator="equal">
      <formula>"Media"</formula>
    </cfRule>
    <cfRule type="cellIs" dxfId="2628" priority="2949" operator="equal">
      <formula>"Baja"</formula>
    </cfRule>
    <cfRule type="cellIs" dxfId="2627" priority="2950" operator="equal">
      <formula>"Muy Baja"</formula>
    </cfRule>
  </conditionalFormatting>
  <conditionalFormatting sqref="AQ199">
    <cfRule type="cellIs" dxfId="2626" priority="2941" operator="equal">
      <formula>"Catastrófico"</formula>
    </cfRule>
    <cfRule type="cellIs" dxfId="2625" priority="2942" operator="equal">
      <formula>"Mayor"</formula>
    </cfRule>
    <cfRule type="cellIs" dxfId="2624" priority="2943" operator="equal">
      <formula>"Moderado"</formula>
    </cfRule>
    <cfRule type="cellIs" dxfId="2623" priority="2944" operator="equal">
      <formula>"Menor"</formula>
    </cfRule>
    <cfRule type="cellIs" dxfId="2622" priority="2945" operator="equal">
      <formula>"Leve"</formula>
    </cfRule>
  </conditionalFormatting>
  <conditionalFormatting sqref="AS200">
    <cfRule type="cellIs" dxfId="2621" priority="2937" operator="equal">
      <formula>"Extremo"</formula>
    </cfRule>
    <cfRule type="cellIs" dxfId="2620" priority="2938" operator="equal">
      <formula>"Alto"</formula>
    </cfRule>
    <cfRule type="cellIs" dxfId="2619" priority="2939" operator="equal">
      <formula>"Moderado"</formula>
    </cfRule>
    <cfRule type="cellIs" dxfId="2618" priority="2940" operator="equal">
      <formula>"Bajo"</formula>
    </cfRule>
  </conditionalFormatting>
  <conditionalFormatting sqref="AO200">
    <cfRule type="cellIs" dxfId="2617" priority="2932" operator="equal">
      <formula>"Muy Alta"</formula>
    </cfRule>
    <cfRule type="cellIs" dxfId="2616" priority="2933" operator="equal">
      <formula>"Alta"</formula>
    </cfRule>
    <cfRule type="cellIs" dxfId="2615" priority="2934" operator="equal">
      <formula>"Media"</formula>
    </cfRule>
    <cfRule type="cellIs" dxfId="2614" priority="2935" operator="equal">
      <formula>"Baja"</formula>
    </cfRule>
    <cfRule type="cellIs" dxfId="2613" priority="2936" operator="equal">
      <formula>"Muy Baja"</formula>
    </cfRule>
  </conditionalFormatting>
  <conditionalFormatting sqref="AQ200">
    <cfRule type="cellIs" dxfId="2612" priority="2927" operator="equal">
      <formula>"Catastrófico"</formula>
    </cfRule>
    <cfRule type="cellIs" dxfId="2611" priority="2928" operator="equal">
      <formula>"Mayor"</formula>
    </cfRule>
    <cfRule type="cellIs" dxfId="2610" priority="2929" operator="equal">
      <formula>"Moderado"</formula>
    </cfRule>
    <cfRule type="cellIs" dxfId="2609" priority="2930" operator="equal">
      <formula>"Menor"</formula>
    </cfRule>
    <cfRule type="cellIs" dxfId="2608" priority="2931" operator="equal">
      <formula>"Leve"</formula>
    </cfRule>
  </conditionalFormatting>
  <conditionalFormatting sqref="AV198">
    <cfRule type="cellIs" dxfId="2607" priority="2923" operator="equal">
      <formula>"Extremo"</formula>
    </cfRule>
    <cfRule type="cellIs" dxfId="2606" priority="2924" operator="equal">
      <formula>"Alto"</formula>
    </cfRule>
    <cfRule type="cellIs" dxfId="2605" priority="2925" operator="equal">
      <formula>"Moderado"</formula>
    </cfRule>
    <cfRule type="cellIs" dxfId="2604" priority="2926" operator="equal">
      <formula>"Bajo"</formula>
    </cfRule>
  </conditionalFormatting>
  <conditionalFormatting sqref="AS204">
    <cfRule type="cellIs" dxfId="2603" priority="2919" operator="equal">
      <formula>"Extremo"</formula>
    </cfRule>
    <cfRule type="cellIs" dxfId="2602" priority="2920" operator="equal">
      <formula>"Alto"</formula>
    </cfRule>
    <cfRule type="cellIs" dxfId="2601" priority="2921" operator="equal">
      <formula>"Moderado"</formula>
    </cfRule>
    <cfRule type="cellIs" dxfId="2600" priority="2922" operator="equal">
      <formula>"Bajo"</formula>
    </cfRule>
  </conditionalFormatting>
  <conditionalFormatting sqref="AO204">
    <cfRule type="cellIs" dxfId="2599" priority="2914" operator="equal">
      <formula>"Muy Alta"</formula>
    </cfRule>
    <cfRule type="cellIs" dxfId="2598" priority="2915" operator="equal">
      <formula>"Alta"</formula>
    </cfRule>
    <cfRule type="cellIs" dxfId="2597" priority="2916" operator="equal">
      <formula>"Media"</formula>
    </cfRule>
    <cfRule type="cellIs" dxfId="2596" priority="2917" operator="equal">
      <formula>"Baja"</formula>
    </cfRule>
    <cfRule type="cellIs" dxfId="2595" priority="2918" operator="equal">
      <formula>"Muy Baja"</formula>
    </cfRule>
  </conditionalFormatting>
  <conditionalFormatting sqref="AQ204">
    <cfRule type="cellIs" dxfId="2594" priority="2909" operator="equal">
      <formula>"Catastrófico"</formula>
    </cfRule>
    <cfRule type="cellIs" dxfId="2593" priority="2910" operator="equal">
      <formula>"Mayor"</formula>
    </cfRule>
    <cfRule type="cellIs" dxfId="2592" priority="2911" operator="equal">
      <formula>"Moderado"</formula>
    </cfRule>
    <cfRule type="cellIs" dxfId="2591" priority="2912" operator="equal">
      <formula>"Menor"</formula>
    </cfRule>
    <cfRule type="cellIs" dxfId="2590" priority="2913" operator="equal">
      <formula>"Leve"</formula>
    </cfRule>
  </conditionalFormatting>
  <conditionalFormatting sqref="AS201">
    <cfRule type="cellIs" dxfId="2589" priority="2905" operator="equal">
      <formula>"Extremo"</formula>
    </cfRule>
    <cfRule type="cellIs" dxfId="2588" priority="2906" operator="equal">
      <formula>"Alto"</formula>
    </cfRule>
    <cfRule type="cellIs" dxfId="2587" priority="2907" operator="equal">
      <formula>"Moderado"</formula>
    </cfRule>
    <cfRule type="cellIs" dxfId="2586" priority="2908" operator="equal">
      <formula>"Bajo"</formula>
    </cfRule>
  </conditionalFormatting>
  <conditionalFormatting sqref="AO201">
    <cfRule type="cellIs" dxfId="2585" priority="2900" operator="equal">
      <formula>"Muy Alta"</formula>
    </cfRule>
    <cfRule type="cellIs" dxfId="2584" priority="2901" operator="equal">
      <formula>"Alta"</formula>
    </cfRule>
    <cfRule type="cellIs" dxfId="2583" priority="2902" operator="equal">
      <formula>"Media"</formula>
    </cfRule>
    <cfRule type="cellIs" dxfId="2582" priority="2903" operator="equal">
      <formula>"Baja"</formula>
    </cfRule>
    <cfRule type="cellIs" dxfId="2581" priority="2904" operator="equal">
      <formula>"Muy Baja"</formula>
    </cfRule>
  </conditionalFormatting>
  <conditionalFormatting sqref="AQ201">
    <cfRule type="cellIs" dxfId="2580" priority="2895" operator="equal">
      <formula>"Catastrófico"</formula>
    </cfRule>
    <cfRule type="cellIs" dxfId="2579" priority="2896" operator="equal">
      <formula>"Mayor"</formula>
    </cfRule>
    <cfRule type="cellIs" dxfId="2578" priority="2897" operator="equal">
      <formula>"Moderado"</formula>
    </cfRule>
    <cfRule type="cellIs" dxfId="2577" priority="2898" operator="equal">
      <formula>"Menor"</formula>
    </cfRule>
    <cfRule type="cellIs" dxfId="2576" priority="2899" operator="equal">
      <formula>"Leve"</formula>
    </cfRule>
  </conditionalFormatting>
  <conditionalFormatting sqref="AS210">
    <cfRule type="cellIs" dxfId="2575" priority="2891" operator="equal">
      <formula>"Extremo"</formula>
    </cfRule>
    <cfRule type="cellIs" dxfId="2574" priority="2892" operator="equal">
      <formula>"Alto"</formula>
    </cfRule>
    <cfRule type="cellIs" dxfId="2573" priority="2893" operator="equal">
      <formula>"Moderado"</formula>
    </cfRule>
    <cfRule type="cellIs" dxfId="2572" priority="2894" operator="equal">
      <formula>"Bajo"</formula>
    </cfRule>
  </conditionalFormatting>
  <conditionalFormatting sqref="AO210">
    <cfRule type="cellIs" dxfId="2571" priority="2886" operator="equal">
      <formula>"Muy Alta"</formula>
    </cfRule>
    <cfRule type="cellIs" dxfId="2570" priority="2887" operator="equal">
      <formula>"Alta"</formula>
    </cfRule>
    <cfRule type="cellIs" dxfId="2569" priority="2888" operator="equal">
      <formula>"Media"</formula>
    </cfRule>
    <cfRule type="cellIs" dxfId="2568" priority="2889" operator="equal">
      <formula>"Baja"</formula>
    </cfRule>
    <cfRule type="cellIs" dxfId="2567" priority="2890" operator="equal">
      <formula>"Muy Baja"</formula>
    </cfRule>
  </conditionalFormatting>
  <conditionalFormatting sqref="AQ210">
    <cfRule type="cellIs" dxfId="2566" priority="2881" operator="equal">
      <formula>"Catastrófico"</formula>
    </cfRule>
    <cfRule type="cellIs" dxfId="2565" priority="2882" operator="equal">
      <formula>"Mayor"</formula>
    </cfRule>
    <cfRule type="cellIs" dxfId="2564" priority="2883" operator="equal">
      <formula>"Moderado"</formula>
    </cfRule>
    <cfRule type="cellIs" dxfId="2563" priority="2884" operator="equal">
      <formula>"Menor"</formula>
    </cfRule>
    <cfRule type="cellIs" dxfId="2562" priority="2885" operator="equal">
      <formula>"Leve"</formula>
    </cfRule>
  </conditionalFormatting>
  <conditionalFormatting sqref="AS216">
    <cfRule type="cellIs" dxfId="2561" priority="2877" operator="equal">
      <formula>"Extremo"</formula>
    </cfRule>
    <cfRule type="cellIs" dxfId="2560" priority="2878" operator="equal">
      <formula>"Alto"</formula>
    </cfRule>
    <cfRule type="cellIs" dxfId="2559" priority="2879" operator="equal">
      <formula>"Moderado"</formula>
    </cfRule>
    <cfRule type="cellIs" dxfId="2558" priority="2880" operator="equal">
      <formula>"Bajo"</formula>
    </cfRule>
  </conditionalFormatting>
  <conditionalFormatting sqref="AO216">
    <cfRule type="cellIs" dxfId="2557" priority="2872" operator="equal">
      <formula>"Muy Alta"</formula>
    </cfRule>
    <cfRule type="cellIs" dxfId="2556" priority="2873" operator="equal">
      <formula>"Alta"</formula>
    </cfRule>
    <cfRule type="cellIs" dxfId="2555" priority="2874" operator="equal">
      <formula>"Media"</formula>
    </cfRule>
    <cfRule type="cellIs" dxfId="2554" priority="2875" operator="equal">
      <formula>"Baja"</formula>
    </cfRule>
    <cfRule type="cellIs" dxfId="2553" priority="2876" operator="equal">
      <formula>"Muy Baja"</formula>
    </cfRule>
  </conditionalFormatting>
  <conditionalFormatting sqref="AQ216">
    <cfRule type="cellIs" dxfId="2552" priority="2867" operator="equal">
      <formula>"Catastrófico"</formula>
    </cfRule>
    <cfRule type="cellIs" dxfId="2551" priority="2868" operator="equal">
      <formula>"Mayor"</formula>
    </cfRule>
    <cfRule type="cellIs" dxfId="2550" priority="2869" operator="equal">
      <formula>"Moderado"</formula>
    </cfRule>
    <cfRule type="cellIs" dxfId="2549" priority="2870" operator="equal">
      <formula>"Menor"</formula>
    </cfRule>
    <cfRule type="cellIs" dxfId="2548" priority="2871" operator="equal">
      <formula>"Leve"</formula>
    </cfRule>
  </conditionalFormatting>
  <conditionalFormatting sqref="AS222">
    <cfRule type="cellIs" dxfId="2547" priority="2863" operator="equal">
      <formula>"Extremo"</formula>
    </cfRule>
    <cfRule type="cellIs" dxfId="2546" priority="2864" operator="equal">
      <formula>"Alto"</formula>
    </cfRule>
    <cfRule type="cellIs" dxfId="2545" priority="2865" operator="equal">
      <formula>"Moderado"</formula>
    </cfRule>
    <cfRule type="cellIs" dxfId="2544" priority="2866" operator="equal">
      <formula>"Bajo"</formula>
    </cfRule>
  </conditionalFormatting>
  <conditionalFormatting sqref="AO222">
    <cfRule type="cellIs" dxfId="2543" priority="2858" operator="equal">
      <formula>"Muy Alta"</formula>
    </cfRule>
    <cfRule type="cellIs" dxfId="2542" priority="2859" operator="equal">
      <formula>"Alta"</formula>
    </cfRule>
    <cfRule type="cellIs" dxfId="2541" priority="2860" operator="equal">
      <formula>"Media"</formula>
    </cfRule>
    <cfRule type="cellIs" dxfId="2540" priority="2861" operator="equal">
      <formula>"Baja"</formula>
    </cfRule>
    <cfRule type="cellIs" dxfId="2539" priority="2862" operator="equal">
      <formula>"Muy Baja"</formula>
    </cfRule>
  </conditionalFormatting>
  <conditionalFormatting sqref="AQ222">
    <cfRule type="cellIs" dxfId="2538" priority="2853" operator="equal">
      <formula>"Catastrófico"</formula>
    </cfRule>
    <cfRule type="cellIs" dxfId="2537" priority="2854" operator="equal">
      <formula>"Mayor"</formula>
    </cfRule>
    <cfRule type="cellIs" dxfId="2536" priority="2855" operator="equal">
      <formula>"Moderado"</formula>
    </cfRule>
    <cfRule type="cellIs" dxfId="2535" priority="2856" operator="equal">
      <formula>"Menor"</formula>
    </cfRule>
    <cfRule type="cellIs" dxfId="2534" priority="2857" operator="equal">
      <formula>"Leve"</formula>
    </cfRule>
  </conditionalFormatting>
  <conditionalFormatting sqref="AS223">
    <cfRule type="cellIs" dxfId="2533" priority="2849" operator="equal">
      <formula>"Extremo"</formula>
    </cfRule>
    <cfRule type="cellIs" dxfId="2532" priority="2850" operator="equal">
      <formula>"Alto"</formula>
    </cfRule>
    <cfRule type="cellIs" dxfId="2531" priority="2851" operator="equal">
      <formula>"Moderado"</formula>
    </cfRule>
    <cfRule type="cellIs" dxfId="2530" priority="2852" operator="equal">
      <formula>"Bajo"</formula>
    </cfRule>
  </conditionalFormatting>
  <conditionalFormatting sqref="AO223">
    <cfRule type="cellIs" dxfId="2529" priority="2844" operator="equal">
      <formula>"Muy Alta"</formula>
    </cfRule>
    <cfRule type="cellIs" dxfId="2528" priority="2845" operator="equal">
      <formula>"Alta"</formula>
    </cfRule>
    <cfRule type="cellIs" dxfId="2527" priority="2846" operator="equal">
      <formula>"Media"</formula>
    </cfRule>
    <cfRule type="cellIs" dxfId="2526" priority="2847" operator="equal">
      <formula>"Baja"</formula>
    </cfRule>
    <cfRule type="cellIs" dxfId="2525" priority="2848" operator="equal">
      <formula>"Muy Baja"</formula>
    </cfRule>
  </conditionalFormatting>
  <conditionalFormatting sqref="AQ223">
    <cfRule type="cellIs" dxfId="2524" priority="2839" operator="equal">
      <formula>"Catastrófico"</formula>
    </cfRule>
    <cfRule type="cellIs" dxfId="2523" priority="2840" operator="equal">
      <formula>"Mayor"</formula>
    </cfRule>
    <cfRule type="cellIs" dxfId="2522" priority="2841" operator="equal">
      <formula>"Moderado"</formula>
    </cfRule>
    <cfRule type="cellIs" dxfId="2521" priority="2842" operator="equal">
      <formula>"Menor"</formula>
    </cfRule>
    <cfRule type="cellIs" dxfId="2520" priority="2843" operator="equal">
      <formula>"Leve"</formula>
    </cfRule>
  </conditionalFormatting>
  <conditionalFormatting sqref="AV222">
    <cfRule type="cellIs" dxfId="2519" priority="2835" operator="equal">
      <formula>"Extremo"</formula>
    </cfRule>
    <cfRule type="cellIs" dxfId="2518" priority="2836" operator="equal">
      <formula>"Alto"</formula>
    </cfRule>
    <cfRule type="cellIs" dxfId="2517" priority="2837" operator="equal">
      <formula>"Moderado"</formula>
    </cfRule>
    <cfRule type="cellIs" dxfId="2516" priority="2838" operator="equal">
      <formula>"Bajo"</formula>
    </cfRule>
  </conditionalFormatting>
  <conditionalFormatting sqref="AS228">
    <cfRule type="cellIs" dxfId="2515" priority="2831" operator="equal">
      <formula>"Extremo"</formula>
    </cfRule>
    <cfRule type="cellIs" dxfId="2514" priority="2832" operator="equal">
      <formula>"Alto"</formula>
    </cfRule>
    <cfRule type="cellIs" dxfId="2513" priority="2833" operator="equal">
      <formula>"Moderado"</formula>
    </cfRule>
    <cfRule type="cellIs" dxfId="2512" priority="2834" operator="equal">
      <formula>"Bajo"</formula>
    </cfRule>
  </conditionalFormatting>
  <conditionalFormatting sqref="AO228">
    <cfRule type="cellIs" dxfId="2511" priority="2826" operator="equal">
      <formula>"Muy Alta"</formula>
    </cfRule>
    <cfRule type="cellIs" dxfId="2510" priority="2827" operator="equal">
      <formula>"Alta"</formula>
    </cfRule>
    <cfRule type="cellIs" dxfId="2509" priority="2828" operator="equal">
      <formula>"Media"</formula>
    </cfRule>
    <cfRule type="cellIs" dxfId="2508" priority="2829" operator="equal">
      <formula>"Baja"</formula>
    </cfRule>
    <cfRule type="cellIs" dxfId="2507" priority="2830" operator="equal">
      <formula>"Muy Baja"</formula>
    </cfRule>
  </conditionalFormatting>
  <conditionalFormatting sqref="AQ228">
    <cfRule type="cellIs" dxfId="2506" priority="2821" operator="equal">
      <formula>"Catastrófico"</formula>
    </cfRule>
    <cfRule type="cellIs" dxfId="2505" priority="2822" operator="equal">
      <formula>"Mayor"</formula>
    </cfRule>
    <cfRule type="cellIs" dxfId="2504" priority="2823" operator="equal">
      <formula>"Moderado"</formula>
    </cfRule>
    <cfRule type="cellIs" dxfId="2503" priority="2824" operator="equal">
      <formula>"Menor"</formula>
    </cfRule>
    <cfRule type="cellIs" dxfId="2502" priority="2825" operator="equal">
      <formula>"Leve"</formula>
    </cfRule>
  </conditionalFormatting>
  <conditionalFormatting sqref="AS234">
    <cfRule type="cellIs" dxfId="2501" priority="2817" operator="equal">
      <formula>"Extremo"</formula>
    </cfRule>
    <cfRule type="cellIs" dxfId="2500" priority="2818" operator="equal">
      <formula>"Alto"</formula>
    </cfRule>
    <cfRule type="cellIs" dxfId="2499" priority="2819" operator="equal">
      <formula>"Moderado"</formula>
    </cfRule>
    <cfRule type="cellIs" dxfId="2498" priority="2820" operator="equal">
      <formula>"Bajo"</formula>
    </cfRule>
  </conditionalFormatting>
  <conditionalFormatting sqref="AO234">
    <cfRule type="cellIs" dxfId="2497" priority="2812" operator="equal">
      <formula>"Muy Alta"</formula>
    </cfRule>
    <cfRule type="cellIs" dxfId="2496" priority="2813" operator="equal">
      <formula>"Alta"</formula>
    </cfRule>
    <cfRule type="cellIs" dxfId="2495" priority="2814" operator="equal">
      <formula>"Media"</formula>
    </cfRule>
    <cfRule type="cellIs" dxfId="2494" priority="2815" operator="equal">
      <formula>"Baja"</formula>
    </cfRule>
    <cfRule type="cellIs" dxfId="2493" priority="2816" operator="equal">
      <formula>"Muy Baja"</formula>
    </cfRule>
  </conditionalFormatting>
  <conditionalFormatting sqref="AQ234">
    <cfRule type="cellIs" dxfId="2492" priority="2807" operator="equal">
      <formula>"Catastrófico"</formula>
    </cfRule>
    <cfRule type="cellIs" dxfId="2491" priority="2808" operator="equal">
      <formula>"Mayor"</formula>
    </cfRule>
    <cfRule type="cellIs" dxfId="2490" priority="2809" operator="equal">
      <formula>"Moderado"</formula>
    </cfRule>
    <cfRule type="cellIs" dxfId="2489" priority="2810" operator="equal">
      <formula>"Menor"</formula>
    </cfRule>
    <cfRule type="cellIs" dxfId="2488" priority="2811" operator="equal">
      <formula>"Leve"</formula>
    </cfRule>
  </conditionalFormatting>
  <conditionalFormatting sqref="AS235">
    <cfRule type="cellIs" dxfId="2487" priority="2803" operator="equal">
      <formula>"Extremo"</formula>
    </cfRule>
    <cfRule type="cellIs" dxfId="2486" priority="2804" operator="equal">
      <formula>"Alto"</formula>
    </cfRule>
    <cfRule type="cellIs" dxfId="2485" priority="2805" operator="equal">
      <formula>"Moderado"</formula>
    </cfRule>
    <cfRule type="cellIs" dxfId="2484" priority="2806" operator="equal">
      <formula>"Bajo"</formula>
    </cfRule>
  </conditionalFormatting>
  <conditionalFormatting sqref="AO235">
    <cfRule type="cellIs" dxfId="2483" priority="2798" operator="equal">
      <formula>"Muy Alta"</formula>
    </cfRule>
    <cfRule type="cellIs" dxfId="2482" priority="2799" operator="equal">
      <formula>"Alta"</formula>
    </cfRule>
    <cfRule type="cellIs" dxfId="2481" priority="2800" operator="equal">
      <formula>"Media"</formula>
    </cfRule>
    <cfRule type="cellIs" dxfId="2480" priority="2801" operator="equal">
      <formula>"Baja"</formula>
    </cfRule>
    <cfRule type="cellIs" dxfId="2479" priority="2802" operator="equal">
      <formula>"Muy Baja"</formula>
    </cfRule>
  </conditionalFormatting>
  <conditionalFormatting sqref="AQ235">
    <cfRule type="cellIs" dxfId="2478" priority="2793" operator="equal">
      <formula>"Catastrófico"</formula>
    </cfRule>
    <cfRule type="cellIs" dxfId="2477" priority="2794" operator="equal">
      <formula>"Mayor"</formula>
    </cfRule>
    <cfRule type="cellIs" dxfId="2476" priority="2795" operator="equal">
      <formula>"Moderado"</formula>
    </cfRule>
    <cfRule type="cellIs" dxfId="2475" priority="2796" operator="equal">
      <formula>"Menor"</formula>
    </cfRule>
    <cfRule type="cellIs" dxfId="2474" priority="2797" operator="equal">
      <formula>"Leve"</formula>
    </cfRule>
  </conditionalFormatting>
  <conditionalFormatting sqref="AS236">
    <cfRule type="cellIs" dxfId="2473" priority="2789" operator="equal">
      <formula>"Extremo"</formula>
    </cfRule>
    <cfRule type="cellIs" dxfId="2472" priority="2790" operator="equal">
      <formula>"Alto"</formula>
    </cfRule>
    <cfRule type="cellIs" dxfId="2471" priority="2791" operator="equal">
      <formula>"Moderado"</formula>
    </cfRule>
    <cfRule type="cellIs" dxfId="2470" priority="2792" operator="equal">
      <formula>"Bajo"</formula>
    </cfRule>
  </conditionalFormatting>
  <conditionalFormatting sqref="AO236">
    <cfRule type="cellIs" dxfId="2469" priority="2784" operator="equal">
      <formula>"Muy Alta"</formula>
    </cfRule>
    <cfRule type="cellIs" dxfId="2468" priority="2785" operator="equal">
      <formula>"Alta"</formula>
    </cfRule>
    <cfRule type="cellIs" dxfId="2467" priority="2786" operator="equal">
      <formula>"Media"</formula>
    </cfRule>
    <cfRule type="cellIs" dxfId="2466" priority="2787" operator="equal">
      <formula>"Baja"</formula>
    </cfRule>
    <cfRule type="cellIs" dxfId="2465" priority="2788" operator="equal">
      <formula>"Muy Baja"</formula>
    </cfRule>
  </conditionalFormatting>
  <conditionalFormatting sqref="AQ236">
    <cfRule type="cellIs" dxfId="2464" priority="2779" operator="equal">
      <formula>"Catastrófico"</formula>
    </cfRule>
    <cfRule type="cellIs" dxfId="2463" priority="2780" operator="equal">
      <formula>"Mayor"</formula>
    </cfRule>
    <cfRule type="cellIs" dxfId="2462" priority="2781" operator="equal">
      <formula>"Moderado"</formula>
    </cfRule>
    <cfRule type="cellIs" dxfId="2461" priority="2782" operator="equal">
      <formula>"Menor"</formula>
    </cfRule>
    <cfRule type="cellIs" dxfId="2460" priority="2783" operator="equal">
      <formula>"Leve"</formula>
    </cfRule>
  </conditionalFormatting>
  <conditionalFormatting sqref="AV234">
    <cfRule type="cellIs" dxfId="2459" priority="2775" operator="equal">
      <formula>"Extremo"</formula>
    </cfRule>
    <cfRule type="cellIs" dxfId="2458" priority="2776" operator="equal">
      <formula>"Alto"</formula>
    </cfRule>
    <cfRule type="cellIs" dxfId="2457" priority="2777" operator="equal">
      <formula>"Moderado"</formula>
    </cfRule>
    <cfRule type="cellIs" dxfId="2456" priority="2778" operator="equal">
      <formula>"Bajo"</formula>
    </cfRule>
  </conditionalFormatting>
  <conditionalFormatting sqref="AS240">
    <cfRule type="cellIs" dxfId="2455" priority="2771" operator="equal">
      <formula>"Extremo"</formula>
    </cfRule>
    <cfRule type="cellIs" dxfId="2454" priority="2772" operator="equal">
      <formula>"Alto"</formula>
    </cfRule>
    <cfRule type="cellIs" dxfId="2453" priority="2773" operator="equal">
      <formula>"Moderado"</formula>
    </cfRule>
    <cfRule type="cellIs" dxfId="2452" priority="2774" operator="equal">
      <formula>"Bajo"</formula>
    </cfRule>
  </conditionalFormatting>
  <conditionalFormatting sqref="AO240">
    <cfRule type="cellIs" dxfId="2451" priority="2766" operator="equal">
      <formula>"Muy Alta"</formula>
    </cfRule>
    <cfRule type="cellIs" dxfId="2450" priority="2767" operator="equal">
      <formula>"Alta"</formula>
    </cfRule>
    <cfRule type="cellIs" dxfId="2449" priority="2768" operator="equal">
      <formula>"Media"</formula>
    </cfRule>
    <cfRule type="cellIs" dxfId="2448" priority="2769" operator="equal">
      <formula>"Baja"</formula>
    </cfRule>
    <cfRule type="cellIs" dxfId="2447" priority="2770" operator="equal">
      <formula>"Muy Baja"</formula>
    </cfRule>
  </conditionalFormatting>
  <conditionalFormatting sqref="AQ240">
    <cfRule type="cellIs" dxfId="2446" priority="2761" operator="equal">
      <formula>"Catastrófico"</formula>
    </cfRule>
    <cfRule type="cellIs" dxfId="2445" priority="2762" operator="equal">
      <formula>"Mayor"</formula>
    </cfRule>
    <cfRule type="cellIs" dxfId="2444" priority="2763" operator="equal">
      <formula>"Moderado"</formula>
    </cfRule>
    <cfRule type="cellIs" dxfId="2443" priority="2764" operator="equal">
      <formula>"Menor"</formula>
    </cfRule>
    <cfRule type="cellIs" dxfId="2442" priority="2765" operator="equal">
      <formula>"Leve"</formula>
    </cfRule>
  </conditionalFormatting>
  <conditionalFormatting sqref="AS241">
    <cfRule type="cellIs" dxfId="2441" priority="2757" operator="equal">
      <formula>"Extremo"</formula>
    </cfRule>
    <cfRule type="cellIs" dxfId="2440" priority="2758" operator="equal">
      <formula>"Alto"</formula>
    </cfRule>
    <cfRule type="cellIs" dxfId="2439" priority="2759" operator="equal">
      <formula>"Moderado"</formula>
    </cfRule>
    <cfRule type="cellIs" dxfId="2438" priority="2760" operator="equal">
      <formula>"Bajo"</formula>
    </cfRule>
  </conditionalFormatting>
  <conditionalFormatting sqref="AO241">
    <cfRule type="cellIs" dxfId="2437" priority="2752" operator="equal">
      <formula>"Muy Alta"</formula>
    </cfRule>
    <cfRule type="cellIs" dxfId="2436" priority="2753" operator="equal">
      <formula>"Alta"</formula>
    </cfRule>
    <cfRule type="cellIs" dxfId="2435" priority="2754" operator="equal">
      <formula>"Media"</formula>
    </cfRule>
    <cfRule type="cellIs" dxfId="2434" priority="2755" operator="equal">
      <formula>"Baja"</formula>
    </cfRule>
    <cfRule type="cellIs" dxfId="2433" priority="2756" operator="equal">
      <formula>"Muy Baja"</formula>
    </cfRule>
  </conditionalFormatting>
  <conditionalFormatting sqref="AQ241">
    <cfRule type="cellIs" dxfId="2432" priority="2747" operator="equal">
      <formula>"Catastrófico"</formula>
    </cfRule>
    <cfRule type="cellIs" dxfId="2431" priority="2748" operator="equal">
      <formula>"Mayor"</formula>
    </cfRule>
    <cfRule type="cellIs" dxfId="2430" priority="2749" operator="equal">
      <formula>"Moderado"</formula>
    </cfRule>
    <cfRule type="cellIs" dxfId="2429" priority="2750" operator="equal">
      <formula>"Menor"</formula>
    </cfRule>
    <cfRule type="cellIs" dxfId="2428" priority="2751" operator="equal">
      <formula>"Leve"</formula>
    </cfRule>
  </conditionalFormatting>
  <conditionalFormatting sqref="AS242">
    <cfRule type="cellIs" dxfId="2427" priority="2743" operator="equal">
      <formula>"Extremo"</formula>
    </cfRule>
    <cfRule type="cellIs" dxfId="2426" priority="2744" operator="equal">
      <formula>"Alto"</formula>
    </cfRule>
    <cfRule type="cellIs" dxfId="2425" priority="2745" operator="equal">
      <formula>"Moderado"</formula>
    </cfRule>
    <cfRule type="cellIs" dxfId="2424" priority="2746" operator="equal">
      <formula>"Bajo"</formula>
    </cfRule>
  </conditionalFormatting>
  <conditionalFormatting sqref="AO242">
    <cfRule type="cellIs" dxfId="2423" priority="2738" operator="equal">
      <formula>"Muy Alta"</formula>
    </cfRule>
    <cfRule type="cellIs" dxfId="2422" priority="2739" operator="equal">
      <formula>"Alta"</formula>
    </cfRule>
    <cfRule type="cellIs" dxfId="2421" priority="2740" operator="equal">
      <formula>"Media"</formula>
    </cfRule>
    <cfRule type="cellIs" dxfId="2420" priority="2741" operator="equal">
      <formula>"Baja"</formula>
    </cfRule>
    <cfRule type="cellIs" dxfId="2419" priority="2742" operator="equal">
      <formula>"Muy Baja"</formula>
    </cfRule>
  </conditionalFormatting>
  <conditionalFormatting sqref="AQ242">
    <cfRule type="cellIs" dxfId="2418" priority="2733" operator="equal">
      <formula>"Catastrófico"</formula>
    </cfRule>
    <cfRule type="cellIs" dxfId="2417" priority="2734" operator="equal">
      <formula>"Mayor"</formula>
    </cfRule>
    <cfRule type="cellIs" dxfId="2416" priority="2735" operator="equal">
      <formula>"Moderado"</formula>
    </cfRule>
    <cfRule type="cellIs" dxfId="2415" priority="2736" operator="equal">
      <formula>"Menor"</formula>
    </cfRule>
    <cfRule type="cellIs" dxfId="2414" priority="2737" operator="equal">
      <formula>"Leve"</formula>
    </cfRule>
  </conditionalFormatting>
  <conditionalFormatting sqref="AV240">
    <cfRule type="cellIs" dxfId="2413" priority="2729" operator="equal">
      <formula>"Extremo"</formula>
    </cfRule>
    <cfRule type="cellIs" dxfId="2412" priority="2730" operator="equal">
      <formula>"Alto"</formula>
    </cfRule>
    <cfRule type="cellIs" dxfId="2411" priority="2731" operator="equal">
      <formula>"Moderado"</formula>
    </cfRule>
    <cfRule type="cellIs" dxfId="2410" priority="2732" operator="equal">
      <formula>"Bajo"</formula>
    </cfRule>
  </conditionalFormatting>
  <conditionalFormatting sqref="AS246">
    <cfRule type="cellIs" dxfId="2409" priority="2725" operator="equal">
      <formula>"Extremo"</formula>
    </cfRule>
    <cfRule type="cellIs" dxfId="2408" priority="2726" operator="equal">
      <formula>"Alto"</formula>
    </cfRule>
    <cfRule type="cellIs" dxfId="2407" priority="2727" operator="equal">
      <formula>"Moderado"</formula>
    </cfRule>
    <cfRule type="cellIs" dxfId="2406" priority="2728" operator="equal">
      <formula>"Bajo"</formula>
    </cfRule>
  </conditionalFormatting>
  <conditionalFormatting sqref="AO246">
    <cfRule type="cellIs" dxfId="2405" priority="2720" operator="equal">
      <formula>"Muy Alta"</formula>
    </cfRule>
    <cfRule type="cellIs" dxfId="2404" priority="2721" operator="equal">
      <formula>"Alta"</formula>
    </cfRule>
    <cfRule type="cellIs" dxfId="2403" priority="2722" operator="equal">
      <formula>"Media"</formula>
    </cfRule>
    <cfRule type="cellIs" dxfId="2402" priority="2723" operator="equal">
      <formula>"Baja"</formula>
    </cfRule>
    <cfRule type="cellIs" dxfId="2401" priority="2724" operator="equal">
      <formula>"Muy Baja"</formula>
    </cfRule>
  </conditionalFormatting>
  <conditionalFormatting sqref="AQ246">
    <cfRule type="cellIs" dxfId="2400" priority="2715" operator="equal">
      <formula>"Catastrófico"</formula>
    </cfRule>
    <cfRule type="cellIs" dxfId="2399" priority="2716" operator="equal">
      <formula>"Mayor"</formula>
    </cfRule>
    <cfRule type="cellIs" dxfId="2398" priority="2717" operator="equal">
      <formula>"Moderado"</formula>
    </cfRule>
    <cfRule type="cellIs" dxfId="2397" priority="2718" operator="equal">
      <formula>"Menor"</formula>
    </cfRule>
    <cfRule type="cellIs" dxfId="2396" priority="2719" operator="equal">
      <formula>"Leve"</formula>
    </cfRule>
  </conditionalFormatting>
  <conditionalFormatting sqref="AS247">
    <cfRule type="cellIs" dxfId="2395" priority="2711" operator="equal">
      <formula>"Extremo"</formula>
    </cfRule>
    <cfRule type="cellIs" dxfId="2394" priority="2712" operator="equal">
      <formula>"Alto"</formula>
    </cfRule>
    <cfRule type="cellIs" dxfId="2393" priority="2713" operator="equal">
      <formula>"Moderado"</formula>
    </cfRule>
    <cfRule type="cellIs" dxfId="2392" priority="2714" operator="equal">
      <formula>"Bajo"</formula>
    </cfRule>
  </conditionalFormatting>
  <conditionalFormatting sqref="AO247">
    <cfRule type="cellIs" dxfId="2391" priority="2706" operator="equal">
      <formula>"Muy Alta"</formula>
    </cfRule>
    <cfRule type="cellIs" dxfId="2390" priority="2707" operator="equal">
      <formula>"Alta"</formula>
    </cfRule>
    <cfRule type="cellIs" dxfId="2389" priority="2708" operator="equal">
      <formula>"Media"</formula>
    </cfRule>
    <cfRule type="cellIs" dxfId="2388" priority="2709" operator="equal">
      <formula>"Baja"</formula>
    </cfRule>
    <cfRule type="cellIs" dxfId="2387" priority="2710" operator="equal">
      <formula>"Muy Baja"</formula>
    </cfRule>
  </conditionalFormatting>
  <conditionalFormatting sqref="AQ247">
    <cfRule type="cellIs" dxfId="2386" priority="2701" operator="equal">
      <formula>"Catastrófico"</formula>
    </cfRule>
    <cfRule type="cellIs" dxfId="2385" priority="2702" operator="equal">
      <formula>"Mayor"</formula>
    </cfRule>
    <cfRule type="cellIs" dxfId="2384" priority="2703" operator="equal">
      <formula>"Moderado"</formula>
    </cfRule>
    <cfRule type="cellIs" dxfId="2383" priority="2704" operator="equal">
      <formula>"Menor"</formula>
    </cfRule>
    <cfRule type="cellIs" dxfId="2382" priority="2705" operator="equal">
      <formula>"Leve"</formula>
    </cfRule>
  </conditionalFormatting>
  <conditionalFormatting sqref="AS248">
    <cfRule type="cellIs" dxfId="2381" priority="2697" operator="equal">
      <formula>"Extremo"</formula>
    </cfRule>
    <cfRule type="cellIs" dxfId="2380" priority="2698" operator="equal">
      <formula>"Alto"</formula>
    </cfRule>
    <cfRule type="cellIs" dxfId="2379" priority="2699" operator="equal">
      <formula>"Moderado"</formula>
    </cfRule>
    <cfRule type="cellIs" dxfId="2378" priority="2700" operator="equal">
      <formula>"Bajo"</formula>
    </cfRule>
  </conditionalFormatting>
  <conditionalFormatting sqref="AO248">
    <cfRule type="cellIs" dxfId="2377" priority="2692" operator="equal">
      <formula>"Muy Alta"</formula>
    </cfRule>
    <cfRule type="cellIs" dxfId="2376" priority="2693" operator="equal">
      <formula>"Alta"</formula>
    </cfRule>
    <cfRule type="cellIs" dxfId="2375" priority="2694" operator="equal">
      <formula>"Media"</formula>
    </cfRule>
    <cfRule type="cellIs" dxfId="2374" priority="2695" operator="equal">
      <formula>"Baja"</formula>
    </cfRule>
    <cfRule type="cellIs" dxfId="2373" priority="2696" operator="equal">
      <formula>"Muy Baja"</formula>
    </cfRule>
  </conditionalFormatting>
  <conditionalFormatting sqref="AQ248">
    <cfRule type="cellIs" dxfId="2372" priority="2687" operator="equal">
      <formula>"Catastrófico"</formula>
    </cfRule>
    <cfRule type="cellIs" dxfId="2371" priority="2688" operator="equal">
      <formula>"Mayor"</formula>
    </cfRule>
    <cfRule type="cellIs" dxfId="2370" priority="2689" operator="equal">
      <formula>"Moderado"</formula>
    </cfRule>
    <cfRule type="cellIs" dxfId="2369" priority="2690" operator="equal">
      <formula>"Menor"</formula>
    </cfRule>
    <cfRule type="cellIs" dxfId="2368" priority="2691" operator="equal">
      <formula>"Leve"</formula>
    </cfRule>
  </conditionalFormatting>
  <conditionalFormatting sqref="AS259">
    <cfRule type="cellIs" dxfId="2367" priority="2605" operator="equal">
      <formula>"Extremo"</formula>
    </cfRule>
    <cfRule type="cellIs" dxfId="2366" priority="2606" operator="equal">
      <formula>"Alto"</formula>
    </cfRule>
    <cfRule type="cellIs" dxfId="2365" priority="2607" operator="equal">
      <formula>"Moderado"</formula>
    </cfRule>
    <cfRule type="cellIs" dxfId="2364" priority="2608" operator="equal">
      <formula>"Bajo"</formula>
    </cfRule>
  </conditionalFormatting>
  <conditionalFormatting sqref="AO259">
    <cfRule type="cellIs" dxfId="2363" priority="2600" operator="equal">
      <formula>"Muy Alta"</formula>
    </cfRule>
    <cfRule type="cellIs" dxfId="2362" priority="2601" operator="equal">
      <formula>"Alta"</formula>
    </cfRule>
    <cfRule type="cellIs" dxfId="2361" priority="2602" operator="equal">
      <formula>"Media"</formula>
    </cfRule>
    <cfRule type="cellIs" dxfId="2360" priority="2603" operator="equal">
      <formula>"Baja"</formula>
    </cfRule>
    <cfRule type="cellIs" dxfId="2359" priority="2604" operator="equal">
      <formula>"Muy Baja"</formula>
    </cfRule>
  </conditionalFormatting>
  <conditionalFormatting sqref="AQ259">
    <cfRule type="cellIs" dxfId="2358" priority="2595" operator="equal">
      <formula>"Catastrófico"</formula>
    </cfRule>
    <cfRule type="cellIs" dxfId="2357" priority="2596" operator="equal">
      <formula>"Mayor"</formula>
    </cfRule>
    <cfRule type="cellIs" dxfId="2356" priority="2597" operator="equal">
      <formula>"Moderado"</formula>
    </cfRule>
    <cfRule type="cellIs" dxfId="2355" priority="2598" operator="equal">
      <formula>"Menor"</formula>
    </cfRule>
    <cfRule type="cellIs" dxfId="2354" priority="2599" operator="equal">
      <formula>"Leve"</formula>
    </cfRule>
  </conditionalFormatting>
  <conditionalFormatting sqref="AS249">
    <cfRule type="cellIs" dxfId="2353" priority="2669" operator="equal">
      <formula>"Extremo"</formula>
    </cfRule>
    <cfRule type="cellIs" dxfId="2352" priority="2670" operator="equal">
      <formula>"Alto"</formula>
    </cfRule>
    <cfRule type="cellIs" dxfId="2351" priority="2671" operator="equal">
      <formula>"Moderado"</formula>
    </cfRule>
    <cfRule type="cellIs" dxfId="2350" priority="2672" operator="equal">
      <formula>"Bajo"</formula>
    </cfRule>
  </conditionalFormatting>
  <conditionalFormatting sqref="AO249">
    <cfRule type="cellIs" dxfId="2349" priority="2664" operator="equal">
      <formula>"Muy Alta"</formula>
    </cfRule>
    <cfRule type="cellIs" dxfId="2348" priority="2665" operator="equal">
      <formula>"Alta"</formula>
    </cfRule>
    <cfRule type="cellIs" dxfId="2347" priority="2666" operator="equal">
      <formula>"Media"</formula>
    </cfRule>
    <cfRule type="cellIs" dxfId="2346" priority="2667" operator="equal">
      <formula>"Baja"</formula>
    </cfRule>
    <cfRule type="cellIs" dxfId="2345" priority="2668" operator="equal">
      <formula>"Muy Baja"</formula>
    </cfRule>
  </conditionalFormatting>
  <conditionalFormatting sqref="AQ249">
    <cfRule type="cellIs" dxfId="2344" priority="2659" operator="equal">
      <formula>"Catastrófico"</formula>
    </cfRule>
    <cfRule type="cellIs" dxfId="2343" priority="2660" operator="equal">
      <formula>"Mayor"</formula>
    </cfRule>
    <cfRule type="cellIs" dxfId="2342" priority="2661" operator="equal">
      <formula>"Moderado"</formula>
    </cfRule>
    <cfRule type="cellIs" dxfId="2341" priority="2662" operator="equal">
      <formula>"Menor"</formula>
    </cfRule>
    <cfRule type="cellIs" dxfId="2340" priority="2663" operator="equal">
      <formula>"Leve"</formula>
    </cfRule>
  </conditionalFormatting>
  <conditionalFormatting sqref="AV246">
    <cfRule type="cellIs" dxfId="2339" priority="2655" operator="equal">
      <formula>"Extremo"</formula>
    </cfRule>
    <cfRule type="cellIs" dxfId="2338" priority="2656" operator="equal">
      <formula>"Alto"</formula>
    </cfRule>
    <cfRule type="cellIs" dxfId="2337" priority="2657" operator="equal">
      <formula>"Moderado"</formula>
    </cfRule>
    <cfRule type="cellIs" dxfId="2336" priority="2658" operator="equal">
      <formula>"Bajo"</formula>
    </cfRule>
  </conditionalFormatting>
  <conditionalFormatting sqref="AS252">
    <cfRule type="cellIs" dxfId="2335" priority="2651" operator="equal">
      <formula>"Extremo"</formula>
    </cfRule>
    <cfRule type="cellIs" dxfId="2334" priority="2652" operator="equal">
      <formula>"Alto"</formula>
    </cfRule>
    <cfRule type="cellIs" dxfId="2333" priority="2653" operator="equal">
      <formula>"Moderado"</formula>
    </cfRule>
    <cfRule type="cellIs" dxfId="2332" priority="2654" operator="equal">
      <formula>"Bajo"</formula>
    </cfRule>
  </conditionalFormatting>
  <conditionalFormatting sqref="AO252">
    <cfRule type="cellIs" dxfId="2331" priority="2646" operator="equal">
      <formula>"Muy Alta"</formula>
    </cfRule>
    <cfRule type="cellIs" dxfId="2330" priority="2647" operator="equal">
      <formula>"Alta"</formula>
    </cfRule>
    <cfRule type="cellIs" dxfId="2329" priority="2648" operator="equal">
      <formula>"Media"</formula>
    </cfRule>
    <cfRule type="cellIs" dxfId="2328" priority="2649" operator="equal">
      <formula>"Baja"</formula>
    </cfRule>
    <cfRule type="cellIs" dxfId="2327" priority="2650" operator="equal">
      <formula>"Muy Baja"</formula>
    </cfRule>
  </conditionalFormatting>
  <conditionalFormatting sqref="AQ252">
    <cfRule type="cellIs" dxfId="2326" priority="2641" operator="equal">
      <formula>"Catastrófico"</formula>
    </cfRule>
    <cfRule type="cellIs" dxfId="2325" priority="2642" operator="equal">
      <formula>"Mayor"</formula>
    </cfRule>
    <cfRule type="cellIs" dxfId="2324" priority="2643" operator="equal">
      <formula>"Moderado"</formula>
    </cfRule>
    <cfRule type="cellIs" dxfId="2323" priority="2644" operator="equal">
      <formula>"Menor"</formula>
    </cfRule>
    <cfRule type="cellIs" dxfId="2322" priority="2645" operator="equal">
      <formula>"Leve"</formula>
    </cfRule>
  </conditionalFormatting>
  <conditionalFormatting sqref="AS253">
    <cfRule type="cellIs" dxfId="2321" priority="2637" operator="equal">
      <formula>"Extremo"</formula>
    </cfRule>
    <cfRule type="cellIs" dxfId="2320" priority="2638" operator="equal">
      <formula>"Alto"</formula>
    </cfRule>
    <cfRule type="cellIs" dxfId="2319" priority="2639" operator="equal">
      <formula>"Moderado"</formula>
    </cfRule>
    <cfRule type="cellIs" dxfId="2318" priority="2640" operator="equal">
      <formula>"Bajo"</formula>
    </cfRule>
  </conditionalFormatting>
  <conditionalFormatting sqref="AO253">
    <cfRule type="cellIs" dxfId="2317" priority="2632" operator="equal">
      <formula>"Muy Alta"</formula>
    </cfRule>
    <cfRule type="cellIs" dxfId="2316" priority="2633" operator="equal">
      <formula>"Alta"</formula>
    </cfRule>
    <cfRule type="cellIs" dxfId="2315" priority="2634" operator="equal">
      <formula>"Media"</formula>
    </cfRule>
    <cfRule type="cellIs" dxfId="2314" priority="2635" operator="equal">
      <formula>"Baja"</formula>
    </cfRule>
    <cfRule type="cellIs" dxfId="2313" priority="2636" operator="equal">
      <formula>"Muy Baja"</formula>
    </cfRule>
  </conditionalFormatting>
  <conditionalFormatting sqref="AQ253">
    <cfRule type="cellIs" dxfId="2312" priority="2627" operator="equal">
      <formula>"Catastrófico"</formula>
    </cfRule>
    <cfRule type="cellIs" dxfId="2311" priority="2628" operator="equal">
      <formula>"Mayor"</formula>
    </cfRule>
    <cfRule type="cellIs" dxfId="2310" priority="2629" operator="equal">
      <formula>"Moderado"</formula>
    </cfRule>
    <cfRule type="cellIs" dxfId="2309" priority="2630" operator="equal">
      <formula>"Menor"</formula>
    </cfRule>
    <cfRule type="cellIs" dxfId="2308" priority="2631" operator="equal">
      <formula>"Leve"</formula>
    </cfRule>
  </conditionalFormatting>
  <conditionalFormatting sqref="AV252">
    <cfRule type="cellIs" dxfId="2307" priority="2623" operator="equal">
      <formula>"Extremo"</formula>
    </cfRule>
    <cfRule type="cellIs" dxfId="2306" priority="2624" operator="equal">
      <formula>"Alto"</formula>
    </cfRule>
    <cfRule type="cellIs" dxfId="2305" priority="2625" operator="equal">
      <formula>"Moderado"</formula>
    </cfRule>
    <cfRule type="cellIs" dxfId="2304" priority="2626" operator="equal">
      <formula>"Bajo"</formula>
    </cfRule>
  </conditionalFormatting>
  <conditionalFormatting sqref="AS264">
    <cfRule type="cellIs" dxfId="2303" priority="2591" operator="equal">
      <formula>"Extremo"</formula>
    </cfRule>
    <cfRule type="cellIs" dxfId="2302" priority="2592" operator="equal">
      <formula>"Alto"</formula>
    </cfRule>
    <cfRule type="cellIs" dxfId="2301" priority="2593" operator="equal">
      <formula>"Moderado"</formula>
    </cfRule>
    <cfRule type="cellIs" dxfId="2300" priority="2594" operator="equal">
      <formula>"Bajo"</formula>
    </cfRule>
  </conditionalFormatting>
  <conditionalFormatting sqref="AO264">
    <cfRule type="cellIs" dxfId="2299" priority="2586" operator="equal">
      <formula>"Muy Alta"</formula>
    </cfRule>
    <cfRule type="cellIs" dxfId="2298" priority="2587" operator="equal">
      <formula>"Alta"</formula>
    </cfRule>
    <cfRule type="cellIs" dxfId="2297" priority="2588" operator="equal">
      <formula>"Media"</formula>
    </cfRule>
    <cfRule type="cellIs" dxfId="2296" priority="2589" operator="equal">
      <formula>"Baja"</formula>
    </cfRule>
    <cfRule type="cellIs" dxfId="2295" priority="2590" operator="equal">
      <formula>"Muy Baja"</formula>
    </cfRule>
  </conditionalFormatting>
  <conditionalFormatting sqref="AQ264">
    <cfRule type="cellIs" dxfId="2294" priority="2581" operator="equal">
      <formula>"Catastrófico"</formula>
    </cfRule>
    <cfRule type="cellIs" dxfId="2293" priority="2582" operator="equal">
      <formula>"Mayor"</formula>
    </cfRule>
    <cfRule type="cellIs" dxfId="2292" priority="2583" operator="equal">
      <formula>"Moderado"</formula>
    </cfRule>
    <cfRule type="cellIs" dxfId="2291" priority="2584" operator="equal">
      <formula>"Menor"</formula>
    </cfRule>
    <cfRule type="cellIs" dxfId="2290" priority="2585" operator="equal">
      <formula>"Leve"</formula>
    </cfRule>
  </conditionalFormatting>
  <conditionalFormatting sqref="AS265">
    <cfRule type="cellIs" dxfId="2289" priority="2577" operator="equal">
      <formula>"Extremo"</formula>
    </cfRule>
    <cfRule type="cellIs" dxfId="2288" priority="2578" operator="equal">
      <formula>"Alto"</formula>
    </cfRule>
    <cfRule type="cellIs" dxfId="2287" priority="2579" operator="equal">
      <formula>"Moderado"</formula>
    </cfRule>
    <cfRule type="cellIs" dxfId="2286" priority="2580" operator="equal">
      <formula>"Bajo"</formula>
    </cfRule>
  </conditionalFormatting>
  <conditionalFormatting sqref="AO265">
    <cfRule type="cellIs" dxfId="2285" priority="2572" operator="equal">
      <formula>"Muy Alta"</formula>
    </cfRule>
    <cfRule type="cellIs" dxfId="2284" priority="2573" operator="equal">
      <formula>"Alta"</formula>
    </cfRule>
    <cfRule type="cellIs" dxfId="2283" priority="2574" operator="equal">
      <formula>"Media"</formula>
    </cfRule>
    <cfRule type="cellIs" dxfId="2282" priority="2575" operator="equal">
      <formula>"Baja"</formula>
    </cfRule>
    <cfRule type="cellIs" dxfId="2281" priority="2576" operator="equal">
      <formula>"Muy Baja"</formula>
    </cfRule>
  </conditionalFormatting>
  <conditionalFormatting sqref="AQ265">
    <cfRule type="cellIs" dxfId="2280" priority="2567" operator="equal">
      <formula>"Catastrófico"</formula>
    </cfRule>
    <cfRule type="cellIs" dxfId="2279" priority="2568" operator="equal">
      <formula>"Mayor"</formula>
    </cfRule>
    <cfRule type="cellIs" dxfId="2278" priority="2569" operator="equal">
      <formula>"Moderado"</formula>
    </cfRule>
    <cfRule type="cellIs" dxfId="2277" priority="2570" operator="equal">
      <formula>"Menor"</formula>
    </cfRule>
    <cfRule type="cellIs" dxfId="2276" priority="2571" operator="equal">
      <formula>"Leve"</formula>
    </cfRule>
  </conditionalFormatting>
  <conditionalFormatting sqref="AV264">
    <cfRule type="cellIs" dxfId="2275" priority="2563" operator="equal">
      <formula>"Extremo"</formula>
    </cfRule>
    <cfRule type="cellIs" dxfId="2274" priority="2564" operator="equal">
      <formula>"Alto"</formula>
    </cfRule>
    <cfRule type="cellIs" dxfId="2273" priority="2565" operator="equal">
      <formula>"Moderado"</formula>
    </cfRule>
    <cfRule type="cellIs" dxfId="2272" priority="2566" operator="equal">
      <formula>"Bajo"</formula>
    </cfRule>
  </conditionalFormatting>
  <conditionalFormatting sqref="AS270">
    <cfRule type="cellIs" dxfId="2271" priority="2559" operator="equal">
      <formula>"Extremo"</formula>
    </cfRule>
    <cfRule type="cellIs" dxfId="2270" priority="2560" operator="equal">
      <formula>"Alto"</formula>
    </cfRule>
    <cfRule type="cellIs" dxfId="2269" priority="2561" operator="equal">
      <formula>"Moderado"</formula>
    </cfRule>
    <cfRule type="cellIs" dxfId="2268" priority="2562" operator="equal">
      <formula>"Bajo"</formula>
    </cfRule>
  </conditionalFormatting>
  <conditionalFormatting sqref="AO270">
    <cfRule type="cellIs" dxfId="2267" priority="2554" operator="equal">
      <formula>"Muy Alta"</formula>
    </cfRule>
    <cfRule type="cellIs" dxfId="2266" priority="2555" operator="equal">
      <formula>"Alta"</formula>
    </cfRule>
    <cfRule type="cellIs" dxfId="2265" priority="2556" operator="equal">
      <formula>"Media"</formula>
    </cfRule>
    <cfRule type="cellIs" dxfId="2264" priority="2557" operator="equal">
      <formula>"Baja"</formula>
    </cfRule>
    <cfRule type="cellIs" dxfId="2263" priority="2558" operator="equal">
      <formula>"Muy Baja"</formula>
    </cfRule>
  </conditionalFormatting>
  <conditionalFormatting sqref="AQ270">
    <cfRule type="cellIs" dxfId="2262" priority="2549" operator="equal">
      <formula>"Catastrófico"</formula>
    </cfRule>
    <cfRule type="cellIs" dxfId="2261" priority="2550" operator="equal">
      <formula>"Mayor"</formula>
    </cfRule>
    <cfRule type="cellIs" dxfId="2260" priority="2551" operator="equal">
      <formula>"Moderado"</formula>
    </cfRule>
    <cfRule type="cellIs" dxfId="2259" priority="2552" operator="equal">
      <formula>"Menor"</formula>
    </cfRule>
    <cfRule type="cellIs" dxfId="2258" priority="2553" operator="equal">
      <formula>"Leve"</formula>
    </cfRule>
  </conditionalFormatting>
  <conditionalFormatting sqref="AS271">
    <cfRule type="cellIs" dxfId="2257" priority="2545" operator="equal">
      <formula>"Extremo"</formula>
    </cfRule>
    <cfRule type="cellIs" dxfId="2256" priority="2546" operator="equal">
      <formula>"Alto"</formula>
    </cfRule>
    <cfRule type="cellIs" dxfId="2255" priority="2547" operator="equal">
      <formula>"Moderado"</formula>
    </cfRule>
    <cfRule type="cellIs" dxfId="2254" priority="2548" operator="equal">
      <formula>"Bajo"</formula>
    </cfRule>
  </conditionalFormatting>
  <conditionalFormatting sqref="AO271">
    <cfRule type="cellIs" dxfId="2253" priority="2540" operator="equal">
      <formula>"Muy Alta"</formula>
    </cfRule>
    <cfRule type="cellIs" dxfId="2252" priority="2541" operator="equal">
      <formula>"Alta"</formula>
    </cfRule>
    <cfRule type="cellIs" dxfId="2251" priority="2542" operator="equal">
      <formula>"Media"</formula>
    </cfRule>
    <cfRule type="cellIs" dxfId="2250" priority="2543" operator="equal">
      <formula>"Baja"</formula>
    </cfRule>
    <cfRule type="cellIs" dxfId="2249" priority="2544" operator="equal">
      <formula>"Muy Baja"</formula>
    </cfRule>
  </conditionalFormatting>
  <conditionalFormatting sqref="AQ271">
    <cfRule type="cellIs" dxfId="2248" priority="2535" operator="equal">
      <formula>"Catastrófico"</formula>
    </cfRule>
    <cfRule type="cellIs" dxfId="2247" priority="2536" operator="equal">
      <formula>"Mayor"</formula>
    </cfRule>
    <cfRule type="cellIs" dxfId="2246" priority="2537" operator="equal">
      <formula>"Moderado"</formula>
    </cfRule>
    <cfRule type="cellIs" dxfId="2245" priority="2538" operator="equal">
      <formula>"Menor"</formula>
    </cfRule>
    <cfRule type="cellIs" dxfId="2244" priority="2539" operator="equal">
      <formula>"Leve"</formula>
    </cfRule>
  </conditionalFormatting>
  <conditionalFormatting sqref="AS276">
    <cfRule type="cellIs" dxfId="2243" priority="2531" operator="equal">
      <formula>"Extremo"</formula>
    </cfRule>
    <cfRule type="cellIs" dxfId="2242" priority="2532" operator="equal">
      <formula>"Alto"</formula>
    </cfRule>
    <cfRule type="cellIs" dxfId="2241" priority="2533" operator="equal">
      <formula>"Moderado"</formula>
    </cfRule>
    <cfRule type="cellIs" dxfId="2240" priority="2534" operator="equal">
      <formula>"Bajo"</formula>
    </cfRule>
  </conditionalFormatting>
  <conditionalFormatting sqref="AO276">
    <cfRule type="cellIs" dxfId="2239" priority="2526" operator="equal">
      <formula>"Muy Alta"</formula>
    </cfRule>
    <cfRule type="cellIs" dxfId="2238" priority="2527" operator="equal">
      <formula>"Alta"</formula>
    </cfRule>
    <cfRule type="cellIs" dxfId="2237" priority="2528" operator="equal">
      <formula>"Media"</formula>
    </cfRule>
    <cfRule type="cellIs" dxfId="2236" priority="2529" operator="equal">
      <formula>"Baja"</formula>
    </cfRule>
    <cfRule type="cellIs" dxfId="2235" priority="2530" operator="equal">
      <formula>"Muy Baja"</formula>
    </cfRule>
  </conditionalFormatting>
  <conditionalFormatting sqref="AQ276">
    <cfRule type="cellIs" dxfId="2234" priority="2521" operator="equal">
      <formula>"Catastrófico"</formula>
    </cfRule>
    <cfRule type="cellIs" dxfId="2233" priority="2522" operator="equal">
      <formula>"Mayor"</formula>
    </cfRule>
    <cfRule type="cellIs" dxfId="2232" priority="2523" operator="equal">
      <formula>"Moderado"</formula>
    </cfRule>
    <cfRule type="cellIs" dxfId="2231" priority="2524" operator="equal">
      <formula>"Menor"</formula>
    </cfRule>
    <cfRule type="cellIs" dxfId="2230" priority="2525" operator="equal">
      <formula>"Leve"</formula>
    </cfRule>
  </conditionalFormatting>
  <conditionalFormatting sqref="AS277">
    <cfRule type="cellIs" dxfId="2229" priority="2517" operator="equal">
      <formula>"Extremo"</formula>
    </cfRule>
    <cfRule type="cellIs" dxfId="2228" priority="2518" operator="equal">
      <formula>"Alto"</formula>
    </cfRule>
    <cfRule type="cellIs" dxfId="2227" priority="2519" operator="equal">
      <formula>"Moderado"</formula>
    </cfRule>
    <cfRule type="cellIs" dxfId="2226" priority="2520" operator="equal">
      <formula>"Bajo"</formula>
    </cfRule>
  </conditionalFormatting>
  <conditionalFormatting sqref="AO277">
    <cfRule type="cellIs" dxfId="2225" priority="2512" operator="equal">
      <formula>"Muy Alta"</formula>
    </cfRule>
    <cfRule type="cellIs" dxfId="2224" priority="2513" operator="equal">
      <formula>"Alta"</formula>
    </cfRule>
    <cfRule type="cellIs" dxfId="2223" priority="2514" operator="equal">
      <formula>"Media"</formula>
    </cfRule>
    <cfRule type="cellIs" dxfId="2222" priority="2515" operator="equal">
      <formula>"Baja"</formula>
    </cfRule>
    <cfRule type="cellIs" dxfId="2221" priority="2516" operator="equal">
      <formula>"Muy Baja"</formula>
    </cfRule>
  </conditionalFormatting>
  <conditionalFormatting sqref="AQ277">
    <cfRule type="cellIs" dxfId="2220" priority="2507" operator="equal">
      <formula>"Catastrófico"</formula>
    </cfRule>
    <cfRule type="cellIs" dxfId="2219" priority="2508" operator="equal">
      <formula>"Mayor"</formula>
    </cfRule>
    <cfRule type="cellIs" dxfId="2218" priority="2509" operator="equal">
      <formula>"Moderado"</formula>
    </cfRule>
    <cfRule type="cellIs" dxfId="2217" priority="2510" operator="equal">
      <formula>"Menor"</formula>
    </cfRule>
    <cfRule type="cellIs" dxfId="2216" priority="2511" operator="equal">
      <formula>"Leve"</formula>
    </cfRule>
  </conditionalFormatting>
  <conditionalFormatting sqref="AS282">
    <cfRule type="cellIs" dxfId="2215" priority="2503" operator="equal">
      <formula>"Extremo"</formula>
    </cfRule>
    <cfRule type="cellIs" dxfId="2214" priority="2504" operator="equal">
      <formula>"Alto"</formula>
    </cfRule>
    <cfRule type="cellIs" dxfId="2213" priority="2505" operator="equal">
      <formula>"Moderado"</formula>
    </cfRule>
    <cfRule type="cellIs" dxfId="2212" priority="2506" operator="equal">
      <formula>"Bajo"</formula>
    </cfRule>
  </conditionalFormatting>
  <conditionalFormatting sqref="AO282">
    <cfRule type="cellIs" dxfId="2211" priority="2498" operator="equal">
      <formula>"Muy Alta"</formula>
    </cfRule>
    <cfRule type="cellIs" dxfId="2210" priority="2499" operator="equal">
      <formula>"Alta"</formula>
    </cfRule>
    <cfRule type="cellIs" dxfId="2209" priority="2500" operator="equal">
      <formula>"Media"</formula>
    </cfRule>
    <cfRule type="cellIs" dxfId="2208" priority="2501" operator="equal">
      <formula>"Baja"</formula>
    </cfRule>
    <cfRule type="cellIs" dxfId="2207" priority="2502" operator="equal">
      <formula>"Muy Baja"</formula>
    </cfRule>
  </conditionalFormatting>
  <conditionalFormatting sqref="AQ282">
    <cfRule type="cellIs" dxfId="2206" priority="2493" operator="equal">
      <formula>"Catastrófico"</formula>
    </cfRule>
    <cfRule type="cellIs" dxfId="2205" priority="2494" operator="equal">
      <formula>"Mayor"</formula>
    </cfRule>
    <cfRule type="cellIs" dxfId="2204" priority="2495" operator="equal">
      <formula>"Moderado"</formula>
    </cfRule>
    <cfRule type="cellIs" dxfId="2203" priority="2496" operator="equal">
      <formula>"Menor"</formula>
    </cfRule>
    <cfRule type="cellIs" dxfId="2202" priority="2497" operator="equal">
      <formula>"Leve"</formula>
    </cfRule>
  </conditionalFormatting>
  <conditionalFormatting sqref="AS283">
    <cfRule type="cellIs" dxfId="2201" priority="2489" operator="equal">
      <formula>"Extremo"</formula>
    </cfRule>
    <cfRule type="cellIs" dxfId="2200" priority="2490" operator="equal">
      <formula>"Alto"</formula>
    </cfRule>
    <cfRule type="cellIs" dxfId="2199" priority="2491" operator="equal">
      <formula>"Moderado"</formula>
    </cfRule>
    <cfRule type="cellIs" dxfId="2198" priority="2492" operator="equal">
      <formula>"Bajo"</formula>
    </cfRule>
  </conditionalFormatting>
  <conditionalFormatting sqref="AO283">
    <cfRule type="cellIs" dxfId="2197" priority="2484" operator="equal">
      <formula>"Muy Alta"</formula>
    </cfRule>
    <cfRule type="cellIs" dxfId="2196" priority="2485" operator="equal">
      <formula>"Alta"</formula>
    </cfRule>
    <cfRule type="cellIs" dxfId="2195" priority="2486" operator="equal">
      <formula>"Media"</formula>
    </cfRule>
    <cfRule type="cellIs" dxfId="2194" priority="2487" operator="equal">
      <formula>"Baja"</formula>
    </cfRule>
    <cfRule type="cellIs" dxfId="2193" priority="2488" operator="equal">
      <formula>"Muy Baja"</formula>
    </cfRule>
  </conditionalFormatting>
  <conditionalFormatting sqref="AQ283">
    <cfRule type="cellIs" dxfId="2192" priority="2479" operator="equal">
      <formula>"Catastrófico"</formula>
    </cfRule>
    <cfRule type="cellIs" dxfId="2191" priority="2480" operator="equal">
      <formula>"Mayor"</formula>
    </cfRule>
    <cfRule type="cellIs" dxfId="2190" priority="2481" operator="equal">
      <formula>"Moderado"</formula>
    </cfRule>
    <cfRule type="cellIs" dxfId="2189" priority="2482" operator="equal">
      <formula>"Menor"</formula>
    </cfRule>
    <cfRule type="cellIs" dxfId="2188" priority="2483" operator="equal">
      <formula>"Leve"</formula>
    </cfRule>
  </conditionalFormatting>
  <conditionalFormatting sqref="AS284">
    <cfRule type="cellIs" dxfId="2187" priority="2475" operator="equal">
      <formula>"Extremo"</formula>
    </cfRule>
    <cfRule type="cellIs" dxfId="2186" priority="2476" operator="equal">
      <formula>"Alto"</formula>
    </cfRule>
    <cfRule type="cellIs" dxfId="2185" priority="2477" operator="equal">
      <formula>"Moderado"</formula>
    </cfRule>
    <cfRule type="cellIs" dxfId="2184" priority="2478" operator="equal">
      <formula>"Bajo"</formula>
    </cfRule>
  </conditionalFormatting>
  <conditionalFormatting sqref="AO284">
    <cfRule type="cellIs" dxfId="2183" priority="2470" operator="equal">
      <formula>"Muy Alta"</formula>
    </cfRule>
    <cfRule type="cellIs" dxfId="2182" priority="2471" operator="equal">
      <formula>"Alta"</formula>
    </cfRule>
    <cfRule type="cellIs" dxfId="2181" priority="2472" operator="equal">
      <formula>"Media"</formula>
    </cfRule>
    <cfRule type="cellIs" dxfId="2180" priority="2473" operator="equal">
      <formula>"Baja"</formula>
    </cfRule>
    <cfRule type="cellIs" dxfId="2179" priority="2474" operator="equal">
      <formula>"Muy Baja"</formula>
    </cfRule>
  </conditionalFormatting>
  <conditionalFormatting sqref="AQ284">
    <cfRule type="cellIs" dxfId="2178" priority="2465" operator="equal">
      <formula>"Catastrófico"</formula>
    </cfRule>
    <cfRule type="cellIs" dxfId="2177" priority="2466" operator="equal">
      <formula>"Mayor"</formula>
    </cfRule>
    <cfRule type="cellIs" dxfId="2176" priority="2467" operator="equal">
      <formula>"Moderado"</formula>
    </cfRule>
    <cfRule type="cellIs" dxfId="2175" priority="2468" operator="equal">
      <formula>"Menor"</formula>
    </cfRule>
    <cfRule type="cellIs" dxfId="2174" priority="2469" operator="equal">
      <formula>"Leve"</formula>
    </cfRule>
  </conditionalFormatting>
  <conditionalFormatting sqref="AS288">
    <cfRule type="cellIs" dxfId="2173" priority="2461" operator="equal">
      <formula>"Extremo"</formula>
    </cfRule>
    <cfRule type="cellIs" dxfId="2172" priority="2462" operator="equal">
      <formula>"Alto"</formula>
    </cfRule>
    <cfRule type="cellIs" dxfId="2171" priority="2463" operator="equal">
      <formula>"Moderado"</formula>
    </cfRule>
    <cfRule type="cellIs" dxfId="2170" priority="2464" operator="equal">
      <formula>"Bajo"</formula>
    </cfRule>
  </conditionalFormatting>
  <conditionalFormatting sqref="AO288">
    <cfRule type="cellIs" dxfId="2169" priority="2456" operator="equal">
      <formula>"Muy Alta"</formula>
    </cfRule>
    <cfRule type="cellIs" dxfId="2168" priority="2457" operator="equal">
      <formula>"Alta"</formula>
    </cfRule>
    <cfRule type="cellIs" dxfId="2167" priority="2458" operator="equal">
      <formula>"Media"</formula>
    </cfRule>
    <cfRule type="cellIs" dxfId="2166" priority="2459" operator="equal">
      <formula>"Baja"</formula>
    </cfRule>
    <cfRule type="cellIs" dxfId="2165" priority="2460" operator="equal">
      <formula>"Muy Baja"</formula>
    </cfRule>
  </conditionalFormatting>
  <conditionalFormatting sqref="AQ288">
    <cfRule type="cellIs" dxfId="2164" priority="2451" operator="equal">
      <formula>"Catastrófico"</formula>
    </cfRule>
    <cfRule type="cellIs" dxfId="2163" priority="2452" operator="equal">
      <formula>"Mayor"</formula>
    </cfRule>
    <cfRule type="cellIs" dxfId="2162" priority="2453" operator="equal">
      <formula>"Moderado"</formula>
    </cfRule>
    <cfRule type="cellIs" dxfId="2161" priority="2454" operator="equal">
      <formula>"Menor"</formula>
    </cfRule>
    <cfRule type="cellIs" dxfId="2160" priority="2455" operator="equal">
      <formula>"Leve"</formula>
    </cfRule>
  </conditionalFormatting>
  <conditionalFormatting sqref="AS289">
    <cfRule type="cellIs" dxfId="2159" priority="2447" operator="equal">
      <formula>"Extremo"</formula>
    </cfRule>
    <cfRule type="cellIs" dxfId="2158" priority="2448" operator="equal">
      <formula>"Alto"</formula>
    </cfRule>
    <cfRule type="cellIs" dxfId="2157" priority="2449" operator="equal">
      <formula>"Moderado"</formula>
    </cfRule>
    <cfRule type="cellIs" dxfId="2156" priority="2450" operator="equal">
      <formula>"Bajo"</formula>
    </cfRule>
  </conditionalFormatting>
  <conditionalFormatting sqref="AO289">
    <cfRule type="cellIs" dxfId="2155" priority="2442" operator="equal">
      <formula>"Muy Alta"</formula>
    </cfRule>
    <cfRule type="cellIs" dxfId="2154" priority="2443" operator="equal">
      <formula>"Alta"</formula>
    </cfRule>
    <cfRule type="cellIs" dxfId="2153" priority="2444" operator="equal">
      <formula>"Media"</formula>
    </cfRule>
    <cfRule type="cellIs" dxfId="2152" priority="2445" operator="equal">
      <formula>"Baja"</formula>
    </cfRule>
    <cfRule type="cellIs" dxfId="2151" priority="2446" operator="equal">
      <formula>"Muy Baja"</formula>
    </cfRule>
  </conditionalFormatting>
  <conditionalFormatting sqref="AQ289">
    <cfRule type="cellIs" dxfId="2150" priority="2437" operator="equal">
      <formula>"Catastrófico"</formula>
    </cfRule>
    <cfRule type="cellIs" dxfId="2149" priority="2438" operator="equal">
      <formula>"Mayor"</formula>
    </cfRule>
    <cfRule type="cellIs" dxfId="2148" priority="2439" operator="equal">
      <formula>"Moderado"</formula>
    </cfRule>
    <cfRule type="cellIs" dxfId="2147" priority="2440" operator="equal">
      <formula>"Menor"</formula>
    </cfRule>
    <cfRule type="cellIs" dxfId="2146" priority="2441" operator="equal">
      <formula>"Leve"</formula>
    </cfRule>
  </conditionalFormatting>
  <conditionalFormatting sqref="AS290">
    <cfRule type="cellIs" dxfId="2145" priority="2433" operator="equal">
      <formula>"Extremo"</formula>
    </cfRule>
    <cfRule type="cellIs" dxfId="2144" priority="2434" operator="equal">
      <formula>"Alto"</formula>
    </cfRule>
    <cfRule type="cellIs" dxfId="2143" priority="2435" operator="equal">
      <formula>"Moderado"</formula>
    </cfRule>
    <cfRule type="cellIs" dxfId="2142" priority="2436" operator="equal">
      <formula>"Bajo"</formula>
    </cfRule>
  </conditionalFormatting>
  <conditionalFormatting sqref="AO290">
    <cfRule type="cellIs" dxfId="2141" priority="2428" operator="equal">
      <formula>"Muy Alta"</formula>
    </cfRule>
    <cfRule type="cellIs" dxfId="2140" priority="2429" operator="equal">
      <formula>"Alta"</formula>
    </cfRule>
    <cfRule type="cellIs" dxfId="2139" priority="2430" operator="equal">
      <formula>"Media"</formula>
    </cfRule>
    <cfRule type="cellIs" dxfId="2138" priority="2431" operator="equal">
      <formula>"Baja"</formula>
    </cfRule>
    <cfRule type="cellIs" dxfId="2137" priority="2432" operator="equal">
      <formula>"Muy Baja"</formula>
    </cfRule>
  </conditionalFormatting>
  <conditionalFormatting sqref="AQ290">
    <cfRule type="cellIs" dxfId="2136" priority="2423" operator="equal">
      <formula>"Catastrófico"</formula>
    </cfRule>
    <cfRule type="cellIs" dxfId="2135" priority="2424" operator="equal">
      <formula>"Mayor"</formula>
    </cfRule>
    <cfRule type="cellIs" dxfId="2134" priority="2425" operator="equal">
      <formula>"Moderado"</formula>
    </cfRule>
    <cfRule type="cellIs" dxfId="2133" priority="2426" operator="equal">
      <formula>"Menor"</formula>
    </cfRule>
    <cfRule type="cellIs" dxfId="2132" priority="2427" operator="equal">
      <formula>"Leve"</formula>
    </cfRule>
  </conditionalFormatting>
  <conditionalFormatting sqref="AV288">
    <cfRule type="cellIs" dxfId="2131" priority="2419" operator="equal">
      <formula>"Extremo"</formula>
    </cfRule>
    <cfRule type="cellIs" dxfId="2130" priority="2420" operator="equal">
      <formula>"Alto"</formula>
    </cfRule>
    <cfRule type="cellIs" dxfId="2129" priority="2421" operator="equal">
      <formula>"Moderado"</formula>
    </cfRule>
    <cfRule type="cellIs" dxfId="2128" priority="2422" operator="equal">
      <formula>"Bajo"</formula>
    </cfRule>
  </conditionalFormatting>
  <conditionalFormatting sqref="AS294">
    <cfRule type="cellIs" dxfId="2127" priority="2415" operator="equal">
      <formula>"Extremo"</formula>
    </cfRule>
    <cfRule type="cellIs" dxfId="2126" priority="2416" operator="equal">
      <formula>"Alto"</formula>
    </cfRule>
    <cfRule type="cellIs" dxfId="2125" priority="2417" operator="equal">
      <formula>"Moderado"</formula>
    </cfRule>
    <cfRule type="cellIs" dxfId="2124" priority="2418" operator="equal">
      <formula>"Bajo"</formula>
    </cfRule>
  </conditionalFormatting>
  <conditionalFormatting sqref="AO294">
    <cfRule type="cellIs" dxfId="2123" priority="2410" operator="equal">
      <formula>"Muy Alta"</formula>
    </cfRule>
    <cfRule type="cellIs" dxfId="2122" priority="2411" operator="equal">
      <formula>"Alta"</formula>
    </cfRule>
    <cfRule type="cellIs" dxfId="2121" priority="2412" operator="equal">
      <formula>"Media"</formula>
    </cfRule>
    <cfRule type="cellIs" dxfId="2120" priority="2413" operator="equal">
      <formula>"Baja"</formula>
    </cfRule>
    <cfRule type="cellIs" dxfId="2119" priority="2414" operator="equal">
      <formula>"Muy Baja"</formula>
    </cfRule>
  </conditionalFormatting>
  <conditionalFormatting sqref="AQ294">
    <cfRule type="cellIs" dxfId="2118" priority="2405" operator="equal">
      <formula>"Catastrófico"</formula>
    </cfRule>
    <cfRule type="cellIs" dxfId="2117" priority="2406" operator="equal">
      <formula>"Mayor"</formula>
    </cfRule>
    <cfRule type="cellIs" dxfId="2116" priority="2407" operator="equal">
      <formula>"Moderado"</formula>
    </cfRule>
    <cfRule type="cellIs" dxfId="2115" priority="2408" operator="equal">
      <formula>"Menor"</formula>
    </cfRule>
    <cfRule type="cellIs" dxfId="2114" priority="2409" operator="equal">
      <formula>"Leve"</formula>
    </cfRule>
  </conditionalFormatting>
  <conditionalFormatting sqref="AS295">
    <cfRule type="cellIs" dxfId="2113" priority="2401" operator="equal">
      <formula>"Extremo"</formula>
    </cfRule>
    <cfRule type="cellIs" dxfId="2112" priority="2402" operator="equal">
      <formula>"Alto"</formula>
    </cfRule>
    <cfRule type="cellIs" dxfId="2111" priority="2403" operator="equal">
      <formula>"Moderado"</formula>
    </cfRule>
    <cfRule type="cellIs" dxfId="2110" priority="2404" operator="equal">
      <formula>"Bajo"</formula>
    </cfRule>
  </conditionalFormatting>
  <conditionalFormatting sqref="AO295">
    <cfRule type="cellIs" dxfId="2109" priority="2396" operator="equal">
      <formula>"Muy Alta"</formula>
    </cfRule>
    <cfRule type="cellIs" dxfId="2108" priority="2397" operator="equal">
      <formula>"Alta"</formula>
    </cfRule>
    <cfRule type="cellIs" dxfId="2107" priority="2398" operator="equal">
      <formula>"Media"</formula>
    </cfRule>
    <cfRule type="cellIs" dxfId="2106" priority="2399" operator="equal">
      <formula>"Baja"</formula>
    </cfRule>
    <cfRule type="cellIs" dxfId="2105" priority="2400" operator="equal">
      <formula>"Muy Baja"</formula>
    </cfRule>
  </conditionalFormatting>
  <conditionalFormatting sqref="AQ295">
    <cfRule type="cellIs" dxfId="2104" priority="2391" operator="equal">
      <formula>"Catastrófico"</formula>
    </cfRule>
    <cfRule type="cellIs" dxfId="2103" priority="2392" operator="equal">
      <formula>"Mayor"</formula>
    </cfRule>
    <cfRule type="cellIs" dxfId="2102" priority="2393" operator="equal">
      <formula>"Moderado"</formula>
    </cfRule>
    <cfRule type="cellIs" dxfId="2101" priority="2394" operator="equal">
      <formula>"Menor"</formula>
    </cfRule>
    <cfRule type="cellIs" dxfId="2100" priority="2395" operator="equal">
      <formula>"Leve"</formula>
    </cfRule>
  </conditionalFormatting>
  <conditionalFormatting sqref="AV294">
    <cfRule type="cellIs" dxfId="2099" priority="2387" operator="equal">
      <formula>"Extremo"</formula>
    </cfRule>
    <cfRule type="cellIs" dxfId="2098" priority="2388" operator="equal">
      <formula>"Alto"</formula>
    </cfRule>
    <cfRule type="cellIs" dxfId="2097" priority="2389" operator="equal">
      <formula>"Moderado"</formula>
    </cfRule>
    <cfRule type="cellIs" dxfId="2096" priority="2390" operator="equal">
      <formula>"Bajo"</formula>
    </cfRule>
  </conditionalFormatting>
  <conditionalFormatting sqref="AS300">
    <cfRule type="cellIs" dxfId="2095" priority="2369" operator="equal">
      <formula>"Extremo"</formula>
    </cfRule>
    <cfRule type="cellIs" dxfId="2094" priority="2370" operator="equal">
      <formula>"Alto"</formula>
    </cfRule>
    <cfRule type="cellIs" dxfId="2093" priority="2371" operator="equal">
      <formula>"Moderado"</formula>
    </cfRule>
    <cfRule type="cellIs" dxfId="2092" priority="2372" operator="equal">
      <formula>"Bajo"</formula>
    </cfRule>
  </conditionalFormatting>
  <conditionalFormatting sqref="AO300">
    <cfRule type="cellIs" dxfId="2091" priority="2364" operator="equal">
      <formula>"Muy Alta"</formula>
    </cfRule>
    <cfRule type="cellIs" dxfId="2090" priority="2365" operator="equal">
      <formula>"Alta"</formula>
    </cfRule>
    <cfRule type="cellIs" dxfId="2089" priority="2366" operator="equal">
      <formula>"Media"</formula>
    </cfRule>
    <cfRule type="cellIs" dxfId="2088" priority="2367" operator="equal">
      <formula>"Baja"</formula>
    </cfRule>
    <cfRule type="cellIs" dxfId="2087" priority="2368" operator="equal">
      <formula>"Muy Baja"</formula>
    </cfRule>
  </conditionalFormatting>
  <conditionalFormatting sqref="AQ300">
    <cfRule type="cellIs" dxfId="2086" priority="2359" operator="equal">
      <formula>"Catastrófico"</formula>
    </cfRule>
    <cfRule type="cellIs" dxfId="2085" priority="2360" operator="equal">
      <formula>"Mayor"</formula>
    </cfRule>
    <cfRule type="cellIs" dxfId="2084" priority="2361" operator="equal">
      <formula>"Moderado"</formula>
    </cfRule>
    <cfRule type="cellIs" dxfId="2083" priority="2362" operator="equal">
      <formula>"Menor"</formula>
    </cfRule>
    <cfRule type="cellIs" dxfId="2082" priority="2363" operator="equal">
      <formula>"Leve"</formula>
    </cfRule>
  </conditionalFormatting>
  <conditionalFormatting sqref="AS306">
    <cfRule type="cellIs" dxfId="2081" priority="2355" operator="equal">
      <formula>"Extremo"</formula>
    </cfRule>
    <cfRule type="cellIs" dxfId="2080" priority="2356" operator="equal">
      <formula>"Alto"</formula>
    </cfRule>
    <cfRule type="cellIs" dxfId="2079" priority="2357" operator="equal">
      <formula>"Moderado"</formula>
    </cfRule>
    <cfRule type="cellIs" dxfId="2078" priority="2358" operator="equal">
      <formula>"Bajo"</formula>
    </cfRule>
  </conditionalFormatting>
  <conditionalFormatting sqref="AO306">
    <cfRule type="cellIs" dxfId="2077" priority="2350" operator="equal">
      <formula>"Muy Alta"</formula>
    </cfRule>
    <cfRule type="cellIs" dxfId="2076" priority="2351" operator="equal">
      <formula>"Alta"</formula>
    </cfRule>
    <cfRule type="cellIs" dxfId="2075" priority="2352" operator="equal">
      <formula>"Media"</formula>
    </cfRule>
    <cfRule type="cellIs" dxfId="2074" priority="2353" operator="equal">
      <formula>"Baja"</formula>
    </cfRule>
    <cfRule type="cellIs" dxfId="2073" priority="2354" operator="equal">
      <formula>"Muy Baja"</formula>
    </cfRule>
  </conditionalFormatting>
  <conditionalFormatting sqref="AQ306">
    <cfRule type="cellIs" dxfId="2072" priority="2345" operator="equal">
      <formula>"Catastrófico"</formula>
    </cfRule>
    <cfRule type="cellIs" dxfId="2071" priority="2346" operator="equal">
      <formula>"Mayor"</formula>
    </cfRule>
    <cfRule type="cellIs" dxfId="2070" priority="2347" operator="equal">
      <formula>"Moderado"</formula>
    </cfRule>
    <cfRule type="cellIs" dxfId="2069" priority="2348" operator="equal">
      <formula>"Menor"</formula>
    </cfRule>
    <cfRule type="cellIs" dxfId="2068" priority="2349" operator="equal">
      <formula>"Leve"</formula>
    </cfRule>
  </conditionalFormatting>
  <conditionalFormatting sqref="AS307">
    <cfRule type="cellIs" dxfId="2067" priority="2341" operator="equal">
      <formula>"Extremo"</formula>
    </cfRule>
    <cfRule type="cellIs" dxfId="2066" priority="2342" operator="equal">
      <formula>"Alto"</formula>
    </cfRule>
    <cfRule type="cellIs" dxfId="2065" priority="2343" operator="equal">
      <formula>"Moderado"</formula>
    </cfRule>
    <cfRule type="cellIs" dxfId="2064" priority="2344" operator="equal">
      <formula>"Bajo"</formula>
    </cfRule>
  </conditionalFormatting>
  <conditionalFormatting sqref="AO307">
    <cfRule type="cellIs" dxfId="2063" priority="2336" operator="equal">
      <formula>"Muy Alta"</formula>
    </cfRule>
    <cfRule type="cellIs" dxfId="2062" priority="2337" operator="equal">
      <formula>"Alta"</formula>
    </cfRule>
    <cfRule type="cellIs" dxfId="2061" priority="2338" operator="equal">
      <formula>"Media"</formula>
    </cfRule>
    <cfRule type="cellIs" dxfId="2060" priority="2339" operator="equal">
      <formula>"Baja"</formula>
    </cfRule>
    <cfRule type="cellIs" dxfId="2059" priority="2340" operator="equal">
      <formula>"Muy Baja"</formula>
    </cfRule>
  </conditionalFormatting>
  <conditionalFormatting sqref="AQ307">
    <cfRule type="cellIs" dxfId="2058" priority="2331" operator="equal">
      <formula>"Catastrófico"</formula>
    </cfRule>
    <cfRule type="cellIs" dxfId="2057" priority="2332" operator="equal">
      <formula>"Mayor"</formula>
    </cfRule>
    <cfRule type="cellIs" dxfId="2056" priority="2333" operator="equal">
      <formula>"Moderado"</formula>
    </cfRule>
    <cfRule type="cellIs" dxfId="2055" priority="2334" operator="equal">
      <formula>"Menor"</formula>
    </cfRule>
    <cfRule type="cellIs" dxfId="2054" priority="2335" operator="equal">
      <formula>"Leve"</formula>
    </cfRule>
  </conditionalFormatting>
  <conditionalFormatting sqref="AV306">
    <cfRule type="cellIs" dxfId="2053" priority="2327" operator="equal">
      <formula>"Extremo"</formula>
    </cfRule>
    <cfRule type="cellIs" dxfId="2052" priority="2328" operator="equal">
      <formula>"Alto"</formula>
    </cfRule>
    <cfRule type="cellIs" dxfId="2051" priority="2329" operator="equal">
      <formula>"Moderado"</formula>
    </cfRule>
    <cfRule type="cellIs" dxfId="2050" priority="2330" operator="equal">
      <formula>"Bajo"</formula>
    </cfRule>
  </conditionalFormatting>
  <conditionalFormatting sqref="AS312">
    <cfRule type="cellIs" dxfId="2049" priority="2323" operator="equal">
      <formula>"Extremo"</formula>
    </cfRule>
    <cfRule type="cellIs" dxfId="2048" priority="2324" operator="equal">
      <formula>"Alto"</formula>
    </cfRule>
    <cfRule type="cellIs" dxfId="2047" priority="2325" operator="equal">
      <formula>"Moderado"</formula>
    </cfRule>
    <cfRule type="cellIs" dxfId="2046" priority="2326" operator="equal">
      <formula>"Bajo"</formula>
    </cfRule>
  </conditionalFormatting>
  <conditionalFormatting sqref="AO312">
    <cfRule type="cellIs" dxfId="2045" priority="2318" operator="equal">
      <formula>"Muy Alta"</formula>
    </cfRule>
    <cfRule type="cellIs" dxfId="2044" priority="2319" operator="equal">
      <formula>"Alta"</formula>
    </cfRule>
    <cfRule type="cellIs" dxfId="2043" priority="2320" operator="equal">
      <formula>"Media"</formula>
    </cfRule>
    <cfRule type="cellIs" dxfId="2042" priority="2321" operator="equal">
      <formula>"Baja"</formula>
    </cfRule>
    <cfRule type="cellIs" dxfId="2041" priority="2322" operator="equal">
      <formula>"Muy Baja"</formula>
    </cfRule>
  </conditionalFormatting>
  <conditionalFormatting sqref="AQ312">
    <cfRule type="cellIs" dxfId="2040" priority="2313" operator="equal">
      <formula>"Catastrófico"</formula>
    </cfRule>
    <cfRule type="cellIs" dxfId="2039" priority="2314" operator="equal">
      <formula>"Mayor"</formula>
    </cfRule>
    <cfRule type="cellIs" dxfId="2038" priority="2315" operator="equal">
      <formula>"Moderado"</formula>
    </cfRule>
    <cfRule type="cellIs" dxfId="2037" priority="2316" operator="equal">
      <formula>"Menor"</formula>
    </cfRule>
    <cfRule type="cellIs" dxfId="2036" priority="2317" operator="equal">
      <formula>"Leve"</formula>
    </cfRule>
  </conditionalFormatting>
  <conditionalFormatting sqref="AS313">
    <cfRule type="cellIs" dxfId="2035" priority="2309" operator="equal">
      <formula>"Extremo"</formula>
    </cfRule>
    <cfRule type="cellIs" dxfId="2034" priority="2310" operator="equal">
      <formula>"Alto"</formula>
    </cfRule>
    <cfRule type="cellIs" dxfId="2033" priority="2311" operator="equal">
      <formula>"Moderado"</formula>
    </cfRule>
    <cfRule type="cellIs" dxfId="2032" priority="2312" operator="equal">
      <formula>"Bajo"</formula>
    </cfRule>
  </conditionalFormatting>
  <conditionalFormatting sqref="AO313">
    <cfRule type="cellIs" dxfId="2031" priority="2304" operator="equal">
      <formula>"Muy Alta"</formula>
    </cfRule>
    <cfRule type="cellIs" dxfId="2030" priority="2305" operator="equal">
      <formula>"Alta"</formula>
    </cfRule>
    <cfRule type="cellIs" dxfId="2029" priority="2306" operator="equal">
      <formula>"Media"</formula>
    </cfRule>
    <cfRule type="cellIs" dxfId="2028" priority="2307" operator="equal">
      <formula>"Baja"</formula>
    </cfRule>
    <cfRule type="cellIs" dxfId="2027" priority="2308" operator="equal">
      <formula>"Muy Baja"</formula>
    </cfRule>
  </conditionalFormatting>
  <conditionalFormatting sqref="AQ313">
    <cfRule type="cellIs" dxfId="2026" priority="2299" operator="equal">
      <formula>"Catastrófico"</formula>
    </cfRule>
    <cfRule type="cellIs" dxfId="2025" priority="2300" operator="equal">
      <formula>"Mayor"</formula>
    </cfRule>
    <cfRule type="cellIs" dxfId="2024" priority="2301" operator="equal">
      <formula>"Moderado"</formula>
    </cfRule>
    <cfRule type="cellIs" dxfId="2023" priority="2302" operator="equal">
      <formula>"Menor"</formula>
    </cfRule>
    <cfRule type="cellIs" dxfId="2022" priority="2303" operator="equal">
      <formula>"Leve"</formula>
    </cfRule>
  </conditionalFormatting>
  <conditionalFormatting sqref="AV312">
    <cfRule type="cellIs" dxfId="2021" priority="2295" operator="equal">
      <formula>"Extremo"</formula>
    </cfRule>
    <cfRule type="cellIs" dxfId="2020" priority="2296" operator="equal">
      <formula>"Alto"</formula>
    </cfRule>
    <cfRule type="cellIs" dxfId="2019" priority="2297" operator="equal">
      <formula>"Moderado"</formula>
    </cfRule>
    <cfRule type="cellIs" dxfId="2018" priority="2298" operator="equal">
      <formula>"Bajo"</formula>
    </cfRule>
  </conditionalFormatting>
  <conditionalFormatting sqref="AS318">
    <cfRule type="cellIs" dxfId="2017" priority="2291" operator="equal">
      <formula>"Extremo"</formula>
    </cfRule>
    <cfRule type="cellIs" dxfId="2016" priority="2292" operator="equal">
      <formula>"Alto"</formula>
    </cfRule>
    <cfRule type="cellIs" dxfId="2015" priority="2293" operator="equal">
      <formula>"Moderado"</formula>
    </cfRule>
    <cfRule type="cellIs" dxfId="2014" priority="2294" operator="equal">
      <formula>"Bajo"</formula>
    </cfRule>
  </conditionalFormatting>
  <conditionalFormatting sqref="AO318">
    <cfRule type="cellIs" dxfId="2013" priority="2286" operator="equal">
      <formula>"Muy Alta"</formula>
    </cfRule>
    <cfRule type="cellIs" dxfId="2012" priority="2287" operator="equal">
      <formula>"Alta"</formula>
    </cfRule>
    <cfRule type="cellIs" dxfId="2011" priority="2288" operator="equal">
      <formula>"Media"</formula>
    </cfRule>
    <cfRule type="cellIs" dxfId="2010" priority="2289" operator="equal">
      <formula>"Baja"</formula>
    </cfRule>
    <cfRule type="cellIs" dxfId="2009" priority="2290" operator="equal">
      <formula>"Muy Baja"</formula>
    </cfRule>
  </conditionalFormatting>
  <conditionalFormatting sqref="AQ318">
    <cfRule type="cellIs" dxfId="2008" priority="2281" operator="equal">
      <formula>"Catastrófico"</formula>
    </cfRule>
    <cfRule type="cellIs" dxfId="2007" priority="2282" operator="equal">
      <formula>"Mayor"</formula>
    </cfRule>
    <cfRule type="cellIs" dxfId="2006" priority="2283" operator="equal">
      <formula>"Moderado"</formula>
    </cfRule>
    <cfRule type="cellIs" dxfId="2005" priority="2284" operator="equal">
      <formula>"Menor"</formula>
    </cfRule>
    <cfRule type="cellIs" dxfId="2004" priority="2285" operator="equal">
      <formula>"Leve"</formula>
    </cfRule>
  </conditionalFormatting>
  <conditionalFormatting sqref="AS324">
    <cfRule type="cellIs" dxfId="2003" priority="2277" operator="equal">
      <formula>"Extremo"</formula>
    </cfRule>
    <cfRule type="cellIs" dxfId="2002" priority="2278" operator="equal">
      <formula>"Alto"</formula>
    </cfRule>
    <cfRule type="cellIs" dxfId="2001" priority="2279" operator="equal">
      <formula>"Moderado"</formula>
    </cfRule>
    <cfRule type="cellIs" dxfId="2000" priority="2280" operator="equal">
      <formula>"Bajo"</formula>
    </cfRule>
  </conditionalFormatting>
  <conditionalFormatting sqref="AO324">
    <cfRule type="cellIs" dxfId="1999" priority="2272" operator="equal">
      <formula>"Muy Alta"</formula>
    </cfRule>
    <cfRule type="cellIs" dxfId="1998" priority="2273" operator="equal">
      <formula>"Alta"</formula>
    </cfRule>
    <cfRule type="cellIs" dxfId="1997" priority="2274" operator="equal">
      <formula>"Media"</formula>
    </cfRule>
    <cfRule type="cellIs" dxfId="1996" priority="2275" operator="equal">
      <formula>"Baja"</formula>
    </cfRule>
    <cfRule type="cellIs" dxfId="1995" priority="2276" operator="equal">
      <formula>"Muy Baja"</formula>
    </cfRule>
  </conditionalFormatting>
  <conditionalFormatting sqref="AQ324">
    <cfRule type="cellIs" dxfId="1994" priority="2267" operator="equal">
      <formula>"Catastrófico"</formula>
    </cfRule>
    <cfRule type="cellIs" dxfId="1993" priority="2268" operator="equal">
      <formula>"Mayor"</formula>
    </cfRule>
    <cfRule type="cellIs" dxfId="1992" priority="2269" operator="equal">
      <formula>"Moderado"</formula>
    </cfRule>
    <cfRule type="cellIs" dxfId="1991" priority="2270" operator="equal">
      <formula>"Menor"</formula>
    </cfRule>
    <cfRule type="cellIs" dxfId="1990" priority="2271" operator="equal">
      <formula>"Leve"</formula>
    </cfRule>
  </conditionalFormatting>
  <conditionalFormatting sqref="AS325">
    <cfRule type="cellIs" dxfId="1989" priority="2263" operator="equal">
      <formula>"Extremo"</formula>
    </cfRule>
    <cfRule type="cellIs" dxfId="1988" priority="2264" operator="equal">
      <formula>"Alto"</formula>
    </cfRule>
    <cfRule type="cellIs" dxfId="1987" priority="2265" operator="equal">
      <formula>"Moderado"</formula>
    </cfRule>
    <cfRule type="cellIs" dxfId="1986" priority="2266" operator="equal">
      <formula>"Bajo"</formula>
    </cfRule>
  </conditionalFormatting>
  <conditionalFormatting sqref="AO325">
    <cfRule type="cellIs" dxfId="1985" priority="2258" operator="equal">
      <formula>"Muy Alta"</formula>
    </cfRule>
    <cfRule type="cellIs" dxfId="1984" priority="2259" operator="equal">
      <formula>"Alta"</formula>
    </cfRule>
    <cfRule type="cellIs" dxfId="1983" priority="2260" operator="equal">
      <formula>"Media"</formula>
    </cfRule>
    <cfRule type="cellIs" dxfId="1982" priority="2261" operator="equal">
      <formula>"Baja"</formula>
    </cfRule>
    <cfRule type="cellIs" dxfId="1981" priority="2262" operator="equal">
      <formula>"Muy Baja"</formula>
    </cfRule>
  </conditionalFormatting>
  <conditionalFormatting sqref="AQ325">
    <cfRule type="cellIs" dxfId="1980" priority="2253" operator="equal">
      <formula>"Catastrófico"</formula>
    </cfRule>
    <cfRule type="cellIs" dxfId="1979" priority="2254" operator="equal">
      <formula>"Mayor"</formula>
    </cfRule>
    <cfRule type="cellIs" dxfId="1978" priority="2255" operator="equal">
      <formula>"Moderado"</formula>
    </cfRule>
    <cfRule type="cellIs" dxfId="1977" priority="2256" operator="equal">
      <formula>"Menor"</formula>
    </cfRule>
    <cfRule type="cellIs" dxfId="1976" priority="2257" operator="equal">
      <formula>"Leve"</formula>
    </cfRule>
  </conditionalFormatting>
  <conditionalFormatting sqref="AV324">
    <cfRule type="cellIs" dxfId="1975" priority="2249" operator="equal">
      <formula>"Extremo"</formula>
    </cfRule>
    <cfRule type="cellIs" dxfId="1974" priority="2250" operator="equal">
      <formula>"Alto"</formula>
    </cfRule>
    <cfRule type="cellIs" dxfId="1973" priority="2251" operator="equal">
      <formula>"Moderado"</formula>
    </cfRule>
    <cfRule type="cellIs" dxfId="1972" priority="2252" operator="equal">
      <formula>"Bajo"</formula>
    </cfRule>
  </conditionalFormatting>
  <conditionalFormatting sqref="AS330">
    <cfRule type="cellIs" dxfId="1971" priority="2245" operator="equal">
      <formula>"Extremo"</formula>
    </cfRule>
    <cfRule type="cellIs" dxfId="1970" priority="2246" operator="equal">
      <formula>"Alto"</formula>
    </cfRule>
    <cfRule type="cellIs" dxfId="1969" priority="2247" operator="equal">
      <formula>"Moderado"</formula>
    </cfRule>
    <cfRule type="cellIs" dxfId="1968" priority="2248" operator="equal">
      <formula>"Bajo"</formula>
    </cfRule>
  </conditionalFormatting>
  <conditionalFormatting sqref="AO330">
    <cfRule type="cellIs" dxfId="1967" priority="2240" operator="equal">
      <formula>"Muy Alta"</formula>
    </cfRule>
    <cfRule type="cellIs" dxfId="1966" priority="2241" operator="equal">
      <formula>"Alta"</formula>
    </cfRule>
    <cfRule type="cellIs" dxfId="1965" priority="2242" operator="equal">
      <formula>"Media"</formula>
    </cfRule>
    <cfRule type="cellIs" dxfId="1964" priority="2243" operator="equal">
      <formula>"Baja"</formula>
    </cfRule>
    <cfRule type="cellIs" dxfId="1963" priority="2244" operator="equal">
      <formula>"Muy Baja"</formula>
    </cfRule>
  </conditionalFormatting>
  <conditionalFormatting sqref="AQ330">
    <cfRule type="cellIs" dxfId="1962" priority="2235" operator="equal">
      <formula>"Catastrófico"</formula>
    </cfRule>
    <cfRule type="cellIs" dxfId="1961" priority="2236" operator="equal">
      <formula>"Mayor"</formula>
    </cfRule>
    <cfRule type="cellIs" dxfId="1960" priority="2237" operator="equal">
      <formula>"Moderado"</formula>
    </cfRule>
    <cfRule type="cellIs" dxfId="1959" priority="2238" operator="equal">
      <formula>"Menor"</formula>
    </cfRule>
    <cfRule type="cellIs" dxfId="1958" priority="2239" operator="equal">
      <formula>"Leve"</formula>
    </cfRule>
  </conditionalFormatting>
  <conditionalFormatting sqref="AS336">
    <cfRule type="cellIs" dxfId="1957" priority="2231" operator="equal">
      <formula>"Extremo"</formula>
    </cfRule>
    <cfRule type="cellIs" dxfId="1956" priority="2232" operator="equal">
      <formula>"Alto"</formula>
    </cfRule>
    <cfRule type="cellIs" dxfId="1955" priority="2233" operator="equal">
      <formula>"Moderado"</formula>
    </cfRule>
    <cfRule type="cellIs" dxfId="1954" priority="2234" operator="equal">
      <formula>"Bajo"</formula>
    </cfRule>
  </conditionalFormatting>
  <conditionalFormatting sqref="AO336">
    <cfRule type="cellIs" dxfId="1953" priority="2226" operator="equal">
      <formula>"Muy Alta"</formula>
    </cfRule>
    <cfRule type="cellIs" dxfId="1952" priority="2227" operator="equal">
      <formula>"Alta"</formula>
    </cfRule>
    <cfRule type="cellIs" dxfId="1951" priority="2228" operator="equal">
      <formula>"Media"</formula>
    </cfRule>
    <cfRule type="cellIs" dxfId="1950" priority="2229" operator="equal">
      <formula>"Baja"</formula>
    </cfRule>
    <cfRule type="cellIs" dxfId="1949" priority="2230" operator="equal">
      <formula>"Muy Baja"</formula>
    </cfRule>
  </conditionalFormatting>
  <conditionalFormatting sqref="AQ336">
    <cfRule type="cellIs" dxfId="1948" priority="2221" operator="equal">
      <formula>"Catastrófico"</formula>
    </cfRule>
    <cfRule type="cellIs" dxfId="1947" priority="2222" operator="equal">
      <formula>"Mayor"</formula>
    </cfRule>
    <cfRule type="cellIs" dxfId="1946" priority="2223" operator="equal">
      <formula>"Moderado"</formula>
    </cfRule>
    <cfRule type="cellIs" dxfId="1945" priority="2224" operator="equal">
      <formula>"Menor"</formula>
    </cfRule>
    <cfRule type="cellIs" dxfId="1944" priority="2225" operator="equal">
      <formula>"Leve"</formula>
    </cfRule>
  </conditionalFormatting>
  <conditionalFormatting sqref="AS342">
    <cfRule type="cellIs" dxfId="1943" priority="2217" operator="equal">
      <formula>"Extremo"</formula>
    </cfRule>
    <cfRule type="cellIs" dxfId="1942" priority="2218" operator="equal">
      <formula>"Alto"</formula>
    </cfRule>
    <cfRule type="cellIs" dxfId="1941" priority="2219" operator="equal">
      <formula>"Moderado"</formula>
    </cfRule>
    <cfRule type="cellIs" dxfId="1940" priority="2220" operator="equal">
      <formula>"Bajo"</formula>
    </cfRule>
  </conditionalFormatting>
  <conditionalFormatting sqref="AO342">
    <cfRule type="cellIs" dxfId="1939" priority="2212" operator="equal">
      <formula>"Muy Alta"</formula>
    </cfRule>
    <cfRule type="cellIs" dxfId="1938" priority="2213" operator="equal">
      <formula>"Alta"</formula>
    </cfRule>
    <cfRule type="cellIs" dxfId="1937" priority="2214" operator="equal">
      <formula>"Media"</formula>
    </cfRule>
    <cfRule type="cellIs" dxfId="1936" priority="2215" operator="equal">
      <formula>"Baja"</formula>
    </cfRule>
    <cfRule type="cellIs" dxfId="1935" priority="2216" operator="equal">
      <formula>"Muy Baja"</formula>
    </cfRule>
  </conditionalFormatting>
  <conditionalFormatting sqref="AQ342">
    <cfRule type="cellIs" dxfId="1934" priority="2207" operator="equal">
      <formula>"Catastrófico"</formula>
    </cfRule>
    <cfRule type="cellIs" dxfId="1933" priority="2208" operator="equal">
      <formula>"Mayor"</formula>
    </cfRule>
    <cfRule type="cellIs" dxfId="1932" priority="2209" operator="equal">
      <formula>"Moderado"</formula>
    </cfRule>
    <cfRule type="cellIs" dxfId="1931" priority="2210" operator="equal">
      <formula>"Menor"</formula>
    </cfRule>
    <cfRule type="cellIs" dxfId="1930" priority="2211" operator="equal">
      <formula>"Leve"</formula>
    </cfRule>
  </conditionalFormatting>
  <conditionalFormatting sqref="AS348">
    <cfRule type="cellIs" dxfId="1929" priority="2203" operator="equal">
      <formula>"Extremo"</formula>
    </cfRule>
    <cfRule type="cellIs" dxfId="1928" priority="2204" operator="equal">
      <formula>"Alto"</formula>
    </cfRule>
    <cfRule type="cellIs" dxfId="1927" priority="2205" operator="equal">
      <formula>"Moderado"</formula>
    </cfRule>
    <cfRule type="cellIs" dxfId="1926" priority="2206" operator="equal">
      <formula>"Bajo"</formula>
    </cfRule>
  </conditionalFormatting>
  <conditionalFormatting sqref="AO348">
    <cfRule type="cellIs" dxfId="1925" priority="2198" operator="equal">
      <formula>"Muy Alta"</formula>
    </cfRule>
    <cfRule type="cellIs" dxfId="1924" priority="2199" operator="equal">
      <formula>"Alta"</formula>
    </cfRule>
    <cfRule type="cellIs" dxfId="1923" priority="2200" operator="equal">
      <formula>"Media"</formula>
    </cfRule>
    <cfRule type="cellIs" dxfId="1922" priority="2201" operator="equal">
      <formula>"Baja"</formula>
    </cfRule>
    <cfRule type="cellIs" dxfId="1921" priority="2202" operator="equal">
      <formula>"Muy Baja"</formula>
    </cfRule>
  </conditionalFormatting>
  <conditionalFormatting sqref="AQ348">
    <cfRule type="cellIs" dxfId="1920" priority="2193" operator="equal">
      <formula>"Catastrófico"</formula>
    </cfRule>
    <cfRule type="cellIs" dxfId="1919" priority="2194" operator="equal">
      <formula>"Mayor"</formula>
    </cfRule>
    <cfRule type="cellIs" dxfId="1918" priority="2195" operator="equal">
      <formula>"Moderado"</formula>
    </cfRule>
    <cfRule type="cellIs" dxfId="1917" priority="2196" operator="equal">
      <formula>"Menor"</formula>
    </cfRule>
    <cfRule type="cellIs" dxfId="1916" priority="2197" operator="equal">
      <formula>"Leve"</formula>
    </cfRule>
  </conditionalFormatting>
  <conditionalFormatting sqref="AS349">
    <cfRule type="cellIs" dxfId="1915" priority="2189" operator="equal">
      <formula>"Extremo"</formula>
    </cfRule>
    <cfRule type="cellIs" dxfId="1914" priority="2190" operator="equal">
      <formula>"Alto"</formula>
    </cfRule>
    <cfRule type="cellIs" dxfId="1913" priority="2191" operator="equal">
      <formula>"Moderado"</formula>
    </cfRule>
    <cfRule type="cellIs" dxfId="1912" priority="2192" operator="equal">
      <formula>"Bajo"</formula>
    </cfRule>
  </conditionalFormatting>
  <conditionalFormatting sqref="AO349">
    <cfRule type="cellIs" dxfId="1911" priority="2184" operator="equal">
      <formula>"Muy Alta"</formula>
    </cfRule>
    <cfRule type="cellIs" dxfId="1910" priority="2185" operator="equal">
      <formula>"Alta"</formula>
    </cfRule>
    <cfRule type="cellIs" dxfId="1909" priority="2186" operator="equal">
      <formula>"Media"</formula>
    </cfRule>
    <cfRule type="cellIs" dxfId="1908" priority="2187" operator="equal">
      <formula>"Baja"</formula>
    </cfRule>
    <cfRule type="cellIs" dxfId="1907" priority="2188" operator="equal">
      <formula>"Muy Baja"</formula>
    </cfRule>
  </conditionalFormatting>
  <conditionalFormatting sqref="AQ349">
    <cfRule type="cellIs" dxfId="1906" priority="2179" operator="equal">
      <formula>"Catastrófico"</formula>
    </cfRule>
    <cfRule type="cellIs" dxfId="1905" priority="2180" operator="equal">
      <formula>"Mayor"</formula>
    </cfRule>
    <cfRule type="cellIs" dxfId="1904" priority="2181" operator="equal">
      <formula>"Moderado"</formula>
    </cfRule>
    <cfRule type="cellIs" dxfId="1903" priority="2182" operator="equal">
      <formula>"Menor"</formula>
    </cfRule>
    <cfRule type="cellIs" dxfId="1902" priority="2183" operator="equal">
      <formula>"Leve"</formula>
    </cfRule>
  </conditionalFormatting>
  <conditionalFormatting sqref="AV348">
    <cfRule type="cellIs" dxfId="1901" priority="2175" operator="equal">
      <formula>"Extremo"</formula>
    </cfRule>
    <cfRule type="cellIs" dxfId="1900" priority="2176" operator="equal">
      <formula>"Alto"</formula>
    </cfRule>
    <cfRule type="cellIs" dxfId="1899" priority="2177" operator="equal">
      <formula>"Moderado"</formula>
    </cfRule>
    <cfRule type="cellIs" dxfId="1898" priority="2178" operator="equal">
      <formula>"Bajo"</formula>
    </cfRule>
  </conditionalFormatting>
  <conditionalFormatting sqref="AS354">
    <cfRule type="cellIs" dxfId="1897" priority="2171" operator="equal">
      <formula>"Extremo"</formula>
    </cfRule>
    <cfRule type="cellIs" dxfId="1896" priority="2172" operator="equal">
      <formula>"Alto"</formula>
    </cfRule>
    <cfRule type="cellIs" dxfId="1895" priority="2173" operator="equal">
      <formula>"Moderado"</formula>
    </cfRule>
    <cfRule type="cellIs" dxfId="1894" priority="2174" operator="equal">
      <formula>"Bajo"</formula>
    </cfRule>
  </conditionalFormatting>
  <conditionalFormatting sqref="AO354">
    <cfRule type="cellIs" dxfId="1893" priority="2166" operator="equal">
      <formula>"Muy Alta"</formula>
    </cfRule>
    <cfRule type="cellIs" dxfId="1892" priority="2167" operator="equal">
      <formula>"Alta"</formula>
    </cfRule>
    <cfRule type="cellIs" dxfId="1891" priority="2168" operator="equal">
      <formula>"Media"</formula>
    </cfRule>
    <cfRule type="cellIs" dxfId="1890" priority="2169" operator="equal">
      <formula>"Baja"</formula>
    </cfRule>
    <cfRule type="cellIs" dxfId="1889" priority="2170" operator="equal">
      <formula>"Muy Baja"</formula>
    </cfRule>
  </conditionalFormatting>
  <conditionalFormatting sqref="AQ354">
    <cfRule type="cellIs" dxfId="1888" priority="2161" operator="equal">
      <formula>"Catastrófico"</formula>
    </cfRule>
    <cfRule type="cellIs" dxfId="1887" priority="2162" operator="equal">
      <formula>"Mayor"</formula>
    </cfRule>
    <cfRule type="cellIs" dxfId="1886" priority="2163" operator="equal">
      <formula>"Moderado"</formula>
    </cfRule>
    <cfRule type="cellIs" dxfId="1885" priority="2164" operator="equal">
      <formula>"Menor"</formula>
    </cfRule>
    <cfRule type="cellIs" dxfId="1884" priority="2165" operator="equal">
      <formula>"Leve"</formula>
    </cfRule>
  </conditionalFormatting>
  <conditionalFormatting sqref="AS355">
    <cfRule type="cellIs" dxfId="1883" priority="2129" operator="equal">
      <formula>"Extremo"</formula>
    </cfRule>
    <cfRule type="cellIs" dxfId="1882" priority="2130" operator="equal">
      <formula>"Alto"</formula>
    </cfRule>
    <cfRule type="cellIs" dxfId="1881" priority="2131" operator="equal">
      <formula>"Moderado"</formula>
    </cfRule>
    <cfRule type="cellIs" dxfId="1880" priority="2132" operator="equal">
      <formula>"Bajo"</formula>
    </cfRule>
  </conditionalFormatting>
  <conditionalFormatting sqref="AO355">
    <cfRule type="cellIs" dxfId="1879" priority="2124" operator="equal">
      <formula>"Muy Alta"</formula>
    </cfRule>
    <cfRule type="cellIs" dxfId="1878" priority="2125" operator="equal">
      <formula>"Alta"</formula>
    </cfRule>
    <cfRule type="cellIs" dxfId="1877" priority="2126" operator="equal">
      <formula>"Media"</formula>
    </cfRule>
    <cfRule type="cellIs" dxfId="1876" priority="2127" operator="equal">
      <formula>"Baja"</formula>
    </cfRule>
    <cfRule type="cellIs" dxfId="1875" priority="2128" operator="equal">
      <formula>"Muy Baja"</formula>
    </cfRule>
  </conditionalFormatting>
  <conditionalFormatting sqref="AQ355">
    <cfRule type="cellIs" dxfId="1874" priority="2119" operator="equal">
      <formula>"Catastrófico"</formula>
    </cfRule>
    <cfRule type="cellIs" dxfId="1873" priority="2120" operator="equal">
      <formula>"Mayor"</formula>
    </cfRule>
    <cfRule type="cellIs" dxfId="1872" priority="2121" operator="equal">
      <formula>"Moderado"</formula>
    </cfRule>
    <cfRule type="cellIs" dxfId="1871" priority="2122" operator="equal">
      <formula>"Menor"</formula>
    </cfRule>
    <cfRule type="cellIs" dxfId="1870" priority="2123" operator="equal">
      <formula>"Leve"</formula>
    </cfRule>
  </conditionalFormatting>
  <conditionalFormatting sqref="AS356">
    <cfRule type="cellIs" dxfId="1869" priority="2115" operator="equal">
      <formula>"Extremo"</formula>
    </cfRule>
    <cfRule type="cellIs" dxfId="1868" priority="2116" operator="equal">
      <formula>"Alto"</formula>
    </cfRule>
    <cfRule type="cellIs" dxfId="1867" priority="2117" operator="equal">
      <formula>"Moderado"</formula>
    </cfRule>
    <cfRule type="cellIs" dxfId="1866" priority="2118" operator="equal">
      <formula>"Bajo"</formula>
    </cfRule>
  </conditionalFormatting>
  <conditionalFormatting sqref="AO356">
    <cfRule type="cellIs" dxfId="1865" priority="2110" operator="equal">
      <formula>"Muy Alta"</formula>
    </cfRule>
    <cfRule type="cellIs" dxfId="1864" priority="2111" operator="equal">
      <formula>"Alta"</formula>
    </cfRule>
    <cfRule type="cellIs" dxfId="1863" priority="2112" operator="equal">
      <formula>"Media"</formula>
    </cfRule>
    <cfRule type="cellIs" dxfId="1862" priority="2113" operator="equal">
      <formula>"Baja"</formula>
    </cfRule>
    <cfRule type="cellIs" dxfId="1861" priority="2114" operator="equal">
      <formula>"Muy Baja"</formula>
    </cfRule>
  </conditionalFormatting>
  <conditionalFormatting sqref="AQ356">
    <cfRule type="cellIs" dxfId="1860" priority="2105" operator="equal">
      <formula>"Catastrófico"</formula>
    </cfRule>
    <cfRule type="cellIs" dxfId="1859" priority="2106" operator="equal">
      <formula>"Mayor"</formula>
    </cfRule>
    <cfRule type="cellIs" dxfId="1858" priority="2107" operator="equal">
      <formula>"Moderado"</formula>
    </cfRule>
    <cfRule type="cellIs" dxfId="1857" priority="2108" operator="equal">
      <formula>"Menor"</formula>
    </cfRule>
    <cfRule type="cellIs" dxfId="1856" priority="2109" operator="equal">
      <formula>"Leve"</formula>
    </cfRule>
  </conditionalFormatting>
  <conditionalFormatting sqref="AV354">
    <cfRule type="cellIs" dxfId="1855" priority="2101" operator="equal">
      <formula>"Extremo"</formula>
    </cfRule>
    <cfRule type="cellIs" dxfId="1854" priority="2102" operator="equal">
      <formula>"Alto"</formula>
    </cfRule>
    <cfRule type="cellIs" dxfId="1853" priority="2103" operator="equal">
      <formula>"Moderado"</formula>
    </cfRule>
    <cfRule type="cellIs" dxfId="1852" priority="2104" operator="equal">
      <formula>"Bajo"</formula>
    </cfRule>
  </conditionalFormatting>
  <conditionalFormatting sqref="AS360">
    <cfRule type="cellIs" dxfId="1851" priority="2097" operator="equal">
      <formula>"Extremo"</formula>
    </cfRule>
    <cfRule type="cellIs" dxfId="1850" priority="2098" operator="equal">
      <formula>"Alto"</formula>
    </cfRule>
    <cfRule type="cellIs" dxfId="1849" priority="2099" operator="equal">
      <formula>"Moderado"</formula>
    </cfRule>
    <cfRule type="cellIs" dxfId="1848" priority="2100" operator="equal">
      <formula>"Bajo"</formula>
    </cfRule>
  </conditionalFormatting>
  <conditionalFormatting sqref="AO360">
    <cfRule type="cellIs" dxfId="1847" priority="2092" operator="equal">
      <formula>"Muy Alta"</formula>
    </cfRule>
    <cfRule type="cellIs" dxfId="1846" priority="2093" operator="equal">
      <formula>"Alta"</formula>
    </cfRule>
    <cfRule type="cellIs" dxfId="1845" priority="2094" operator="equal">
      <formula>"Media"</formula>
    </cfRule>
    <cfRule type="cellIs" dxfId="1844" priority="2095" operator="equal">
      <formula>"Baja"</formula>
    </cfRule>
    <cfRule type="cellIs" dxfId="1843" priority="2096" operator="equal">
      <formula>"Muy Baja"</formula>
    </cfRule>
  </conditionalFormatting>
  <conditionalFormatting sqref="AQ360">
    <cfRule type="cellIs" dxfId="1842" priority="2087" operator="equal">
      <formula>"Catastrófico"</formula>
    </cfRule>
    <cfRule type="cellIs" dxfId="1841" priority="2088" operator="equal">
      <formula>"Mayor"</formula>
    </cfRule>
    <cfRule type="cellIs" dxfId="1840" priority="2089" operator="equal">
      <formula>"Moderado"</formula>
    </cfRule>
    <cfRule type="cellIs" dxfId="1839" priority="2090" operator="equal">
      <formula>"Menor"</formula>
    </cfRule>
    <cfRule type="cellIs" dxfId="1838" priority="2091" operator="equal">
      <formula>"Leve"</formula>
    </cfRule>
  </conditionalFormatting>
  <conditionalFormatting sqref="AS366">
    <cfRule type="cellIs" dxfId="1837" priority="2083" operator="equal">
      <formula>"Extremo"</formula>
    </cfRule>
    <cfRule type="cellIs" dxfId="1836" priority="2084" operator="equal">
      <formula>"Alto"</formula>
    </cfRule>
    <cfRule type="cellIs" dxfId="1835" priority="2085" operator="equal">
      <formula>"Moderado"</formula>
    </cfRule>
    <cfRule type="cellIs" dxfId="1834" priority="2086" operator="equal">
      <formula>"Bajo"</formula>
    </cfRule>
  </conditionalFormatting>
  <conditionalFormatting sqref="AO366">
    <cfRule type="cellIs" dxfId="1833" priority="2078" operator="equal">
      <formula>"Muy Alta"</formula>
    </cfRule>
    <cfRule type="cellIs" dxfId="1832" priority="2079" operator="equal">
      <formula>"Alta"</formula>
    </cfRule>
    <cfRule type="cellIs" dxfId="1831" priority="2080" operator="equal">
      <formula>"Media"</formula>
    </cfRule>
    <cfRule type="cellIs" dxfId="1830" priority="2081" operator="equal">
      <formula>"Baja"</formula>
    </cfRule>
    <cfRule type="cellIs" dxfId="1829" priority="2082" operator="equal">
      <formula>"Muy Baja"</formula>
    </cfRule>
  </conditionalFormatting>
  <conditionalFormatting sqref="AQ366">
    <cfRule type="cellIs" dxfId="1828" priority="2073" operator="equal">
      <formula>"Catastrófico"</formula>
    </cfRule>
    <cfRule type="cellIs" dxfId="1827" priority="2074" operator="equal">
      <formula>"Mayor"</formula>
    </cfRule>
    <cfRule type="cellIs" dxfId="1826" priority="2075" operator="equal">
      <formula>"Moderado"</formula>
    </cfRule>
    <cfRule type="cellIs" dxfId="1825" priority="2076" operator="equal">
      <formula>"Menor"</formula>
    </cfRule>
    <cfRule type="cellIs" dxfId="1824" priority="2077" operator="equal">
      <formula>"Leve"</formula>
    </cfRule>
  </conditionalFormatting>
  <conditionalFormatting sqref="AS372">
    <cfRule type="cellIs" dxfId="1823" priority="2069" operator="equal">
      <formula>"Extremo"</formula>
    </cfRule>
    <cfRule type="cellIs" dxfId="1822" priority="2070" operator="equal">
      <formula>"Alto"</formula>
    </cfRule>
    <cfRule type="cellIs" dxfId="1821" priority="2071" operator="equal">
      <formula>"Moderado"</formula>
    </cfRule>
    <cfRule type="cellIs" dxfId="1820" priority="2072" operator="equal">
      <formula>"Bajo"</formula>
    </cfRule>
  </conditionalFormatting>
  <conditionalFormatting sqref="AO372">
    <cfRule type="cellIs" dxfId="1819" priority="2064" operator="equal">
      <formula>"Muy Alta"</formula>
    </cfRule>
    <cfRule type="cellIs" dxfId="1818" priority="2065" operator="equal">
      <formula>"Alta"</formula>
    </cfRule>
    <cfRule type="cellIs" dxfId="1817" priority="2066" operator="equal">
      <formula>"Media"</formula>
    </cfRule>
    <cfRule type="cellIs" dxfId="1816" priority="2067" operator="equal">
      <formula>"Baja"</formula>
    </cfRule>
    <cfRule type="cellIs" dxfId="1815" priority="2068" operator="equal">
      <formula>"Muy Baja"</formula>
    </cfRule>
  </conditionalFormatting>
  <conditionalFormatting sqref="AQ372">
    <cfRule type="cellIs" dxfId="1814" priority="2059" operator="equal">
      <formula>"Catastrófico"</formula>
    </cfRule>
    <cfRule type="cellIs" dxfId="1813" priority="2060" operator="equal">
      <formula>"Mayor"</formula>
    </cfRule>
    <cfRule type="cellIs" dxfId="1812" priority="2061" operator="equal">
      <formula>"Moderado"</formula>
    </cfRule>
    <cfRule type="cellIs" dxfId="1811" priority="2062" operator="equal">
      <formula>"Menor"</formula>
    </cfRule>
    <cfRule type="cellIs" dxfId="1810" priority="2063" operator="equal">
      <formula>"Leve"</formula>
    </cfRule>
  </conditionalFormatting>
  <conditionalFormatting sqref="AV372">
    <cfRule type="cellIs" dxfId="1809" priority="2041" operator="equal">
      <formula>"Extremo"</formula>
    </cfRule>
    <cfRule type="cellIs" dxfId="1808" priority="2042" operator="equal">
      <formula>"Alto"</formula>
    </cfRule>
    <cfRule type="cellIs" dxfId="1807" priority="2043" operator="equal">
      <formula>"Moderado"</formula>
    </cfRule>
    <cfRule type="cellIs" dxfId="1806" priority="2044" operator="equal">
      <formula>"Bajo"</formula>
    </cfRule>
  </conditionalFormatting>
  <conditionalFormatting sqref="AU12 AU14">
    <cfRule type="cellIs" dxfId="1805" priority="2029" operator="between">
      <formula>0.81</formula>
      <formula>1</formula>
    </cfRule>
    <cfRule type="cellIs" dxfId="1804" priority="2030" operator="between">
      <formula>0.61</formula>
      <formula>0.8</formula>
    </cfRule>
    <cfRule type="cellIs" dxfId="1803" priority="2031" operator="between">
      <formula>0.41</formula>
      <formula>0.6</formula>
    </cfRule>
    <cfRule type="cellIs" dxfId="1802" priority="2032" operator="between">
      <formula>0.21</formula>
      <formula>0.4</formula>
    </cfRule>
    <cfRule type="cellIs" dxfId="1801" priority="2033" operator="between">
      <formula>0.01</formula>
      <formula>0.2</formula>
    </cfRule>
    <cfRule type="cellIs" dxfId="1800" priority="2034" operator="equal">
      <formula>0.2</formula>
    </cfRule>
    <cfRule type="cellIs" dxfId="1799" priority="2035" operator="equal">
      <formula>1</formula>
    </cfRule>
    <cfRule type="cellIs" dxfId="1798" priority="2036" operator="equal">
      <formula>0.8</formula>
    </cfRule>
    <cfRule type="cellIs" dxfId="1797" priority="2037" operator="equal">
      <formula>0.6</formula>
    </cfRule>
    <cfRule type="cellIs" dxfId="1796" priority="2038" operator="equal">
      <formula>0.4</formula>
    </cfRule>
    <cfRule type="cellIs" dxfId="1795" priority="2039" operator="equal">
      <formula>0.2</formula>
    </cfRule>
    <cfRule type="cellIs" dxfId="1794" priority="2040" operator="equal">
      <formula>0.2</formula>
    </cfRule>
  </conditionalFormatting>
  <conditionalFormatting sqref="AT12 AT391:AT400 AT14">
    <cfRule type="cellIs" dxfId="1793" priority="2017" operator="between">
      <formula>0.81</formula>
      <formula>1</formula>
    </cfRule>
    <cfRule type="cellIs" dxfId="1792" priority="2018" operator="between">
      <formula>0.61</formula>
      <formula>0.8</formula>
    </cfRule>
    <cfRule type="cellIs" dxfId="1791" priority="2019" operator="between">
      <formula>0.41</formula>
      <formula>0.6</formula>
    </cfRule>
    <cfRule type="cellIs" dxfId="1790" priority="2020" operator="between">
      <formula>0.21</formula>
      <formula>0.4</formula>
    </cfRule>
    <cfRule type="cellIs" dxfId="1789" priority="2021" operator="between">
      <formula>0.01</formula>
      <formula>0.2</formula>
    </cfRule>
    <cfRule type="cellIs" dxfId="1788" priority="2022" operator="equal">
      <formula>0.2</formula>
    </cfRule>
    <cfRule type="cellIs" dxfId="1787" priority="2023" operator="equal">
      <formula>1</formula>
    </cfRule>
    <cfRule type="cellIs" dxfId="1786" priority="2024" operator="equal">
      <formula>0.8</formula>
    </cfRule>
    <cfRule type="cellIs" dxfId="1785" priority="2025" operator="equal">
      <formula>0.6</formula>
    </cfRule>
    <cfRule type="cellIs" dxfId="1784" priority="2026" operator="equal">
      <formula>0.4</formula>
    </cfRule>
    <cfRule type="cellIs" dxfId="1783" priority="2027" operator="equal">
      <formula>0.2</formula>
    </cfRule>
    <cfRule type="cellIs" dxfId="1782" priority="2028" operator="equal">
      <formula>0.2</formula>
    </cfRule>
  </conditionalFormatting>
  <conditionalFormatting sqref="AU18:AU20">
    <cfRule type="cellIs" dxfId="1781" priority="2005" operator="between">
      <formula>0.81</formula>
      <formula>1</formula>
    </cfRule>
    <cfRule type="cellIs" dxfId="1780" priority="2006" operator="between">
      <formula>0.61</formula>
      <formula>0.8</formula>
    </cfRule>
    <cfRule type="cellIs" dxfId="1779" priority="2007" operator="between">
      <formula>0.41</formula>
      <formula>0.6</formula>
    </cfRule>
    <cfRule type="cellIs" dxfId="1778" priority="2008" operator="between">
      <formula>0.21</formula>
      <formula>0.4</formula>
    </cfRule>
    <cfRule type="cellIs" dxfId="1777" priority="2009" operator="between">
      <formula>0.01</formula>
      <formula>0.2</formula>
    </cfRule>
    <cfRule type="cellIs" dxfId="1776" priority="2010" operator="equal">
      <formula>0.2</formula>
    </cfRule>
    <cfRule type="cellIs" dxfId="1775" priority="2011" operator="equal">
      <formula>1</formula>
    </cfRule>
    <cfRule type="cellIs" dxfId="1774" priority="2012" operator="equal">
      <formula>0.8</formula>
    </cfRule>
    <cfRule type="cellIs" dxfId="1773" priority="2013" operator="equal">
      <formula>0.6</formula>
    </cfRule>
    <cfRule type="cellIs" dxfId="1772" priority="2014" operator="equal">
      <formula>0.4</formula>
    </cfRule>
    <cfRule type="cellIs" dxfId="1771" priority="2015" operator="equal">
      <formula>0.2</formula>
    </cfRule>
    <cfRule type="cellIs" dxfId="1770" priority="2016" operator="equal">
      <formula>0.2</formula>
    </cfRule>
  </conditionalFormatting>
  <conditionalFormatting sqref="AT18:AT20">
    <cfRule type="cellIs" dxfId="1769" priority="1993" operator="between">
      <formula>0.81</formula>
      <formula>1</formula>
    </cfRule>
    <cfRule type="cellIs" dxfId="1768" priority="1994" operator="between">
      <formula>0.61</formula>
      <formula>0.8</formula>
    </cfRule>
    <cfRule type="cellIs" dxfId="1767" priority="1995" operator="between">
      <formula>0.41</formula>
      <formula>0.6</formula>
    </cfRule>
    <cfRule type="cellIs" dxfId="1766" priority="1996" operator="between">
      <formula>0.21</formula>
      <formula>0.4</formula>
    </cfRule>
    <cfRule type="cellIs" dxfId="1765" priority="1997" operator="between">
      <formula>0.01</formula>
      <formula>0.2</formula>
    </cfRule>
    <cfRule type="cellIs" dxfId="1764" priority="1998" operator="equal">
      <formula>0.2</formula>
    </cfRule>
    <cfRule type="cellIs" dxfId="1763" priority="1999" operator="equal">
      <formula>1</formula>
    </cfRule>
    <cfRule type="cellIs" dxfId="1762" priority="2000" operator="equal">
      <formula>0.8</formula>
    </cfRule>
    <cfRule type="cellIs" dxfId="1761" priority="2001" operator="equal">
      <formula>0.6</formula>
    </cfRule>
    <cfRule type="cellIs" dxfId="1760" priority="2002" operator="equal">
      <formula>0.4</formula>
    </cfRule>
    <cfRule type="cellIs" dxfId="1759" priority="2003" operator="equal">
      <formula>0.2</formula>
    </cfRule>
    <cfRule type="cellIs" dxfId="1758" priority="2004" operator="equal">
      <formula>0.2</formula>
    </cfRule>
  </conditionalFormatting>
  <conditionalFormatting sqref="AU24 AU26">
    <cfRule type="cellIs" dxfId="1757" priority="1981" operator="between">
      <formula>0.81</formula>
      <formula>1</formula>
    </cfRule>
    <cfRule type="cellIs" dxfId="1756" priority="1982" operator="between">
      <formula>0.61</formula>
      <formula>0.8</formula>
    </cfRule>
    <cfRule type="cellIs" dxfId="1755" priority="1983" operator="between">
      <formula>0.41</formula>
      <formula>0.6</formula>
    </cfRule>
    <cfRule type="cellIs" dxfId="1754" priority="1984" operator="between">
      <formula>0.21</formula>
      <formula>0.4</formula>
    </cfRule>
    <cfRule type="cellIs" dxfId="1753" priority="1985" operator="between">
      <formula>0.01</formula>
      <formula>0.2</formula>
    </cfRule>
    <cfRule type="cellIs" dxfId="1752" priority="1986" operator="equal">
      <formula>0.2</formula>
    </cfRule>
    <cfRule type="cellIs" dxfId="1751" priority="1987" operator="equal">
      <formula>1</formula>
    </cfRule>
    <cfRule type="cellIs" dxfId="1750" priority="1988" operator="equal">
      <formula>0.8</formula>
    </cfRule>
    <cfRule type="cellIs" dxfId="1749" priority="1989" operator="equal">
      <formula>0.6</formula>
    </cfRule>
    <cfRule type="cellIs" dxfId="1748" priority="1990" operator="equal">
      <formula>0.4</formula>
    </cfRule>
    <cfRule type="cellIs" dxfId="1747" priority="1991" operator="equal">
      <formula>0.2</formula>
    </cfRule>
    <cfRule type="cellIs" dxfId="1746" priority="1992" operator="equal">
      <formula>0.2</formula>
    </cfRule>
  </conditionalFormatting>
  <conditionalFormatting sqref="AT24 AT26">
    <cfRule type="cellIs" dxfId="1745" priority="1969" operator="between">
      <formula>0.81</formula>
      <formula>1</formula>
    </cfRule>
    <cfRule type="cellIs" dxfId="1744" priority="1970" operator="between">
      <formula>0.61</formula>
      <formula>0.8</formula>
    </cfRule>
    <cfRule type="cellIs" dxfId="1743" priority="1971" operator="between">
      <formula>0.41</formula>
      <formula>0.6</formula>
    </cfRule>
    <cfRule type="cellIs" dxfId="1742" priority="1972" operator="between">
      <formula>0.21</formula>
      <formula>0.4</formula>
    </cfRule>
    <cfRule type="cellIs" dxfId="1741" priority="1973" operator="between">
      <formula>0.01</formula>
      <formula>0.2</formula>
    </cfRule>
    <cfRule type="cellIs" dxfId="1740" priority="1974" operator="equal">
      <formula>0.2</formula>
    </cfRule>
    <cfRule type="cellIs" dxfId="1739" priority="1975" operator="equal">
      <formula>1</formula>
    </cfRule>
    <cfRule type="cellIs" dxfId="1738" priority="1976" operator="equal">
      <formula>0.8</formula>
    </cfRule>
    <cfRule type="cellIs" dxfId="1737" priority="1977" operator="equal">
      <formula>0.6</formula>
    </cfRule>
    <cfRule type="cellIs" dxfId="1736" priority="1978" operator="equal">
      <formula>0.4</formula>
    </cfRule>
    <cfRule type="cellIs" dxfId="1735" priority="1979" operator="equal">
      <formula>0.2</formula>
    </cfRule>
    <cfRule type="cellIs" dxfId="1734" priority="1980" operator="equal">
      <formula>0.2</formula>
    </cfRule>
  </conditionalFormatting>
  <conditionalFormatting sqref="AU30">
    <cfRule type="cellIs" dxfId="1733" priority="1957" operator="between">
      <formula>0.81</formula>
      <formula>1</formula>
    </cfRule>
    <cfRule type="cellIs" dxfId="1732" priority="1958" operator="between">
      <formula>0.61</formula>
      <formula>0.8</formula>
    </cfRule>
    <cfRule type="cellIs" dxfId="1731" priority="1959" operator="between">
      <formula>0.41</formula>
      <formula>0.6</formula>
    </cfRule>
    <cfRule type="cellIs" dxfId="1730" priority="1960" operator="between">
      <formula>0.21</formula>
      <formula>0.4</formula>
    </cfRule>
    <cfRule type="cellIs" dxfId="1729" priority="1961" operator="between">
      <formula>0.01</formula>
      <formula>0.2</formula>
    </cfRule>
    <cfRule type="cellIs" dxfId="1728" priority="1962" operator="equal">
      <formula>0.2</formula>
    </cfRule>
    <cfRule type="cellIs" dxfId="1727" priority="1963" operator="equal">
      <formula>1</formula>
    </cfRule>
    <cfRule type="cellIs" dxfId="1726" priority="1964" operator="equal">
      <formula>0.8</formula>
    </cfRule>
    <cfRule type="cellIs" dxfId="1725" priority="1965" operator="equal">
      <formula>0.6</formula>
    </cfRule>
    <cfRule type="cellIs" dxfId="1724" priority="1966" operator="equal">
      <formula>0.4</formula>
    </cfRule>
    <cfRule type="cellIs" dxfId="1723" priority="1967" operator="equal">
      <formula>0.2</formula>
    </cfRule>
    <cfRule type="cellIs" dxfId="1722" priority="1968" operator="equal">
      <formula>0.2</formula>
    </cfRule>
  </conditionalFormatting>
  <conditionalFormatting sqref="AT30">
    <cfRule type="cellIs" dxfId="1721" priority="1945" operator="between">
      <formula>0.81</formula>
      <formula>1</formula>
    </cfRule>
    <cfRule type="cellIs" dxfId="1720" priority="1946" operator="between">
      <formula>0.61</formula>
      <formula>0.8</formula>
    </cfRule>
    <cfRule type="cellIs" dxfId="1719" priority="1947" operator="between">
      <formula>0.41</formula>
      <formula>0.6</formula>
    </cfRule>
    <cfRule type="cellIs" dxfId="1718" priority="1948" operator="between">
      <formula>0.21</formula>
      <formula>0.4</formula>
    </cfRule>
    <cfRule type="cellIs" dxfId="1717" priority="1949" operator="between">
      <formula>0.01</formula>
      <formula>0.2</formula>
    </cfRule>
    <cfRule type="cellIs" dxfId="1716" priority="1950" operator="equal">
      <formula>0.2</formula>
    </cfRule>
    <cfRule type="cellIs" dxfId="1715" priority="1951" operator="equal">
      <formula>1</formula>
    </cfRule>
    <cfRule type="cellIs" dxfId="1714" priority="1952" operator="equal">
      <formula>0.8</formula>
    </cfRule>
    <cfRule type="cellIs" dxfId="1713" priority="1953" operator="equal">
      <formula>0.6</formula>
    </cfRule>
    <cfRule type="cellIs" dxfId="1712" priority="1954" operator="equal">
      <formula>0.4</formula>
    </cfRule>
    <cfRule type="cellIs" dxfId="1711" priority="1955" operator="equal">
      <formula>0.2</formula>
    </cfRule>
    <cfRule type="cellIs" dxfId="1710" priority="1956" operator="equal">
      <formula>0.2</formula>
    </cfRule>
  </conditionalFormatting>
  <conditionalFormatting sqref="AU36">
    <cfRule type="cellIs" dxfId="1709" priority="1933" operator="between">
      <formula>0.81</formula>
      <formula>1</formula>
    </cfRule>
    <cfRule type="cellIs" dxfId="1708" priority="1934" operator="between">
      <formula>0.61</formula>
      <formula>0.8</formula>
    </cfRule>
    <cfRule type="cellIs" dxfId="1707" priority="1935" operator="between">
      <formula>0.41</formula>
      <formula>0.6</formula>
    </cfRule>
    <cfRule type="cellIs" dxfId="1706" priority="1936" operator="between">
      <formula>0.21</formula>
      <formula>0.4</formula>
    </cfRule>
    <cfRule type="cellIs" dxfId="1705" priority="1937" operator="between">
      <formula>0.01</formula>
      <formula>0.2</formula>
    </cfRule>
    <cfRule type="cellIs" dxfId="1704" priority="1938" operator="equal">
      <formula>0.2</formula>
    </cfRule>
    <cfRule type="cellIs" dxfId="1703" priority="1939" operator="equal">
      <formula>1</formula>
    </cfRule>
    <cfRule type="cellIs" dxfId="1702" priority="1940" operator="equal">
      <formula>0.8</formula>
    </cfRule>
    <cfRule type="cellIs" dxfId="1701" priority="1941" operator="equal">
      <formula>0.6</formula>
    </cfRule>
    <cfRule type="cellIs" dxfId="1700" priority="1942" operator="equal">
      <formula>0.4</formula>
    </cfRule>
    <cfRule type="cellIs" dxfId="1699" priority="1943" operator="equal">
      <formula>0.2</formula>
    </cfRule>
    <cfRule type="cellIs" dxfId="1698" priority="1944" operator="equal">
      <formula>0.2</formula>
    </cfRule>
  </conditionalFormatting>
  <conditionalFormatting sqref="AT36">
    <cfRule type="cellIs" dxfId="1697" priority="1921" operator="between">
      <formula>0.81</formula>
      <formula>1</formula>
    </cfRule>
    <cfRule type="cellIs" dxfId="1696" priority="1922" operator="between">
      <formula>0.61</formula>
      <formula>0.8</formula>
    </cfRule>
    <cfRule type="cellIs" dxfId="1695" priority="1923" operator="between">
      <formula>0.41</formula>
      <formula>0.6</formula>
    </cfRule>
    <cfRule type="cellIs" dxfId="1694" priority="1924" operator="between">
      <formula>0.21</formula>
      <formula>0.4</formula>
    </cfRule>
    <cfRule type="cellIs" dxfId="1693" priority="1925" operator="between">
      <formula>0.01</formula>
      <formula>0.2</formula>
    </cfRule>
    <cfRule type="cellIs" dxfId="1692" priority="1926" operator="equal">
      <formula>0.2</formula>
    </cfRule>
    <cfRule type="cellIs" dxfId="1691" priority="1927" operator="equal">
      <formula>1</formula>
    </cfRule>
    <cfRule type="cellIs" dxfId="1690" priority="1928" operator="equal">
      <formula>0.8</formula>
    </cfRule>
    <cfRule type="cellIs" dxfId="1689" priority="1929" operator="equal">
      <formula>0.6</formula>
    </cfRule>
    <cfRule type="cellIs" dxfId="1688" priority="1930" operator="equal">
      <formula>0.4</formula>
    </cfRule>
    <cfRule type="cellIs" dxfId="1687" priority="1931" operator="equal">
      <formula>0.2</formula>
    </cfRule>
    <cfRule type="cellIs" dxfId="1686" priority="1932" operator="equal">
      <formula>0.2</formula>
    </cfRule>
  </conditionalFormatting>
  <conditionalFormatting sqref="AU42">
    <cfRule type="cellIs" dxfId="1685" priority="1909" operator="between">
      <formula>0.81</formula>
      <formula>1</formula>
    </cfRule>
    <cfRule type="cellIs" dxfId="1684" priority="1910" operator="between">
      <formula>0.61</formula>
      <formula>0.8</formula>
    </cfRule>
    <cfRule type="cellIs" dxfId="1683" priority="1911" operator="between">
      <formula>0.41</formula>
      <formula>0.6</formula>
    </cfRule>
    <cfRule type="cellIs" dxfId="1682" priority="1912" operator="between">
      <formula>0.21</formula>
      <formula>0.4</formula>
    </cfRule>
    <cfRule type="cellIs" dxfId="1681" priority="1913" operator="between">
      <formula>0.01</formula>
      <formula>0.2</formula>
    </cfRule>
    <cfRule type="cellIs" dxfId="1680" priority="1914" operator="equal">
      <formula>0.2</formula>
    </cfRule>
    <cfRule type="cellIs" dxfId="1679" priority="1915" operator="equal">
      <formula>1</formula>
    </cfRule>
    <cfRule type="cellIs" dxfId="1678" priority="1916" operator="equal">
      <formula>0.8</formula>
    </cfRule>
    <cfRule type="cellIs" dxfId="1677" priority="1917" operator="equal">
      <formula>0.6</formula>
    </cfRule>
    <cfRule type="cellIs" dxfId="1676" priority="1918" operator="equal">
      <formula>0.4</formula>
    </cfRule>
    <cfRule type="cellIs" dxfId="1675" priority="1919" operator="equal">
      <formula>0.2</formula>
    </cfRule>
    <cfRule type="cellIs" dxfId="1674" priority="1920" operator="equal">
      <formula>0.2</formula>
    </cfRule>
  </conditionalFormatting>
  <conditionalFormatting sqref="AT42">
    <cfRule type="cellIs" dxfId="1673" priority="1897" operator="between">
      <formula>0.81</formula>
      <formula>1</formula>
    </cfRule>
    <cfRule type="cellIs" dxfId="1672" priority="1898" operator="between">
      <formula>0.61</formula>
      <formula>0.8</formula>
    </cfRule>
    <cfRule type="cellIs" dxfId="1671" priority="1899" operator="between">
      <formula>0.41</formula>
      <formula>0.6</formula>
    </cfRule>
    <cfRule type="cellIs" dxfId="1670" priority="1900" operator="between">
      <formula>0.21</formula>
      <formula>0.4</formula>
    </cfRule>
    <cfRule type="cellIs" dxfId="1669" priority="1901" operator="between">
      <formula>0.01</formula>
      <formula>0.2</formula>
    </cfRule>
    <cfRule type="cellIs" dxfId="1668" priority="1902" operator="equal">
      <formula>0.2</formula>
    </cfRule>
    <cfRule type="cellIs" dxfId="1667" priority="1903" operator="equal">
      <formula>1</formula>
    </cfRule>
    <cfRule type="cellIs" dxfId="1666" priority="1904" operator="equal">
      <formula>0.8</formula>
    </cfRule>
    <cfRule type="cellIs" dxfId="1665" priority="1905" operator="equal">
      <formula>0.6</formula>
    </cfRule>
    <cfRule type="cellIs" dxfId="1664" priority="1906" operator="equal">
      <formula>0.4</formula>
    </cfRule>
    <cfRule type="cellIs" dxfId="1663" priority="1907" operator="equal">
      <formula>0.2</formula>
    </cfRule>
    <cfRule type="cellIs" dxfId="1662" priority="1908" operator="equal">
      <formula>0.2</formula>
    </cfRule>
  </conditionalFormatting>
  <conditionalFormatting sqref="AU48">
    <cfRule type="cellIs" dxfId="1661" priority="1885" operator="between">
      <formula>0.81</formula>
      <formula>1</formula>
    </cfRule>
    <cfRule type="cellIs" dxfId="1660" priority="1886" operator="between">
      <formula>0.61</formula>
      <formula>0.8</formula>
    </cfRule>
    <cfRule type="cellIs" dxfId="1659" priority="1887" operator="between">
      <formula>0.41</formula>
      <formula>0.6</formula>
    </cfRule>
    <cfRule type="cellIs" dxfId="1658" priority="1888" operator="between">
      <formula>0.21</formula>
      <formula>0.4</formula>
    </cfRule>
    <cfRule type="cellIs" dxfId="1657" priority="1889" operator="between">
      <formula>0.01</formula>
      <formula>0.2</formula>
    </cfRule>
    <cfRule type="cellIs" dxfId="1656" priority="1890" operator="equal">
      <formula>0.2</formula>
    </cfRule>
    <cfRule type="cellIs" dxfId="1655" priority="1891" operator="equal">
      <formula>1</formula>
    </cfRule>
    <cfRule type="cellIs" dxfId="1654" priority="1892" operator="equal">
      <formula>0.8</formula>
    </cfRule>
    <cfRule type="cellIs" dxfId="1653" priority="1893" operator="equal">
      <formula>0.6</formula>
    </cfRule>
    <cfRule type="cellIs" dxfId="1652" priority="1894" operator="equal">
      <formula>0.4</formula>
    </cfRule>
    <cfRule type="cellIs" dxfId="1651" priority="1895" operator="equal">
      <formula>0.2</formula>
    </cfRule>
    <cfRule type="cellIs" dxfId="1650" priority="1896" operator="equal">
      <formula>0.2</formula>
    </cfRule>
  </conditionalFormatting>
  <conditionalFormatting sqref="AT48">
    <cfRule type="cellIs" dxfId="1649" priority="1873" operator="between">
      <formula>0.81</formula>
      <formula>1</formula>
    </cfRule>
    <cfRule type="cellIs" dxfId="1648" priority="1874" operator="between">
      <formula>0.61</formula>
      <formula>0.8</formula>
    </cfRule>
    <cfRule type="cellIs" dxfId="1647" priority="1875" operator="between">
      <formula>0.41</formula>
      <formula>0.6</formula>
    </cfRule>
    <cfRule type="cellIs" dxfId="1646" priority="1876" operator="between">
      <formula>0.21</formula>
      <formula>0.4</formula>
    </cfRule>
    <cfRule type="cellIs" dxfId="1645" priority="1877" operator="between">
      <formula>0.01</formula>
      <formula>0.2</formula>
    </cfRule>
    <cfRule type="cellIs" dxfId="1644" priority="1878" operator="equal">
      <formula>0.2</formula>
    </cfRule>
    <cfRule type="cellIs" dxfId="1643" priority="1879" operator="equal">
      <formula>1</formula>
    </cfRule>
    <cfRule type="cellIs" dxfId="1642" priority="1880" operator="equal">
      <formula>0.8</formula>
    </cfRule>
    <cfRule type="cellIs" dxfId="1641" priority="1881" operator="equal">
      <formula>0.6</formula>
    </cfRule>
    <cfRule type="cellIs" dxfId="1640" priority="1882" operator="equal">
      <formula>0.4</formula>
    </cfRule>
    <cfRule type="cellIs" dxfId="1639" priority="1883" operator="equal">
      <formula>0.2</formula>
    </cfRule>
    <cfRule type="cellIs" dxfId="1638" priority="1884" operator="equal">
      <formula>0.2</formula>
    </cfRule>
  </conditionalFormatting>
  <conditionalFormatting sqref="AU54">
    <cfRule type="cellIs" dxfId="1637" priority="1861" operator="between">
      <formula>0.81</formula>
      <formula>1</formula>
    </cfRule>
    <cfRule type="cellIs" dxfId="1636" priority="1862" operator="between">
      <formula>0.61</formula>
      <formula>0.8</formula>
    </cfRule>
    <cfRule type="cellIs" dxfId="1635" priority="1863" operator="between">
      <formula>0.41</formula>
      <formula>0.6</formula>
    </cfRule>
    <cfRule type="cellIs" dxfId="1634" priority="1864" operator="between">
      <formula>0.21</formula>
      <formula>0.4</formula>
    </cfRule>
    <cfRule type="cellIs" dxfId="1633" priority="1865" operator="between">
      <formula>0.01</formula>
      <formula>0.2</formula>
    </cfRule>
    <cfRule type="cellIs" dxfId="1632" priority="1866" operator="equal">
      <formula>0.2</formula>
    </cfRule>
    <cfRule type="cellIs" dxfId="1631" priority="1867" operator="equal">
      <formula>1</formula>
    </cfRule>
    <cfRule type="cellIs" dxfId="1630" priority="1868" operator="equal">
      <formula>0.8</formula>
    </cfRule>
    <cfRule type="cellIs" dxfId="1629" priority="1869" operator="equal">
      <formula>0.6</formula>
    </cfRule>
    <cfRule type="cellIs" dxfId="1628" priority="1870" operator="equal">
      <formula>0.4</formula>
    </cfRule>
    <cfRule type="cellIs" dxfId="1627" priority="1871" operator="equal">
      <formula>0.2</formula>
    </cfRule>
    <cfRule type="cellIs" dxfId="1626" priority="1872" operator="equal">
      <formula>0.2</formula>
    </cfRule>
  </conditionalFormatting>
  <conditionalFormatting sqref="AT54">
    <cfRule type="cellIs" dxfId="1625" priority="1849" operator="between">
      <formula>0.81</formula>
      <formula>1</formula>
    </cfRule>
    <cfRule type="cellIs" dxfId="1624" priority="1850" operator="between">
      <formula>0.61</formula>
      <formula>0.8</formula>
    </cfRule>
    <cfRule type="cellIs" dxfId="1623" priority="1851" operator="between">
      <formula>0.41</formula>
      <formula>0.6</formula>
    </cfRule>
    <cfRule type="cellIs" dxfId="1622" priority="1852" operator="between">
      <formula>0.21</formula>
      <formula>0.4</formula>
    </cfRule>
    <cfRule type="cellIs" dxfId="1621" priority="1853" operator="between">
      <formula>0.01</formula>
      <formula>0.2</formula>
    </cfRule>
    <cfRule type="cellIs" dxfId="1620" priority="1854" operator="equal">
      <formula>0.2</formula>
    </cfRule>
    <cfRule type="cellIs" dxfId="1619" priority="1855" operator="equal">
      <formula>1</formula>
    </cfRule>
    <cfRule type="cellIs" dxfId="1618" priority="1856" operator="equal">
      <formula>0.8</formula>
    </cfRule>
    <cfRule type="cellIs" dxfId="1617" priority="1857" operator="equal">
      <formula>0.6</formula>
    </cfRule>
    <cfRule type="cellIs" dxfId="1616" priority="1858" operator="equal">
      <formula>0.4</formula>
    </cfRule>
    <cfRule type="cellIs" dxfId="1615" priority="1859" operator="equal">
      <formula>0.2</formula>
    </cfRule>
    <cfRule type="cellIs" dxfId="1614" priority="1860" operator="equal">
      <formula>0.2</formula>
    </cfRule>
  </conditionalFormatting>
  <conditionalFormatting sqref="AU60">
    <cfRule type="cellIs" dxfId="1613" priority="1837" operator="between">
      <formula>0.81</formula>
      <formula>1</formula>
    </cfRule>
    <cfRule type="cellIs" dxfId="1612" priority="1838" operator="between">
      <formula>0.61</formula>
      <formula>0.8</formula>
    </cfRule>
    <cfRule type="cellIs" dxfId="1611" priority="1839" operator="between">
      <formula>0.41</formula>
      <formula>0.6</formula>
    </cfRule>
    <cfRule type="cellIs" dxfId="1610" priority="1840" operator="between">
      <formula>0.21</formula>
      <formula>0.4</formula>
    </cfRule>
    <cfRule type="cellIs" dxfId="1609" priority="1841" operator="between">
      <formula>0.01</formula>
      <formula>0.2</formula>
    </cfRule>
    <cfRule type="cellIs" dxfId="1608" priority="1842" operator="equal">
      <formula>0.2</formula>
    </cfRule>
    <cfRule type="cellIs" dxfId="1607" priority="1843" operator="equal">
      <formula>1</formula>
    </cfRule>
    <cfRule type="cellIs" dxfId="1606" priority="1844" operator="equal">
      <formula>0.8</formula>
    </cfRule>
    <cfRule type="cellIs" dxfId="1605" priority="1845" operator="equal">
      <formula>0.6</formula>
    </cfRule>
    <cfRule type="cellIs" dxfId="1604" priority="1846" operator="equal">
      <formula>0.4</formula>
    </cfRule>
    <cfRule type="cellIs" dxfId="1603" priority="1847" operator="equal">
      <formula>0.2</formula>
    </cfRule>
    <cfRule type="cellIs" dxfId="1602" priority="1848" operator="equal">
      <formula>0.2</formula>
    </cfRule>
  </conditionalFormatting>
  <conditionalFormatting sqref="AT60">
    <cfRule type="cellIs" dxfId="1601" priority="1825" operator="between">
      <formula>0.81</formula>
      <formula>1</formula>
    </cfRule>
    <cfRule type="cellIs" dxfId="1600" priority="1826" operator="between">
      <formula>0.61</formula>
      <formula>0.8</formula>
    </cfRule>
    <cfRule type="cellIs" dxfId="1599" priority="1827" operator="between">
      <formula>0.41</formula>
      <formula>0.6</formula>
    </cfRule>
    <cfRule type="cellIs" dxfId="1598" priority="1828" operator="between">
      <formula>0.21</formula>
      <formula>0.4</formula>
    </cfRule>
    <cfRule type="cellIs" dxfId="1597" priority="1829" operator="between">
      <formula>0.01</formula>
      <formula>0.2</formula>
    </cfRule>
    <cfRule type="cellIs" dxfId="1596" priority="1830" operator="equal">
      <formula>0.2</formula>
    </cfRule>
    <cfRule type="cellIs" dxfId="1595" priority="1831" operator="equal">
      <formula>1</formula>
    </cfRule>
    <cfRule type="cellIs" dxfId="1594" priority="1832" operator="equal">
      <formula>0.8</formula>
    </cfRule>
    <cfRule type="cellIs" dxfId="1593" priority="1833" operator="equal">
      <formula>0.6</formula>
    </cfRule>
    <cfRule type="cellIs" dxfId="1592" priority="1834" operator="equal">
      <formula>0.4</formula>
    </cfRule>
    <cfRule type="cellIs" dxfId="1591" priority="1835" operator="equal">
      <formula>0.2</formula>
    </cfRule>
    <cfRule type="cellIs" dxfId="1590" priority="1836" operator="equal">
      <formula>0.2</formula>
    </cfRule>
  </conditionalFormatting>
  <conditionalFormatting sqref="AU66">
    <cfRule type="cellIs" dxfId="1589" priority="1813" operator="between">
      <formula>0.81</formula>
      <formula>1</formula>
    </cfRule>
    <cfRule type="cellIs" dxfId="1588" priority="1814" operator="between">
      <formula>0.61</formula>
      <formula>0.8</formula>
    </cfRule>
    <cfRule type="cellIs" dxfId="1587" priority="1815" operator="between">
      <formula>0.41</formula>
      <formula>0.6</formula>
    </cfRule>
    <cfRule type="cellIs" dxfId="1586" priority="1816" operator="between">
      <formula>0.21</formula>
      <formula>0.4</formula>
    </cfRule>
    <cfRule type="cellIs" dxfId="1585" priority="1817" operator="between">
      <formula>0.01</formula>
      <formula>0.2</formula>
    </cfRule>
    <cfRule type="cellIs" dxfId="1584" priority="1818" operator="equal">
      <formula>0.2</formula>
    </cfRule>
    <cfRule type="cellIs" dxfId="1583" priority="1819" operator="equal">
      <formula>1</formula>
    </cfRule>
    <cfRule type="cellIs" dxfId="1582" priority="1820" operator="equal">
      <formula>0.8</formula>
    </cfRule>
    <cfRule type="cellIs" dxfId="1581" priority="1821" operator="equal">
      <formula>0.6</formula>
    </cfRule>
    <cfRule type="cellIs" dxfId="1580" priority="1822" operator="equal">
      <formula>0.4</formula>
    </cfRule>
    <cfRule type="cellIs" dxfId="1579" priority="1823" operator="equal">
      <formula>0.2</formula>
    </cfRule>
    <cfRule type="cellIs" dxfId="1578" priority="1824" operator="equal">
      <formula>0.2</formula>
    </cfRule>
  </conditionalFormatting>
  <conditionalFormatting sqref="AT66">
    <cfRule type="cellIs" dxfId="1577" priority="1801" operator="between">
      <formula>0.81</formula>
      <formula>1</formula>
    </cfRule>
    <cfRule type="cellIs" dxfId="1576" priority="1802" operator="between">
      <formula>0.61</formula>
      <formula>0.8</formula>
    </cfRule>
    <cfRule type="cellIs" dxfId="1575" priority="1803" operator="between">
      <formula>0.41</formula>
      <formula>0.6</formula>
    </cfRule>
    <cfRule type="cellIs" dxfId="1574" priority="1804" operator="between">
      <formula>0.21</formula>
      <formula>0.4</formula>
    </cfRule>
    <cfRule type="cellIs" dxfId="1573" priority="1805" operator="between">
      <formula>0.01</formula>
      <formula>0.2</formula>
    </cfRule>
    <cfRule type="cellIs" dxfId="1572" priority="1806" operator="equal">
      <formula>0.2</formula>
    </cfRule>
    <cfRule type="cellIs" dxfId="1571" priority="1807" operator="equal">
      <formula>1</formula>
    </cfRule>
    <cfRule type="cellIs" dxfId="1570" priority="1808" operator="equal">
      <formula>0.8</formula>
    </cfRule>
    <cfRule type="cellIs" dxfId="1569" priority="1809" operator="equal">
      <formula>0.6</formula>
    </cfRule>
    <cfRule type="cellIs" dxfId="1568" priority="1810" operator="equal">
      <formula>0.4</formula>
    </cfRule>
    <cfRule type="cellIs" dxfId="1567" priority="1811" operator="equal">
      <formula>0.2</formula>
    </cfRule>
    <cfRule type="cellIs" dxfId="1566" priority="1812" operator="equal">
      <formula>0.2</formula>
    </cfRule>
  </conditionalFormatting>
  <conditionalFormatting sqref="AU72">
    <cfRule type="cellIs" dxfId="1565" priority="1789" operator="between">
      <formula>0.81</formula>
      <formula>1</formula>
    </cfRule>
    <cfRule type="cellIs" dxfId="1564" priority="1790" operator="between">
      <formula>0.61</formula>
      <formula>0.8</formula>
    </cfRule>
    <cfRule type="cellIs" dxfId="1563" priority="1791" operator="between">
      <formula>0.41</formula>
      <formula>0.6</formula>
    </cfRule>
    <cfRule type="cellIs" dxfId="1562" priority="1792" operator="between">
      <formula>0.21</formula>
      <formula>0.4</formula>
    </cfRule>
    <cfRule type="cellIs" dxfId="1561" priority="1793" operator="between">
      <formula>0.01</formula>
      <formula>0.2</formula>
    </cfRule>
    <cfRule type="cellIs" dxfId="1560" priority="1794" operator="equal">
      <formula>0.2</formula>
    </cfRule>
    <cfRule type="cellIs" dxfId="1559" priority="1795" operator="equal">
      <formula>1</formula>
    </cfRule>
    <cfRule type="cellIs" dxfId="1558" priority="1796" operator="equal">
      <formula>0.8</formula>
    </cfRule>
    <cfRule type="cellIs" dxfId="1557" priority="1797" operator="equal">
      <formula>0.6</formula>
    </cfRule>
    <cfRule type="cellIs" dxfId="1556" priority="1798" operator="equal">
      <formula>0.4</formula>
    </cfRule>
    <cfRule type="cellIs" dxfId="1555" priority="1799" operator="equal">
      <formula>0.2</formula>
    </cfRule>
    <cfRule type="cellIs" dxfId="1554" priority="1800" operator="equal">
      <formula>0.2</formula>
    </cfRule>
  </conditionalFormatting>
  <conditionalFormatting sqref="AT72">
    <cfRule type="cellIs" dxfId="1553" priority="1777" operator="between">
      <formula>0.81</formula>
      <formula>1</formula>
    </cfRule>
    <cfRule type="cellIs" dxfId="1552" priority="1778" operator="between">
      <formula>0.61</formula>
      <formula>0.8</formula>
    </cfRule>
    <cfRule type="cellIs" dxfId="1551" priority="1779" operator="between">
      <formula>0.41</formula>
      <formula>0.6</formula>
    </cfRule>
    <cfRule type="cellIs" dxfId="1550" priority="1780" operator="between">
      <formula>0.21</formula>
      <formula>0.4</formula>
    </cfRule>
    <cfRule type="cellIs" dxfId="1549" priority="1781" operator="between">
      <formula>0.01</formula>
      <formula>0.2</formula>
    </cfRule>
    <cfRule type="cellIs" dxfId="1548" priority="1782" operator="equal">
      <formula>0.2</formula>
    </cfRule>
    <cfRule type="cellIs" dxfId="1547" priority="1783" operator="equal">
      <formula>1</formula>
    </cfRule>
    <cfRule type="cellIs" dxfId="1546" priority="1784" operator="equal">
      <formula>0.8</formula>
    </cfRule>
    <cfRule type="cellIs" dxfId="1545" priority="1785" operator="equal">
      <formula>0.6</formula>
    </cfRule>
    <cfRule type="cellIs" dxfId="1544" priority="1786" operator="equal">
      <formula>0.4</formula>
    </cfRule>
    <cfRule type="cellIs" dxfId="1543" priority="1787" operator="equal">
      <formula>0.2</formula>
    </cfRule>
    <cfRule type="cellIs" dxfId="1542" priority="1788" operator="equal">
      <formula>0.2</formula>
    </cfRule>
  </conditionalFormatting>
  <conditionalFormatting sqref="AU78">
    <cfRule type="cellIs" dxfId="1541" priority="1765" operator="between">
      <formula>0.81</formula>
      <formula>1</formula>
    </cfRule>
    <cfRule type="cellIs" dxfId="1540" priority="1766" operator="between">
      <formula>0.61</formula>
      <formula>0.8</formula>
    </cfRule>
    <cfRule type="cellIs" dxfId="1539" priority="1767" operator="between">
      <formula>0.41</formula>
      <formula>0.6</formula>
    </cfRule>
    <cfRule type="cellIs" dxfId="1538" priority="1768" operator="between">
      <formula>0.21</formula>
      <formula>0.4</formula>
    </cfRule>
    <cfRule type="cellIs" dxfId="1537" priority="1769" operator="between">
      <formula>0.01</formula>
      <formula>0.2</formula>
    </cfRule>
    <cfRule type="cellIs" dxfId="1536" priority="1770" operator="equal">
      <formula>0.2</formula>
    </cfRule>
    <cfRule type="cellIs" dxfId="1535" priority="1771" operator="equal">
      <formula>1</formula>
    </cfRule>
    <cfRule type="cellIs" dxfId="1534" priority="1772" operator="equal">
      <formula>0.8</formula>
    </cfRule>
    <cfRule type="cellIs" dxfId="1533" priority="1773" operator="equal">
      <formula>0.6</formula>
    </cfRule>
    <cfRule type="cellIs" dxfId="1532" priority="1774" operator="equal">
      <formula>0.4</formula>
    </cfRule>
    <cfRule type="cellIs" dxfId="1531" priority="1775" operator="equal">
      <formula>0.2</formula>
    </cfRule>
    <cfRule type="cellIs" dxfId="1530" priority="1776" operator="equal">
      <formula>0.2</formula>
    </cfRule>
  </conditionalFormatting>
  <conditionalFormatting sqref="AT78">
    <cfRule type="cellIs" dxfId="1529" priority="1753" operator="between">
      <formula>0.81</formula>
      <formula>1</formula>
    </cfRule>
    <cfRule type="cellIs" dxfId="1528" priority="1754" operator="between">
      <formula>0.61</formula>
      <formula>0.8</formula>
    </cfRule>
    <cfRule type="cellIs" dxfId="1527" priority="1755" operator="between">
      <formula>0.41</formula>
      <formula>0.6</formula>
    </cfRule>
    <cfRule type="cellIs" dxfId="1526" priority="1756" operator="between">
      <formula>0.21</formula>
      <formula>0.4</formula>
    </cfRule>
    <cfRule type="cellIs" dxfId="1525" priority="1757" operator="between">
      <formula>0.01</formula>
      <formula>0.2</formula>
    </cfRule>
    <cfRule type="cellIs" dxfId="1524" priority="1758" operator="equal">
      <formula>0.2</formula>
    </cfRule>
    <cfRule type="cellIs" dxfId="1523" priority="1759" operator="equal">
      <formula>1</formula>
    </cfRule>
    <cfRule type="cellIs" dxfId="1522" priority="1760" operator="equal">
      <formula>0.8</formula>
    </cfRule>
    <cfRule type="cellIs" dxfId="1521" priority="1761" operator="equal">
      <formula>0.6</formula>
    </cfRule>
    <cfRule type="cellIs" dxfId="1520" priority="1762" operator="equal">
      <formula>0.4</formula>
    </cfRule>
    <cfRule type="cellIs" dxfId="1519" priority="1763" operator="equal">
      <formula>0.2</formula>
    </cfRule>
    <cfRule type="cellIs" dxfId="1518" priority="1764" operator="equal">
      <formula>0.2</formula>
    </cfRule>
  </conditionalFormatting>
  <conditionalFormatting sqref="AU84">
    <cfRule type="cellIs" dxfId="1517" priority="1741" operator="between">
      <formula>0.81</formula>
      <formula>1</formula>
    </cfRule>
    <cfRule type="cellIs" dxfId="1516" priority="1742" operator="between">
      <formula>0.61</formula>
      <formula>0.8</formula>
    </cfRule>
    <cfRule type="cellIs" dxfId="1515" priority="1743" operator="between">
      <formula>0.41</formula>
      <formula>0.6</formula>
    </cfRule>
    <cfRule type="cellIs" dxfId="1514" priority="1744" operator="between">
      <formula>0.21</formula>
      <formula>0.4</formula>
    </cfRule>
    <cfRule type="cellIs" dxfId="1513" priority="1745" operator="between">
      <formula>0.01</formula>
      <formula>0.2</formula>
    </cfRule>
    <cfRule type="cellIs" dxfId="1512" priority="1746" operator="equal">
      <formula>0.2</formula>
    </cfRule>
    <cfRule type="cellIs" dxfId="1511" priority="1747" operator="equal">
      <formula>1</formula>
    </cfRule>
    <cfRule type="cellIs" dxfId="1510" priority="1748" operator="equal">
      <formula>0.8</formula>
    </cfRule>
    <cfRule type="cellIs" dxfId="1509" priority="1749" operator="equal">
      <formula>0.6</formula>
    </cfRule>
    <cfRule type="cellIs" dxfId="1508" priority="1750" operator="equal">
      <formula>0.4</formula>
    </cfRule>
    <cfRule type="cellIs" dxfId="1507" priority="1751" operator="equal">
      <formula>0.2</formula>
    </cfRule>
    <cfRule type="cellIs" dxfId="1506" priority="1752" operator="equal">
      <formula>0.2</formula>
    </cfRule>
  </conditionalFormatting>
  <conditionalFormatting sqref="AT84">
    <cfRule type="cellIs" dxfId="1505" priority="1729" operator="between">
      <formula>0.81</formula>
      <formula>1</formula>
    </cfRule>
    <cfRule type="cellIs" dxfId="1504" priority="1730" operator="between">
      <formula>0.61</formula>
      <formula>0.8</formula>
    </cfRule>
    <cfRule type="cellIs" dxfId="1503" priority="1731" operator="between">
      <formula>0.41</formula>
      <formula>0.6</formula>
    </cfRule>
    <cfRule type="cellIs" dxfId="1502" priority="1732" operator="between">
      <formula>0.21</formula>
      <formula>0.4</formula>
    </cfRule>
    <cfRule type="cellIs" dxfId="1501" priority="1733" operator="between">
      <formula>0.01</formula>
      <formula>0.2</formula>
    </cfRule>
    <cfRule type="cellIs" dxfId="1500" priority="1734" operator="equal">
      <formula>0.2</formula>
    </cfRule>
    <cfRule type="cellIs" dxfId="1499" priority="1735" operator="equal">
      <formula>1</formula>
    </cfRule>
    <cfRule type="cellIs" dxfId="1498" priority="1736" operator="equal">
      <formula>0.8</formula>
    </cfRule>
    <cfRule type="cellIs" dxfId="1497" priority="1737" operator="equal">
      <formula>0.6</formula>
    </cfRule>
    <cfRule type="cellIs" dxfId="1496" priority="1738" operator="equal">
      <formula>0.4</formula>
    </cfRule>
    <cfRule type="cellIs" dxfId="1495" priority="1739" operator="equal">
      <formula>0.2</formula>
    </cfRule>
    <cfRule type="cellIs" dxfId="1494" priority="1740" operator="equal">
      <formula>0.2</formula>
    </cfRule>
  </conditionalFormatting>
  <conditionalFormatting sqref="AU90">
    <cfRule type="cellIs" dxfId="1493" priority="1717" operator="between">
      <formula>0.81</formula>
      <formula>1</formula>
    </cfRule>
    <cfRule type="cellIs" dxfId="1492" priority="1718" operator="between">
      <formula>0.61</formula>
      <formula>0.8</formula>
    </cfRule>
    <cfRule type="cellIs" dxfId="1491" priority="1719" operator="between">
      <formula>0.41</formula>
      <formula>0.6</formula>
    </cfRule>
    <cfRule type="cellIs" dxfId="1490" priority="1720" operator="between">
      <formula>0.21</formula>
      <formula>0.4</formula>
    </cfRule>
    <cfRule type="cellIs" dxfId="1489" priority="1721" operator="between">
      <formula>0.01</formula>
      <formula>0.2</formula>
    </cfRule>
    <cfRule type="cellIs" dxfId="1488" priority="1722" operator="equal">
      <formula>0.2</formula>
    </cfRule>
    <cfRule type="cellIs" dxfId="1487" priority="1723" operator="equal">
      <formula>1</formula>
    </cfRule>
    <cfRule type="cellIs" dxfId="1486" priority="1724" operator="equal">
      <formula>0.8</formula>
    </cfRule>
    <cfRule type="cellIs" dxfId="1485" priority="1725" operator="equal">
      <formula>0.6</formula>
    </cfRule>
    <cfRule type="cellIs" dxfId="1484" priority="1726" operator="equal">
      <formula>0.4</formula>
    </cfRule>
    <cfRule type="cellIs" dxfId="1483" priority="1727" operator="equal">
      <formula>0.2</formula>
    </cfRule>
    <cfRule type="cellIs" dxfId="1482" priority="1728" operator="equal">
      <formula>0.2</formula>
    </cfRule>
  </conditionalFormatting>
  <conditionalFormatting sqref="AT90">
    <cfRule type="cellIs" dxfId="1481" priority="1705" operator="between">
      <formula>0.81</formula>
      <formula>1</formula>
    </cfRule>
    <cfRule type="cellIs" dxfId="1480" priority="1706" operator="between">
      <formula>0.61</formula>
      <formula>0.8</formula>
    </cfRule>
    <cfRule type="cellIs" dxfId="1479" priority="1707" operator="between">
      <formula>0.41</formula>
      <formula>0.6</formula>
    </cfRule>
    <cfRule type="cellIs" dxfId="1478" priority="1708" operator="between">
      <formula>0.21</formula>
      <formula>0.4</formula>
    </cfRule>
    <cfRule type="cellIs" dxfId="1477" priority="1709" operator="between">
      <formula>0.01</formula>
      <formula>0.2</formula>
    </cfRule>
    <cfRule type="cellIs" dxfId="1476" priority="1710" operator="equal">
      <formula>0.2</formula>
    </cfRule>
    <cfRule type="cellIs" dxfId="1475" priority="1711" operator="equal">
      <formula>1</formula>
    </cfRule>
    <cfRule type="cellIs" dxfId="1474" priority="1712" operator="equal">
      <formula>0.8</formula>
    </cfRule>
    <cfRule type="cellIs" dxfId="1473" priority="1713" operator="equal">
      <formula>0.6</formula>
    </cfRule>
    <cfRule type="cellIs" dxfId="1472" priority="1714" operator="equal">
      <formula>0.4</formula>
    </cfRule>
    <cfRule type="cellIs" dxfId="1471" priority="1715" operator="equal">
      <formula>0.2</formula>
    </cfRule>
    <cfRule type="cellIs" dxfId="1470" priority="1716" operator="equal">
      <formula>0.2</formula>
    </cfRule>
  </conditionalFormatting>
  <conditionalFormatting sqref="AU96">
    <cfRule type="cellIs" dxfId="1469" priority="1693" operator="between">
      <formula>0.81</formula>
      <formula>1</formula>
    </cfRule>
    <cfRule type="cellIs" dxfId="1468" priority="1694" operator="between">
      <formula>0.61</formula>
      <formula>0.8</formula>
    </cfRule>
    <cfRule type="cellIs" dxfId="1467" priority="1695" operator="between">
      <formula>0.41</formula>
      <formula>0.6</formula>
    </cfRule>
    <cfRule type="cellIs" dxfId="1466" priority="1696" operator="between">
      <formula>0.21</formula>
      <formula>0.4</formula>
    </cfRule>
    <cfRule type="cellIs" dxfId="1465" priority="1697" operator="between">
      <formula>0.01</formula>
      <formula>0.2</formula>
    </cfRule>
    <cfRule type="cellIs" dxfId="1464" priority="1698" operator="equal">
      <formula>0.2</formula>
    </cfRule>
    <cfRule type="cellIs" dxfId="1463" priority="1699" operator="equal">
      <formula>1</formula>
    </cfRule>
    <cfRule type="cellIs" dxfId="1462" priority="1700" operator="equal">
      <formula>0.8</formula>
    </cfRule>
    <cfRule type="cellIs" dxfId="1461" priority="1701" operator="equal">
      <formula>0.6</formula>
    </cfRule>
    <cfRule type="cellIs" dxfId="1460" priority="1702" operator="equal">
      <formula>0.4</formula>
    </cfRule>
    <cfRule type="cellIs" dxfId="1459" priority="1703" operator="equal">
      <formula>0.2</formula>
    </cfRule>
    <cfRule type="cellIs" dxfId="1458" priority="1704" operator="equal">
      <formula>0.2</formula>
    </cfRule>
  </conditionalFormatting>
  <conditionalFormatting sqref="AT96">
    <cfRule type="cellIs" dxfId="1457" priority="1681" operator="between">
      <formula>0.81</formula>
      <formula>1</formula>
    </cfRule>
    <cfRule type="cellIs" dxfId="1456" priority="1682" operator="between">
      <formula>0.61</formula>
      <formula>0.8</formula>
    </cfRule>
    <cfRule type="cellIs" dxfId="1455" priority="1683" operator="between">
      <formula>0.41</formula>
      <formula>0.6</formula>
    </cfRule>
    <cfRule type="cellIs" dxfId="1454" priority="1684" operator="between">
      <formula>0.21</formula>
      <formula>0.4</formula>
    </cfRule>
    <cfRule type="cellIs" dxfId="1453" priority="1685" operator="between">
      <formula>0.01</formula>
      <formula>0.2</formula>
    </cfRule>
    <cfRule type="cellIs" dxfId="1452" priority="1686" operator="equal">
      <formula>0.2</formula>
    </cfRule>
    <cfRule type="cellIs" dxfId="1451" priority="1687" operator="equal">
      <formula>1</formula>
    </cfRule>
    <cfRule type="cellIs" dxfId="1450" priority="1688" operator="equal">
      <formula>0.8</formula>
    </cfRule>
    <cfRule type="cellIs" dxfId="1449" priority="1689" operator="equal">
      <formula>0.6</formula>
    </cfRule>
    <cfRule type="cellIs" dxfId="1448" priority="1690" operator="equal">
      <formula>0.4</formula>
    </cfRule>
    <cfRule type="cellIs" dxfId="1447" priority="1691" operator="equal">
      <formula>0.2</formula>
    </cfRule>
    <cfRule type="cellIs" dxfId="1446" priority="1692" operator="equal">
      <formula>0.2</formula>
    </cfRule>
  </conditionalFormatting>
  <conditionalFormatting sqref="AU102">
    <cfRule type="cellIs" dxfId="1445" priority="1669" operator="between">
      <formula>0.81</formula>
      <formula>1</formula>
    </cfRule>
    <cfRule type="cellIs" dxfId="1444" priority="1670" operator="between">
      <formula>0.61</formula>
      <formula>0.8</formula>
    </cfRule>
    <cfRule type="cellIs" dxfId="1443" priority="1671" operator="between">
      <formula>0.41</formula>
      <formula>0.6</formula>
    </cfRule>
    <cfRule type="cellIs" dxfId="1442" priority="1672" operator="between">
      <formula>0.21</formula>
      <formula>0.4</formula>
    </cfRule>
    <cfRule type="cellIs" dxfId="1441" priority="1673" operator="between">
      <formula>0.01</formula>
      <formula>0.2</formula>
    </cfRule>
    <cfRule type="cellIs" dxfId="1440" priority="1674" operator="equal">
      <formula>0.2</formula>
    </cfRule>
    <cfRule type="cellIs" dxfId="1439" priority="1675" operator="equal">
      <formula>1</formula>
    </cfRule>
    <cfRule type="cellIs" dxfId="1438" priority="1676" operator="equal">
      <formula>0.8</formula>
    </cfRule>
    <cfRule type="cellIs" dxfId="1437" priority="1677" operator="equal">
      <formula>0.6</formula>
    </cfRule>
    <cfRule type="cellIs" dxfId="1436" priority="1678" operator="equal">
      <formula>0.4</formula>
    </cfRule>
    <cfRule type="cellIs" dxfId="1435" priority="1679" operator="equal">
      <formula>0.2</formula>
    </cfRule>
    <cfRule type="cellIs" dxfId="1434" priority="1680" operator="equal">
      <formula>0.2</formula>
    </cfRule>
  </conditionalFormatting>
  <conditionalFormatting sqref="AT102">
    <cfRule type="cellIs" dxfId="1433" priority="1657" operator="between">
      <formula>0.81</formula>
      <formula>1</formula>
    </cfRule>
    <cfRule type="cellIs" dxfId="1432" priority="1658" operator="between">
      <formula>0.61</formula>
      <formula>0.8</formula>
    </cfRule>
    <cfRule type="cellIs" dxfId="1431" priority="1659" operator="between">
      <formula>0.41</formula>
      <formula>0.6</formula>
    </cfRule>
    <cfRule type="cellIs" dxfId="1430" priority="1660" operator="between">
      <formula>0.21</formula>
      <formula>0.4</formula>
    </cfRule>
    <cfRule type="cellIs" dxfId="1429" priority="1661" operator="between">
      <formula>0.01</formula>
      <formula>0.2</formula>
    </cfRule>
    <cfRule type="cellIs" dxfId="1428" priority="1662" operator="equal">
      <formula>0.2</formula>
    </cfRule>
    <cfRule type="cellIs" dxfId="1427" priority="1663" operator="equal">
      <formula>1</formula>
    </cfRule>
    <cfRule type="cellIs" dxfId="1426" priority="1664" operator="equal">
      <formula>0.8</formula>
    </cfRule>
    <cfRule type="cellIs" dxfId="1425" priority="1665" operator="equal">
      <formula>0.6</formula>
    </cfRule>
    <cfRule type="cellIs" dxfId="1424" priority="1666" operator="equal">
      <formula>0.4</formula>
    </cfRule>
    <cfRule type="cellIs" dxfId="1423" priority="1667" operator="equal">
      <formula>0.2</formula>
    </cfRule>
    <cfRule type="cellIs" dxfId="1422" priority="1668" operator="equal">
      <formula>0.2</formula>
    </cfRule>
  </conditionalFormatting>
  <conditionalFormatting sqref="AU108">
    <cfRule type="cellIs" dxfId="1421" priority="1645" operator="between">
      <formula>0.81</formula>
      <formula>1</formula>
    </cfRule>
    <cfRule type="cellIs" dxfId="1420" priority="1646" operator="between">
      <formula>0.61</formula>
      <formula>0.8</formula>
    </cfRule>
    <cfRule type="cellIs" dxfId="1419" priority="1647" operator="between">
      <formula>0.41</formula>
      <formula>0.6</formula>
    </cfRule>
    <cfRule type="cellIs" dxfId="1418" priority="1648" operator="between">
      <formula>0.21</formula>
      <formula>0.4</formula>
    </cfRule>
    <cfRule type="cellIs" dxfId="1417" priority="1649" operator="between">
      <formula>0.01</formula>
      <formula>0.2</formula>
    </cfRule>
    <cfRule type="cellIs" dxfId="1416" priority="1650" operator="equal">
      <formula>0.2</formula>
    </cfRule>
    <cfRule type="cellIs" dxfId="1415" priority="1651" operator="equal">
      <formula>1</formula>
    </cfRule>
    <cfRule type="cellIs" dxfId="1414" priority="1652" operator="equal">
      <formula>0.8</formula>
    </cfRule>
    <cfRule type="cellIs" dxfId="1413" priority="1653" operator="equal">
      <formula>0.6</formula>
    </cfRule>
    <cfRule type="cellIs" dxfId="1412" priority="1654" operator="equal">
      <formula>0.4</formula>
    </cfRule>
    <cfRule type="cellIs" dxfId="1411" priority="1655" operator="equal">
      <formula>0.2</formula>
    </cfRule>
    <cfRule type="cellIs" dxfId="1410" priority="1656" operator="equal">
      <formula>0.2</formula>
    </cfRule>
  </conditionalFormatting>
  <conditionalFormatting sqref="AT108">
    <cfRule type="cellIs" dxfId="1409" priority="1633" operator="between">
      <formula>0.81</formula>
      <formula>1</formula>
    </cfRule>
    <cfRule type="cellIs" dxfId="1408" priority="1634" operator="between">
      <formula>0.61</formula>
      <formula>0.8</formula>
    </cfRule>
    <cfRule type="cellIs" dxfId="1407" priority="1635" operator="between">
      <formula>0.41</formula>
      <formula>0.6</formula>
    </cfRule>
    <cfRule type="cellIs" dxfId="1406" priority="1636" operator="between">
      <formula>0.21</formula>
      <formula>0.4</formula>
    </cfRule>
    <cfRule type="cellIs" dxfId="1405" priority="1637" operator="between">
      <formula>0.01</formula>
      <formula>0.2</formula>
    </cfRule>
    <cfRule type="cellIs" dxfId="1404" priority="1638" operator="equal">
      <formula>0.2</formula>
    </cfRule>
    <cfRule type="cellIs" dxfId="1403" priority="1639" operator="equal">
      <formula>1</formula>
    </cfRule>
    <cfRule type="cellIs" dxfId="1402" priority="1640" operator="equal">
      <formula>0.8</formula>
    </cfRule>
    <cfRule type="cellIs" dxfId="1401" priority="1641" operator="equal">
      <formula>0.6</formula>
    </cfRule>
    <cfRule type="cellIs" dxfId="1400" priority="1642" operator="equal">
      <formula>0.4</formula>
    </cfRule>
    <cfRule type="cellIs" dxfId="1399" priority="1643" operator="equal">
      <formula>0.2</formula>
    </cfRule>
    <cfRule type="cellIs" dxfId="1398" priority="1644" operator="equal">
      <formula>0.2</formula>
    </cfRule>
  </conditionalFormatting>
  <conditionalFormatting sqref="AU114">
    <cfRule type="cellIs" dxfId="1397" priority="1621" operator="between">
      <formula>0.81</formula>
      <formula>1</formula>
    </cfRule>
    <cfRule type="cellIs" dxfId="1396" priority="1622" operator="between">
      <formula>0.61</formula>
      <formula>0.8</formula>
    </cfRule>
    <cfRule type="cellIs" dxfId="1395" priority="1623" operator="between">
      <formula>0.41</formula>
      <formula>0.6</formula>
    </cfRule>
    <cfRule type="cellIs" dxfId="1394" priority="1624" operator="between">
      <formula>0.21</formula>
      <formula>0.4</formula>
    </cfRule>
    <cfRule type="cellIs" dxfId="1393" priority="1625" operator="between">
      <formula>0.01</formula>
      <formula>0.2</formula>
    </cfRule>
    <cfRule type="cellIs" dxfId="1392" priority="1626" operator="equal">
      <formula>0.2</formula>
    </cfRule>
    <cfRule type="cellIs" dxfId="1391" priority="1627" operator="equal">
      <formula>1</formula>
    </cfRule>
    <cfRule type="cellIs" dxfId="1390" priority="1628" operator="equal">
      <formula>0.8</formula>
    </cfRule>
    <cfRule type="cellIs" dxfId="1389" priority="1629" operator="equal">
      <formula>0.6</formula>
    </cfRule>
    <cfRule type="cellIs" dxfId="1388" priority="1630" operator="equal">
      <formula>0.4</formula>
    </cfRule>
    <cfRule type="cellIs" dxfId="1387" priority="1631" operator="equal">
      <formula>0.2</formula>
    </cfRule>
    <cfRule type="cellIs" dxfId="1386" priority="1632" operator="equal">
      <formula>0.2</formula>
    </cfRule>
  </conditionalFormatting>
  <conditionalFormatting sqref="AT114">
    <cfRule type="cellIs" dxfId="1385" priority="1609" operator="between">
      <formula>0.81</formula>
      <formula>1</formula>
    </cfRule>
    <cfRule type="cellIs" dxfId="1384" priority="1610" operator="between">
      <formula>0.61</formula>
      <formula>0.8</formula>
    </cfRule>
    <cfRule type="cellIs" dxfId="1383" priority="1611" operator="between">
      <formula>0.41</formula>
      <formula>0.6</formula>
    </cfRule>
    <cfRule type="cellIs" dxfId="1382" priority="1612" operator="between">
      <formula>0.21</formula>
      <formula>0.4</formula>
    </cfRule>
    <cfRule type="cellIs" dxfId="1381" priority="1613" operator="between">
      <formula>0.01</formula>
      <formula>0.2</formula>
    </cfRule>
    <cfRule type="cellIs" dxfId="1380" priority="1614" operator="equal">
      <formula>0.2</formula>
    </cfRule>
    <cfRule type="cellIs" dxfId="1379" priority="1615" operator="equal">
      <formula>1</formula>
    </cfRule>
    <cfRule type="cellIs" dxfId="1378" priority="1616" operator="equal">
      <formula>0.8</formula>
    </cfRule>
    <cfRule type="cellIs" dxfId="1377" priority="1617" operator="equal">
      <formula>0.6</formula>
    </cfRule>
    <cfRule type="cellIs" dxfId="1376" priority="1618" operator="equal">
      <formula>0.4</formula>
    </cfRule>
    <cfRule type="cellIs" dxfId="1375" priority="1619" operator="equal">
      <formula>0.2</formula>
    </cfRule>
    <cfRule type="cellIs" dxfId="1374" priority="1620" operator="equal">
      <formula>0.2</formula>
    </cfRule>
  </conditionalFormatting>
  <conditionalFormatting sqref="AU120">
    <cfRule type="cellIs" dxfId="1373" priority="1597" operator="between">
      <formula>0.81</formula>
      <formula>1</formula>
    </cfRule>
    <cfRule type="cellIs" dxfId="1372" priority="1598" operator="between">
      <formula>0.61</formula>
      <formula>0.8</formula>
    </cfRule>
    <cfRule type="cellIs" dxfId="1371" priority="1599" operator="between">
      <formula>0.41</formula>
      <formula>0.6</formula>
    </cfRule>
    <cfRule type="cellIs" dxfId="1370" priority="1600" operator="between">
      <formula>0.21</formula>
      <formula>0.4</formula>
    </cfRule>
    <cfRule type="cellIs" dxfId="1369" priority="1601" operator="between">
      <formula>0.01</formula>
      <formula>0.2</formula>
    </cfRule>
    <cfRule type="cellIs" dxfId="1368" priority="1602" operator="equal">
      <formula>0.2</formula>
    </cfRule>
    <cfRule type="cellIs" dxfId="1367" priority="1603" operator="equal">
      <formula>1</formula>
    </cfRule>
    <cfRule type="cellIs" dxfId="1366" priority="1604" operator="equal">
      <formula>0.8</formula>
    </cfRule>
    <cfRule type="cellIs" dxfId="1365" priority="1605" operator="equal">
      <formula>0.6</formula>
    </cfRule>
    <cfRule type="cellIs" dxfId="1364" priority="1606" operator="equal">
      <formula>0.4</formula>
    </cfRule>
    <cfRule type="cellIs" dxfId="1363" priority="1607" operator="equal">
      <formula>0.2</formula>
    </cfRule>
    <cfRule type="cellIs" dxfId="1362" priority="1608" operator="equal">
      <formula>0.2</formula>
    </cfRule>
  </conditionalFormatting>
  <conditionalFormatting sqref="AT120">
    <cfRule type="cellIs" dxfId="1361" priority="1585" operator="between">
      <formula>0.81</formula>
      <formula>1</formula>
    </cfRule>
    <cfRule type="cellIs" dxfId="1360" priority="1586" operator="between">
      <formula>0.61</formula>
      <formula>0.8</formula>
    </cfRule>
    <cfRule type="cellIs" dxfId="1359" priority="1587" operator="between">
      <formula>0.41</formula>
      <formula>0.6</formula>
    </cfRule>
    <cfRule type="cellIs" dxfId="1358" priority="1588" operator="between">
      <formula>0.21</formula>
      <formula>0.4</formula>
    </cfRule>
    <cfRule type="cellIs" dxfId="1357" priority="1589" operator="between">
      <formula>0.01</formula>
      <formula>0.2</formula>
    </cfRule>
    <cfRule type="cellIs" dxfId="1356" priority="1590" operator="equal">
      <formula>0.2</formula>
    </cfRule>
    <cfRule type="cellIs" dxfId="1355" priority="1591" operator="equal">
      <formula>1</formula>
    </cfRule>
    <cfRule type="cellIs" dxfId="1354" priority="1592" operator="equal">
      <formula>0.8</formula>
    </cfRule>
    <cfRule type="cellIs" dxfId="1353" priority="1593" operator="equal">
      <formula>0.6</formula>
    </cfRule>
    <cfRule type="cellIs" dxfId="1352" priority="1594" operator="equal">
      <formula>0.4</formula>
    </cfRule>
    <cfRule type="cellIs" dxfId="1351" priority="1595" operator="equal">
      <formula>0.2</formula>
    </cfRule>
    <cfRule type="cellIs" dxfId="1350" priority="1596" operator="equal">
      <formula>0.2</formula>
    </cfRule>
  </conditionalFormatting>
  <conditionalFormatting sqref="AU126">
    <cfRule type="cellIs" dxfId="1349" priority="1573" operator="between">
      <formula>0.81</formula>
      <formula>1</formula>
    </cfRule>
    <cfRule type="cellIs" dxfId="1348" priority="1574" operator="between">
      <formula>0.61</formula>
      <formula>0.8</formula>
    </cfRule>
    <cfRule type="cellIs" dxfId="1347" priority="1575" operator="between">
      <formula>0.41</formula>
      <formula>0.6</formula>
    </cfRule>
    <cfRule type="cellIs" dxfId="1346" priority="1576" operator="between">
      <formula>0.21</formula>
      <formula>0.4</formula>
    </cfRule>
    <cfRule type="cellIs" dxfId="1345" priority="1577" operator="between">
      <formula>0.01</formula>
      <formula>0.2</formula>
    </cfRule>
    <cfRule type="cellIs" dxfId="1344" priority="1578" operator="equal">
      <formula>0.2</formula>
    </cfRule>
    <cfRule type="cellIs" dxfId="1343" priority="1579" operator="equal">
      <formula>1</formula>
    </cfRule>
    <cfRule type="cellIs" dxfId="1342" priority="1580" operator="equal">
      <formula>0.8</formula>
    </cfRule>
    <cfRule type="cellIs" dxfId="1341" priority="1581" operator="equal">
      <formula>0.6</formula>
    </cfRule>
    <cfRule type="cellIs" dxfId="1340" priority="1582" operator="equal">
      <formula>0.4</formula>
    </cfRule>
    <cfRule type="cellIs" dxfId="1339" priority="1583" operator="equal">
      <formula>0.2</formula>
    </cfRule>
    <cfRule type="cellIs" dxfId="1338" priority="1584" operator="equal">
      <formula>0.2</formula>
    </cfRule>
  </conditionalFormatting>
  <conditionalFormatting sqref="AT126">
    <cfRule type="cellIs" dxfId="1337" priority="1561" operator="between">
      <formula>0.81</formula>
      <formula>1</formula>
    </cfRule>
    <cfRule type="cellIs" dxfId="1336" priority="1562" operator="between">
      <formula>0.61</formula>
      <formula>0.8</formula>
    </cfRule>
    <cfRule type="cellIs" dxfId="1335" priority="1563" operator="between">
      <formula>0.41</formula>
      <formula>0.6</formula>
    </cfRule>
    <cfRule type="cellIs" dxfId="1334" priority="1564" operator="between">
      <formula>0.21</formula>
      <formula>0.4</formula>
    </cfRule>
    <cfRule type="cellIs" dxfId="1333" priority="1565" operator="between">
      <formula>0.01</formula>
      <formula>0.2</formula>
    </cfRule>
    <cfRule type="cellIs" dxfId="1332" priority="1566" operator="equal">
      <formula>0.2</formula>
    </cfRule>
    <cfRule type="cellIs" dxfId="1331" priority="1567" operator="equal">
      <formula>1</formula>
    </cfRule>
    <cfRule type="cellIs" dxfId="1330" priority="1568" operator="equal">
      <formula>0.8</formula>
    </cfRule>
    <cfRule type="cellIs" dxfId="1329" priority="1569" operator="equal">
      <formula>0.6</formula>
    </cfRule>
    <cfRule type="cellIs" dxfId="1328" priority="1570" operator="equal">
      <formula>0.4</formula>
    </cfRule>
    <cfRule type="cellIs" dxfId="1327" priority="1571" operator="equal">
      <formula>0.2</formula>
    </cfRule>
    <cfRule type="cellIs" dxfId="1326" priority="1572" operator="equal">
      <formula>0.2</formula>
    </cfRule>
  </conditionalFormatting>
  <conditionalFormatting sqref="AU132">
    <cfRule type="cellIs" dxfId="1325" priority="1549" operator="between">
      <formula>0.81</formula>
      <formula>1</formula>
    </cfRule>
    <cfRule type="cellIs" dxfId="1324" priority="1550" operator="between">
      <formula>0.61</formula>
      <formula>0.8</formula>
    </cfRule>
    <cfRule type="cellIs" dxfId="1323" priority="1551" operator="between">
      <formula>0.41</formula>
      <formula>0.6</formula>
    </cfRule>
    <cfRule type="cellIs" dxfId="1322" priority="1552" operator="between">
      <formula>0.21</formula>
      <formula>0.4</formula>
    </cfRule>
    <cfRule type="cellIs" dxfId="1321" priority="1553" operator="between">
      <formula>0.01</formula>
      <formula>0.2</formula>
    </cfRule>
    <cfRule type="cellIs" dxfId="1320" priority="1554" operator="equal">
      <formula>0.2</formula>
    </cfRule>
    <cfRule type="cellIs" dxfId="1319" priority="1555" operator="equal">
      <formula>1</formula>
    </cfRule>
    <cfRule type="cellIs" dxfId="1318" priority="1556" operator="equal">
      <formula>0.8</formula>
    </cfRule>
    <cfRule type="cellIs" dxfId="1317" priority="1557" operator="equal">
      <formula>0.6</formula>
    </cfRule>
    <cfRule type="cellIs" dxfId="1316" priority="1558" operator="equal">
      <formula>0.4</formula>
    </cfRule>
    <cfRule type="cellIs" dxfId="1315" priority="1559" operator="equal">
      <formula>0.2</formula>
    </cfRule>
    <cfRule type="cellIs" dxfId="1314" priority="1560" operator="equal">
      <formula>0.2</formula>
    </cfRule>
  </conditionalFormatting>
  <conditionalFormatting sqref="AT132">
    <cfRule type="cellIs" dxfId="1313" priority="1537" operator="between">
      <formula>0.81</formula>
      <formula>1</formula>
    </cfRule>
    <cfRule type="cellIs" dxfId="1312" priority="1538" operator="between">
      <formula>0.61</formula>
      <formula>0.8</formula>
    </cfRule>
    <cfRule type="cellIs" dxfId="1311" priority="1539" operator="between">
      <formula>0.41</formula>
      <formula>0.6</formula>
    </cfRule>
    <cfRule type="cellIs" dxfId="1310" priority="1540" operator="between">
      <formula>0.21</formula>
      <formula>0.4</formula>
    </cfRule>
    <cfRule type="cellIs" dxfId="1309" priority="1541" operator="between">
      <formula>0.01</formula>
      <formula>0.2</formula>
    </cfRule>
    <cfRule type="cellIs" dxfId="1308" priority="1542" operator="equal">
      <formula>0.2</formula>
    </cfRule>
    <cfRule type="cellIs" dxfId="1307" priority="1543" operator="equal">
      <formula>1</formula>
    </cfRule>
    <cfRule type="cellIs" dxfId="1306" priority="1544" operator="equal">
      <formula>0.8</formula>
    </cfRule>
    <cfRule type="cellIs" dxfId="1305" priority="1545" operator="equal">
      <formula>0.6</formula>
    </cfRule>
    <cfRule type="cellIs" dxfId="1304" priority="1546" operator="equal">
      <formula>0.4</formula>
    </cfRule>
    <cfRule type="cellIs" dxfId="1303" priority="1547" operator="equal">
      <formula>0.2</formula>
    </cfRule>
    <cfRule type="cellIs" dxfId="1302" priority="1548" operator="equal">
      <formula>0.2</formula>
    </cfRule>
  </conditionalFormatting>
  <conditionalFormatting sqref="AU138">
    <cfRule type="cellIs" dxfId="1301" priority="1525" operator="between">
      <formula>0.81</formula>
      <formula>1</formula>
    </cfRule>
    <cfRule type="cellIs" dxfId="1300" priority="1526" operator="between">
      <formula>0.61</formula>
      <formula>0.8</formula>
    </cfRule>
    <cfRule type="cellIs" dxfId="1299" priority="1527" operator="between">
      <formula>0.41</formula>
      <formula>0.6</formula>
    </cfRule>
    <cfRule type="cellIs" dxfId="1298" priority="1528" operator="between">
      <formula>0.21</formula>
      <formula>0.4</formula>
    </cfRule>
    <cfRule type="cellIs" dxfId="1297" priority="1529" operator="between">
      <formula>0.01</formula>
      <formula>0.2</formula>
    </cfRule>
    <cfRule type="cellIs" dxfId="1296" priority="1530" operator="equal">
      <formula>0.2</formula>
    </cfRule>
    <cfRule type="cellIs" dxfId="1295" priority="1531" operator="equal">
      <formula>1</formula>
    </cfRule>
    <cfRule type="cellIs" dxfId="1294" priority="1532" operator="equal">
      <formula>0.8</formula>
    </cfRule>
    <cfRule type="cellIs" dxfId="1293" priority="1533" operator="equal">
      <formula>0.6</formula>
    </cfRule>
    <cfRule type="cellIs" dxfId="1292" priority="1534" operator="equal">
      <formula>0.4</formula>
    </cfRule>
    <cfRule type="cellIs" dxfId="1291" priority="1535" operator="equal">
      <formula>0.2</formula>
    </cfRule>
    <cfRule type="cellIs" dxfId="1290" priority="1536" operator="equal">
      <formula>0.2</formula>
    </cfRule>
  </conditionalFormatting>
  <conditionalFormatting sqref="AT138">
    <cfRule type="cellIs" dxfId="1289" priority="1513" operator="between">
      <formula>0.81</formula>
      <formula>1</formula>
    </cfRule>
    <cfRule type="cellIs" dxfId="1288" priority="1514" operator="between">
      <formula>0.61</formula>
      <formula>0.8</formula>
    </cfRule>
    <cfRule type="cellIs" dxfId="1287" priority="1515" operator="between">
      <formula>0.41</formula>
      <formula>0.6</formula>
    </cfRule>
    <cfRule type="cellIs" dxfId="1286" priority="1516" operator="between">
      <formula>0.21</formula>
      <formula>0.4</formula>
    </cfRule>
    <cfRule type="cellIs" dxfId="1285" priority="1517" operator="between">
      <formula>0.01</formula>
      <formula>0.2</formula>
    </cfRule>
    <cfRule type="cellIs" dxfId="1284" priority="1518" operator="equal">
      <formula>0.2</formula>
    </cfRule>
    <cfRule type="cellIs" dxfId="1283" priority="1519" operator="equal">
      <formula>1</formula>
    </cfRule>
    <cfRule type="cellIs" dxfId="1282" priority="1520" operator="equal">
      <formula>0.8</formula>
    </cfRule>
    <cfRule type="cellIs" dxfId="1281" priority="1521" operator="equal">
      <formula>0.6</formula>
    </cfRule>
    <cfRule type="cellIs" dxfId="1280" priority="1522" operator="equal">
      <formula>0.4</formula>
    </cfRule>
    <cfRule type="cellIs" dxfId="1279" priority="1523" operator="equal">
      <formula>0.2</formula>
    </cfRule>
    <cfRule type="cellIs" dxfId="1278" priority="1524" operator="equal">
      <formula>0.2</formula>
    </cfRule>
  </conditionalFormatting>
  <conditionalFormatting sqref="AU144">
    <cfRule type="cellIs" dxfId="1277" priority="1501" operator="between">
      <formula>0.81</formula>
      <formula>1</formula>
    </cfRule>
    <cfRule type="cellIs" dxfId="1276" priority="1502" operator="between">
      <formula>0.61</formula>
      <formula>0.8</formula>
    </cfRule>
    <cfRule type="cellIs" dxfId="1275" priority="1503" operator="between">
      <formula>0.41</formula>
      <formula>0.6</formula>
    </cfRule>
    <cfRule type="cellIs" dxfId="1274" priority="1504" operator="between">
      <formula>0.21</formula>
      <formula>0.4</formula>
    </cfRule>
    <cfRule type="cellIs" dxfId="1273" priority="1505" operator="between">
      <formula>0.01</formula>
      <formula>0.2</formula>
    </cfRule>
    <cfRule type="cellIs" dxfId="1272" priority="1506" operator="equal">
      <formula>0.2</formula>
    </cfRule>
    <cfRule type="cellIs" dxfId="1271" priority="1507" operator="equal">
      <formula>1</formula>
    </cfRule>
    <cfRule type="cellIs" dxfId="1270" priority="1508" operator="equal">
      <formula>0.8</formula>
    </cfRule>
    <cfRule type="cellIs" dxfId="1269" priority="1509" operator="equal">
      <formula>0.6</formula>
    </cfRule>
    <cfRule type="cellIs" dxfId="1268" priority="1510" operator="equal">
      <formula>0.4</formula>
    </cfRule>
    <cfRule type="cellIs" dxfId="1267" priority="1511" operator="equal">
      <formula>0.2</formula>
    </cfRule>
    <cfRule type="cellIs" dxfId="1266" priority="1512" operator="equal">
      <formula>0.2</formula>
    </cfRule>
  </conditionalFormatting>
  <conditionalFormatting sqref="AT144">
    <cfRule type="cellIs" dxfId="1265" priority="1489" operator="between">
      <formula>0.81</formula>
      <formula>1</formula>
    </cfRule>
    <cfRule type="cellIs" dxfId="1264" priority="1490" operator="between">
      <formula>0.61</formula>
      <formula>0.8</formula>
    </cfRule>
    <cfRule type="cellIs" dxfId="1263" priority="1491" operator="between">
      <formula>0.41</formula>
      <formula>0.6</formula>
    </cfRule>
    <cfRule type="cellIs" dxfId="1262" priority="1492" operator="between">
      <formula>0.21</formula>
      <formula>0.4</formula>
    </cfRule>
    <cfRule type="cellIs" dxfId="1261" priority="1493" operator="between">
      <formula>0.01</formula>
      <formula>0.2</formula>
    </cfRule>
    <cfRule type="cellIs" dxfId="1260" priority="1494" operator="equal">
      <formula>0.2</formula>
    </cfRule>
    <cfRule type="cellIs" dxfId="1259" priority="1495" operator="equal">
      <formula>1</formula>
    </cfRule>
    <cfRule type="cellIs" dxfId="1258" priority="1496" operator="equal">
      <formula>0.8</formula>
    </cfRule>
    <cfRule type="cellIs" dxfId="1257" priority="1497" operator="equal">
      <formula>0.6</formula>
    </cfRule>
    <cfRule type="cellIs" dxfId="1256" priority="1498" operator="equal">
      <formula>0.4</formula>
    </cfRule>
    <cfRule type="cellIs" dxfId="1255" priority="1499" operator="equal">
      <formula>0.2</formula>
    </cfRule>
    <cfRule type="cellIs" dxfId="1254" priority="1500" operator="equal">
      <formula>0.2</formula>
    </cfRule>
  </conditionalFormatting>
  <conditionalFormatting sqref="AU150">
    <cfRule type="cellIs" dxfId="1253" priority="1477" operator="between">
      <formula>0.81</formula>
      <formula>1</formula>
    </cfRule>
    <cfRule type="cellIs" dxfId="1252" priority="1478" operator="between">
      <formula>0.61</formula>
      <formula>0.8</formula>
    </cfRule>
    <cfRule type="cellIs" dxfId="1251" priority="1479" operator="between">
      <formula>0.41</formula>
      <formula>0.6</formula>
    </cfRule>
    <cfRule type="cellIs" dxfId="1250" priority="1480" operator="between">
      <formula>0.21</formula>
      <formula>0.4</formula>
    </cfRule>
    <cfRule type="cellIs" dxfId="1249" priority="1481" operator="between">
      <formula>0.01</formula>
      <formula>0.2</formula>
    </cfRule>
    <cfRule type="cellIs" dxfId="1248" priority="1482" operator="equal">
      <formula>0.2</formula>
    </cfRule>
    <cfRule type="cellIs" dxfId="1247" priority="1483" operator="equal">
      <formula>1</formula>
    </cfRule>
    <cfRule type="cellIs" dxfId="1246" priority="1484" operator="equal">
      <formula>0.8</formula>
    </cfRule>
    <cfRule type="cellIs" dxfId="1245" priority="1485" operator="equal">
      <formula>0.6</formula>
    </cfRule>
    <cfRule type="cellIs" dxfId="1244" priority="1486" operator="equal">
      <formula>0.4</formula>
    </cfRule>
    <cfRule type="cellIs" dxfId="1243" priority="1487" operator="equal">
      <formula>0.2</formula>
    </cfRule>
    <cfRule type="cellIs" dxfId="1242" priority="1488" operator="equal">
      <formula>0.2</formula>
    </cfRule>
  </conditionalFormatting>
  <conditionalFormatting sqref="AT150">
    <cfRule type="cellIs" dxfId="1241" priority="1465" operator="between">
      <formula>0.81</formula>
      <formula>1</formula>
    </cfRule>
    <cfRule type="cellIs" dxfId="1240" priority="1466" operator="between">
      <formula>0.61</formula>
      <formula>0.8</formula>
    </cfRule>
    <cfRule type="cellIs" dxfId="1239" priority="1467" operator="between">
      <formula>0.41</formula>
      <formula>0.6</formula>
    </cfRule>
    <cfRule type="cellIs" dxfId="1238" priority="1468" operator="between">
      <formula>0.21</formula>
      <formula>0.4</formula>
    </cfRule>
    <cfRule type="cellIs" dxfId="1237" priority="1469" operator="between">
      <formula>0.01</formula>
      <formula>0.2</formula>
    </cfRule>
    <cfRule type="cellIs" dxfId="1236" priority="1470" operator="equal">
      <formula>0.2</formula>
    </cfRule>
    <cfRule type="cellIs" dxfId="1235" priority="1471" operator="equal">
      <formula>1</formula>
    </cfRule>
    <cfRule type="cellIs" dxfId="1234" priority="1472" operator="equal">
      <formula>0.8</formula>
    </cfRule>
    <cfRule type="cellIs" dxfId="1233" priority="1473" operator="equal">
      <formula>0.6</formula>
    </cfRule>
    <cfRule type="cellIs" dxfId="1232" priority="1474" operator="equal">
      <formula>0.4</formula>
    </cfRule>
    <cfRule type="cellIs" dxfId="1231" priority="1475" operator="equal">
      <formula>0.2</formula>
    </cfRule>
    <cfRule type="cellIs" dxfId="1230" priority="1476" operator="equal">
      <formula>0.2</formula>
    </cfRule>
  </conditionalFormatting>
  <conditionalFormatting sqref="AU156">
    <cfRule type="cellIs" dxfId="1229" priority="1453" operator="between">
      <formula>0.81</formula>
      <formula>1</formula>
    </cfRule>
    <cfRule type="cellIs" dxfId="1228" priority="1454" operator="between">
      <formula>0.61</formula>
      <formula>0.8</formula>
    </cfRule>
    <cfRule type="cellIs" dxfId="1227" priority="1455" operator="between">
      <formula>0.41</formula>
      <formula>0.6</formula>
    </cfRule>
    <cfRule type="cellIs" dxfId="1226" priority="1456" operator="between">
      <formula>0.21</formula>
      <formula>0.4</formula>
    </cfRule>
    <cfRule type="cellIs" dxfId="1225" priority="1457" operator="between">
      <formula>0.01</formula>
      <formula>0.2</formula>
    </cfRule>
    <cfRule type="cellIs" dxfId="1224" priority="1458" operator="equal">
      <formula>0.2</formula>
    </cfRule>
    <cfRule type="cellIs" dxfId="1223" priority="1459" operator="equal">
      <formula>1</formula>
    </cfRule>
    <cfRule type="cellIs" dxfId="1222" priority="1460" operator="equal">
      <formula>0.8</formula>
    </cfRule>
    <cfRule type="cellIs" dxfId="1221" priority="1461" operator="equal">
      <formula>0.6</formula>
    </cfRule>
    <cfRule type="cellIs" dxfId="1220" priority="1462" operator="equal">
      <formula>0.4</formula>
    </cfRule>
    <cfRule type="cellIs" dxfId="1219" priority="1463" operator="equal">
      <formula>0.2</formula>
    </cfRule>
    <cfRule type="cellIs" dxfId="1218" priority="1464" operator="equal">
      <formula>0.2</formula>
    </cfRule>
  </conditionalFormatting>
  <conditionalFormatting sqref="AT156">
    <cfRule type="cellIs" dxfId="1217" priority="1441" operator="between">
      <formula>0.81</formula>
      <formula>1</formula>
    </cfRule>
    <cfRule type="cellIs" dxfId="1216" priority="1442" operator="between">
      <formula>0.61</formula>
      <formula>0.8</formula>
    </cfRule>
    <cfRule type="cellIs" dxfId="1215" priority="1443" operator="between">
      <formula>0.41</formula>
      <formula>0.6</formula>
    </cfRule>
    <cfRule type="cellIs" dxfId="1214" priority="1444" operator="between">
      <formula>0.21</formula>
      <formula>0.4</formula>
    </cfRule>
    <cfRule type="cellIs" dxfId="1213" priority="1445" operator="between">
      <formula>0.01</formula>
      <formula>0.2</formula>
    </cfRule>
    <cfRule type="cellIs" dxfId="1212" priority="1446" operator="equal">
      <formula>0.2</formula>
    </cfRule>
    <cfRule type="cellIs" dxfId="1211" priority="1447" operator="equal">
      <formula>1</formula>
    </cfRule>
    <cfRule type="cellIs" dxfId="1210" priority="1448" operator="equal">
      <formula>0.8</formula>
    </cfRule>
    <cfRule type="cellIs" dxfId="1209" priority="1449" operator="equal">
      <formula>0.6</formula>
    </cfRule>
    <cfRule type="cellIs" dxfId="1208" priority="1450" operator="equal">
      <formula>0.4</formula>
    </cfRule>
    <cfRule type="cellIs" dxfId="1207" priority="1451" operator="equal">
      <formula>0.2</formula>
    </cfRule>
    <cfRule type="cellIs" dxfId="1206" priority="1452" operator="equal">
      <formula>0.2</formula>
    </cfRule>
  </conditionalFormatting>
  <conditionalFormatting sqref="AU162">
    <cfRule type="cellIs" dxfId="1205" priority="1429" operator="between">
      <formula>0.81</formula>
      <formula>1</formula>
    </cfRule>
    <cfRule type="cellIs" dxfId="1204" priority="1430" operator="between">
      <formula>0.61</formula>
      <formula>0.8</formula>
    </cfRule>
    <cfRule type="cellIs" dxfId="1203" priority="1431" operator="between">
      <formula>0.41</formula>
      <formula>0.6</formula>
    </cfRule>
    <cfRule type="cellIs" dxfId="1202" priority="1432" operator="between">
      <formula>0.21</formula>
      <formula>0.4</formula>
    </cfRule>
    <cfRule type="cellIs" dxfId="1201" priority="1433" operator="between">
      <formula>0.01</formula>
      <formula>0.2</formula>
    </cfRule>
    <cfRule type="cellIs" dxfId="1200" priority="1434" operator="equal">
      <formula>0.2</formula>
    </cfRule>
    <cfRule type="cellIs" dxfId="1199" priority="1435" operator="equal">
      <formula>1</formula>
    </cfRule>
    <cfRule type="cellIs" dxfId="1198" priority="1436" operator="equal">
      <formula>0.8</formula>
    </cfRule>
    <cfRule type="cellIs" dxfId="1197" priority="1437" operator="equal">
      <formula>0.6</formula>
    </cfRule>
    <cfRule type="cellIs" dxfId="1196" priority="1438" operator="equal">
      <formula>0.4</formula>
    </cfRule>
    <cfRule type="cellIs" dxfId="1195" priority="1439" operator="equal">
      <formula>0.2</formula>
    </cfRule>
    <cfRule type="cellIs" dxfId="1194" priority="1440" operator="equal">
      <formula>0.2</formula>
    </cfRule>
  </conditionalFormatting>
  <conditionalFormatting sqref="AT162">
    <cfRule type="cellIs" dxfId="1193" priority="1417" operator="between">
      <formula>0.81</formula>
      <formula>1</formula>
    </cfRule>
    <cfRule type="cellIs" dxfId="1192" priority="1418" operator="between">
      <formula>0.61</formula>
      <formula>0.8</formula>
    </cfRule>
    <cfRule type="cellIs" dxfId="1191" priority="1419" operator="between">
      <formula>0.41</formula>
      <formula>0.6</formula>
    </cfRule>
    <cfRule type="cellIs" dxfId="1190" priority="1420" operator="between">
      <formula>0.21</formula>
      <formula>0.4</formula>
    </cfRule>
    <cfRule type="cellIs" dxfId="1189" priority="1421" operator="between">
      <formula>0.01</formula>
      <formula>0.2</formula>
    </cfRule>
    <cfRule type="cellIs" dxfId="1188" priority="1422" operator="equal">
      <formula>0.2</formula>
    </cfRule>
    <cfRule type="cellIs" dxfId="1187" priority="1423" operator="equal">
      <formula>1</formula>
    </cfRule>
    <cfRule type="cellIs" dxfId="1186" priority="1424" operator="equal">
      <formula>0.8</formula>
    </cfRule>
    <cfRule type="cellIs" dxfId="1185" priority="1425" operator="equal">
      <formula>0.6</formula>
    </cfRule>
    <cfRule type="cellIs" dxfId="1184" priority="1426" operator="equal">
      <formula>0.4</formula>
    </cfRule>
    <cfRule type="cellIs" dxfId="1183" priority="1427" operator="equal">
      <formula>0.2</formula>
    </cfRule>
    <cfRule type="cellIs" dxfId="1182" priority="1428" operator="equal">
      <formula>0.2</formula>
    </cfRule>
  </conditionalFormatting>
  <conditionalFormatting sqref="AU168">
    <cfRule type="cellIs" dxfId="1181" priority="1405" operator="between">
      <formula>0.81</formula>
      <formula>1</formula>
    </cfRule>
    <cfRule type="cellIs" dxfId="1180" priority="1406" operator="between">
      <formula>0.61</formula>
      <formula>0.8</formula>
    </cfRule>
    <cfRule type="cellIs" dxfId="1179" priority="1407" operator="between">
      <formula>0.41</formula>
      <formula>0.6</formula>
    </cfRule>
    <cfRule type="cellIs" dxfId="1178" priority="1408" operator="between">
      <formula>0.21</formula>
      <formula>0.4</formula>
    </cfRule>
    <cfRule type="cellIs" dxfId="1177" priority="1409" operator="between">
      <formula>0.01</formula>
      <formula>0.2</formula>
    </cfRule>
    <cfRule type="cellIs" dxfId="1176" priority="1410" operator="equal">
      <formula>0.2</formula>
    </cfRule>
    <cfRule type="cellIs" dxfId="1175" priority="1411" operator="equal">
      <formula>1</formula>
    </cfRule>
    <cfRule type="cellIs" dxfId="1174" priority="1412" operator="equal">
      <formula>0.8</formula>
    </cfRule>
    <cfRule type="cellIs" dxfId="1173" priority="1413" operator="equal">
      <formula>0.6</formula>
    </cfRule>
    <cfRule type="cellIs" dxfId="1172" priority="1414" operator="equal">
      <formula>0.4</formula>
    </cfRule>
    <cfRule type="cellIs" dxfId="1171" priority="1415" operator="equal">
      <formula>0.2</formula>
    </cfRule>
    <cfRule type="cellIs" dxfId="1170" priority="1416" operator="equal">
      <formula>0.2</formula>
    </cfRule>
  </conditionalFormatting>
  <conditionalFormatting sqref="AT168">
    <cfRule type="cellIs" dxfId="1169" priority="1393" operator="between">
      <formula>0.81</formula>
      <formula>1</formula>
    </cfRule>
    <cfRule type="cellIs" dxfId="1168" priority="1394" operator="between">
      <formula>0.61</formula>
      <formula>0.8</formula>
    </cfRule>
    <cfRule type="cellIs" dxfId="1167" priority="1395" operator="between">
      <formula>0.41</formula>
      <formula>0.6</formula>
    </cfRule>
    <cfRule type="cellIs" dxfId="1166" priority="1396" operator="between">
      <formula>0.21</formula>
      <formula>0.4</formula>
    </cfRule>
    <cfRule type="cellIs" dxfId="1165" priority="1397" operator="between">
      <formula>0.01</formula>
      <formula>0.2</formula>
    </cfRule>
    <cfRule type="cellIs" dxfId="1164" priority="1398" operator="equal">
      <formula>0.2</formula>
    </cfRule>
    <cfRule type="cellIs" dxfId="1163" priority="1399" operator="equal">
      <formula>1</formula>
    </cfRule>
    <cfRule type="cellIs" dxfId="1162" priority="1400" operator="equal">
      <formula>0.8</formula>
    </cfRule>
    <cfRule type="cellIs" dxfId="1161" priority="1401" operator="equal">
      <formula>0.6</formula>
    </cfRule>
    <cfRule type="cellIs" dxfId="1160" priority="1402" operator="equal">
      <formula>0.4</formula>
    </cfRule>
    <cfRule type="cellIs" dxfId="1159" priority="1403" operator="equal">
      <formula>0.2</formula>
    </cfRule>
    <cfRule type="cellIs" dxfId="1158" priority="1404" operator="equal">
      <formula>0.2</formula>
    </cfRule>
  </conditionalFormatting>
  <conditionalFormatting sqref="AU174">
    <cfRule type="cellIs" dxfId="1157" priority="1381" operator="between">
      <formula>0.81</formula>
      <formula>1</formula>
    </cfRule>
    <cfRule type="cellIs" dxfId="1156" priority="1382" operator="between">
      <formula>0.61</formula>
      <formula>0.8</formula>
    </cfRule>
    <cfRule type="cellIs" dxfId="1155" priority="1383" operator="between">
      <formula>0.41</formula>
      <formula>0.6</formula>
    </cfRule>
    <cfRule type="cellIs" dxfId="1154" priority="1384" operator="between">
      <formula>0.21</formula>
      <formula>0.4</formula>
    </cfRule>
    <cfRule type="cellIs" dxfId="1153" priority="1385" operator="between">
      <formula>0.01</formula>
      <formula>0.2</formula>
    </cfRule>
    <cfRule type="cellIs" dxfId="1152" priority="1386" operator="equal">
      <formula>0.2</formula>
    </cfRule>
    <cfRule type="cellIs" dxfId="1151" priority="1387" operator="equal">
      <formula>1</formula>
    </cfRule>
    <cfRule type="cellIs" dxfId="1150" priority="1388" operator="equal">
      <formula>0.8</formula>
    </cfRule>
    <cfRule type="cellIs" dxfId="1149" priority="1389" operator="equal">
      <formula>0.6</formula>
    </cfRule>
    <cfRule type="cellIs" dxfId="1148" priority="1390" operator="equal">
      <formula>0.4</formula>
    </cfRule>
    <cfRule type="cellIs" dxfId="1147" priority="1391" operator="equal">
      <formula>0.2</formula>
    </cfRule>
    <cfRule type="cellIs" dxfId="1146" priority="1392" operator="equal">
      <formula>0.2</formula>
    </cfRule>
  </conditionalFormatting>
  <conditionalFormatting sqref="AT174">
    <cfRule type="cellIs" dxfId="1145" priority="1369" operator="between">
      <formula>0.81</formula>
      <formula>1</formula>
    </cfRule>
    <cfRule type="cellIs" dxfId="1144" priority="1370" operator="between">
      <formula>0.61</formula>
      <formula>0.8</formula>
    </cfRule>
    <cfRule type="cellIs" dxfId="1143" priority="1371" operator="between">
      <formula>0.41</formula>
      <formula>0.6</formula>
    </cfRule>
    <cfRule type="cellIs" dxfId="1142" priority="1372" operator="between">
      <formula>0.21</formula>
      <formula>0.4</formula>
    </cfRule>
    <cfRule type="cellIs" dxfId="1141" priority="1373" operator="between">
      <formula>0.01</formula>
      <formula>0.2</formula>
    </cfRule>
    <cfRule type="cellIs" dxfId="1140" priority="1374" operator="equal">
      <formula>0.2</formula>
    </cfRule>
    <cfRule type="cellIs" dxfId="1139" priority="1375" operator="equal">
      <formula>1</formula>
    </cfRule>
    <cfRule type="cellIs" dxfId="1138" priority="1376" operator="equal">
      <formula>0.8</formula>
    </cfRule>
    <cfRule type="cellIs" dxfId="1137" priority="1377" operator="equal">
      <formula>0.6</formula>
    </cfRule>
    <cfRule type="cellIs" dxfId="1136" priority="1378" operator="equal">
      <formula>0.4</formula>
    </cfRule>
    <cfRule type="cellIs" dxfId="1135" priority="1379" operator="equal">
      <formula>0.2</formula>
    </cfRule>
    <cfRule type="cellIs" dxfId="1134" priority="1380" operator="equal">
      <formula>0.2</formula>
    </cfRule>
  </conditionalFormatting>
  <conditionalFormatting sqref="AU180">
    <cfRule type="cellIs" dxfId="1133" priority="1357" operator="between">
      <formula>0.81</formula>
      <formula>1</formula>
    </cfRule>
    <cfRule type="cellIs" dxfId="1132" priority="1358" operator="between">
      <formula>0.61</formula>
      <formula>0.8</formula>
    </cfRule>
    <cfRule type="cellIs" dxfId="1131" priority="1359" operator="between">
      <formula>0.41</formula>
      <formula>0.6</formula>
    </cfRule>
    <cfRule type="cellIs" dxfId="1130" priority="1360" operator="between">
      <formula>0.21</formula>
      <formula>0.4</formula>
    </cfRule>
    <cfRule type="cellIs" dxfId="1129" priority="1361" operator="between">
      <formula>0.01</formula>
      <formula>0.2</formula>
    </cfRule>
    <cfRule type="cellIs" dxfId="1128" priority="1362" operator="equal">
      <formula>0.2</formula>
    </cfRule>
    <cfRule type="cellIs" dxfId="1127" priority="1363" operator="equal">
      <formula>1</formula>
    </cfRule>
    <cfRule type="cellIs" dxfId="1126" priority="1364" operator="equal">
      <formula>0.8</formula>
    </cfRule>
    <cfRule type="cellIs" dxfId="1125" priority="1365" operator="equal">
      <formula>0.6</formula>
    </cfRule>
    <cfRule type="cellIs" dxfId="1124" priority="1366" operator="equal">
      <formula>0.4</formula>
    </cfRule>
    <cfRule type="cellIs" dxfId="1123" priority="1367" operator="equal">
      <formula>0.2</formula>
    </cfRule>
    <cfRule type="cellIs" dxfId="1122" priority="1368" operator="equal">
      <formula>0.2</formula>
    </cfRule>
  </conditionalFormatting>
  <conditionalFormatting sqref="AT180">
    <cfRule type="cellIs" dxfId="1121" priority="1345" operator="between">
      <formula>0.81</formula>
      <formula>1</formula>
    </cfRule>
    <cfRule type="cellIs" dxfId="1120" priority="1346" operator="between">
      <formula>0.61</formula>
      <formula>0.8</formula>
    </cfRule>
    <cfRule type="cellIs" dxfId="1119" priority="1347" operator="between">
      <formula>0.41</formula>
      <formula>0.6</formula>
    </cfRule>
    <cfRule type="cellIs" dxfId="1118" priority="1348" operator="between">
      <formula>0.21</formula>
      <formula>0.4</formula>
    </cfRule>
    <cfRule type="cellIs" dxfId="1117" priority="1349" operator="between">
      <formula>0.01</formula>
      <formula>0.2</formula>
    </cfRule>
    <cfRule type="cellIs" dxfId="1116" priority="1350" operator="equal">
      <formula>0.2</formula>
    </cfRule>
    <cfRule type="cellIs" dxfId="1115" priority="1351" operator="equal">
      <formula>1</formula>
    </cfRule>
    <cfRule type="cellIs" dxfId="1114" priority="1352" operator="equal">
      <formula>0.8</formula>
    </cfRule>
    <cfRule type="cellIs" dxfId="1113" priority="1353" operator="equal">
      <formula>0.6</formula>
    </cfRule>
    <cfRule type="cellIs" dxfId="1112" priority="1354" operator="equal">
      <formula>0.4</formula>
    </cfRule>
    <cfRule type="cellIs" dxfId="1111" priority="1355" operator="equal">
      <formula>0.2</formula>
    </cfRule>
    <cfRule type="cellIs" dxfId="1110" priority="1356" operator="equal">
      <formula>0.2</formula>
    </cfRule>
  </conditionalFormatting>
  <conditionalFormatting sqref="AU186">
    <cfRule type="cellIs" dxfId="1109" priority="1333" operator="between">
      <formula>0.81</formula>
      <formula>1</formula>
    </cfRule>
    <cfRule type="cellIs" dxfId="1108" priority="1334" operator="between">
      <formula>0.61</formula>
      <formula>0.8</formula>
    </cfRule>
    <cfRule type="cellIs" dxfId="1107" priority="1335" operator="between">
      <formula>0.41</formula>
      <formula>0.6</formula>
    </cfRule>
    <cfRule type="cellIs" dxfId="1106" priority="1336" operator="between">
      <formula>0.21</formula>
      <formula>0.4</formula>
    </cfRule>
    <cfRule type="cellIs" dxfId="1105" priority="1337" operator="between">
      <formula>0.01</formula>
      <formula>0.2</formula>
    </cfRule>
    <cfRule type="cellIs" dxfId="1104" priority="1338" operator="equal">
      <formula>0.2</formula>
    </cfRule>
    <cfRule type="cellIs" dxfId="1103" priority="1339" operator="equal">
      <formula>1</formula>
    </cfRule>
    <cfRule type="cellIs" dxfId="1102" priority="1340" operator="equal">
      <formula>0.8</formula>
    </cfRule>
    <cfRule type="cellIs" dxfId="1101" priority="1341" operator="equal">
      <formula>0.6</formula>
    </cfRule>
    <cfRule type="cellIs" dxfId="1100" priority="1342" operator="equal">
      <formula>0.4</formula>
    </cfRule>
    <cfRule type="cellIs" dxfId="1099" priority="1343" operator="equal">
      <formula>0.2</formula>
    </cfRule>
    <cfRule type="cellIs" dxfId="1098" priority="1344" operator="equal">
      <formula>0.2</formula>
    </cfRule>
  </conditionalFormatting>
  <conditionalFormatting sqref="AT186">
    <cfRule type="cellIs" dxfId="1097" priority="1321" operator="between">
      <formula>0.81</formula>
      <formula>1</formula>
    </cfRule>
    <cfRule type="cellIs" dxfId="1096" priority="1322" operator="between">
      <formula>0.61</formula>
      <formula>0.8</formula>
    </cfRule>
    <cfRule type="cellIs" dxfId="1095" priority="1323" operator="between">
      <formula>0.41</formula>
      <formula>0.6</formula>
    </cfRule>
    <cfRule type="cellIs" dxfId="1094" priority="1324" operator="between">
      <formula>0.21</formula>
      <formula>0.4</formula>
    </cfRule>
    <cfRule type="cellIs" dxfId="1093" priority="1325" operator="between">
      <formula>0.01</formula>
      <formula>0.2</formula>
    </cfRule>
    <cfRule type="cellIs" dxfId="1092" priority="1326" operator="equal">
      <formula>0.2</formula>
    </cfRule>
    <cfRule type="cellIs" dxfId="1091" priority="1327" operator="equal">
      <formula>1</formula>
    </cfRule>
    <cfRule type="cellIs" dxfId="1090" priority="1328" operator="equal">
      <formula>0.8</formula>
    </cfRule>
    <cfRule type="cellIs" dxfId="1089" priority="1329" operator="equal">
      <formula>0.6</formula>
    </cfRule>
    <cfRule type="cellIs" dxfId="1088" priority="1330" operator="equal">
      <formula>0.4</formula>
    </cfRule>
    <cfRule type="cellIs" dxfId="1087" priority="1331" operator="equal">
      <formula>0.2</formula>
    </cfRule>
    <cfRule type="cellIs" dxfId="1086" priority="1332" operator="equal">
      <formula>0.2</formula>
    </cfRule>
  </conditionalFormatting>
  <conditionalFormatting sqref="AU192">
    <cfRule type="cellIs" dxfId="1085" priority="1309" operator="between">
      <formula>0.81</formula>
      <formula>1</formula>
    </cfRule>
    <cfRule type="cellIs" dxfId="1084" priority="1310" operator="between">
      <formula>0.61</formula>
      <formula>0.8</formula>
    </cfRule>
    <cfRule type="cellIs" dxfId="1083" priority="1311" operator="between">
      <formula>0.41</formula>
      <formula>0.6</formula>
    </cfRule>
    <cfRule type="cellIs" dxfId="1082" priority="1312" operator="between">
      <formula>0.21</formula>
      <formula>0.4</formula>
    </cfRule>
    <cfRule type="cellIs" dxfId="1081" priority="1313" operator="between">
      <formula>0.01</formula>
      <formula>0.2</formula>
    </cfRule>
    <cfRule type="cellIs" dxfId="1080" priority="1314" operator="equal">
      <formula>0.2</formula>
    </cfRule>
    <cfRule type="cellIs" dxfId="1079" priority="1315" operator="equal">
      <formula>1</formula>
    </cfRule>
    <cfRule type="cellIs" dxfId="1078" priority="1316" operator="equal">
      <formula>0.8</formula>
    </cfRule>
    <cfRule type="cellIs" dxfId="1077" priority="1317" operator="equal">
      <formula>0.6</formula>
    </cfRule>
    <cfRule type="cellIs" dxfId="1076" priority="1318" operator="equal">
      <formula>0.4</formula>
    </cfRule>
    <cfRule type="cellIs" dxfId="1075" priority="1319" operator="equal">
      <formula>0.2</formula>
    </cfRule>
    <cfRule type="cellIs" dxfId="1074" priority="1320" operator="equal">
      <formula>0.2</formula>
    </cfRule>
  </conditionalFormatting>
  <conditionalFormatting sqref="AT192">
    <cfRule type="cellIs" dxfId="1073" priority="1297" operator="between">
      <formula>0.81</formula>
      <formula>1</formula>
    </cfRule>
    <cfRule type="cellIs" dxfId="1072" priority="1298" operator="between">
      <formula>0.61</formula>
      <formula>0.8</formula>
    </cfRule>
    <cfRule type="cellIs" dxfId="1071" priority="1299" operator="between">
      <formula>0.41</formula>
      <formula>0.6</formula>
    </cfRule>
    <cfRule type="cellIs" dxfId="1070" priority="1300" operator="between">
      <formula>0.21</formula>
      <formula>0.4</formula>
    </cfRule>
    <cfRule type="cellIs" dxfId="1069" priority="1301" operator="between">
      <formula>0.01</formula>
      <formula>0.2</formula>
    </cfRule>
    <cfRule type="cellIs" dxfId="1068" priority="1302" operator="equal">
      <formula>0.2</formula>
    </cfRule>
    <cfRule type="cellIs" dxfId="1067" priority="1303" operator="equal">
      <formula>1</formula>
    </cfRule>
    <cfRule type="cellIs" dxfId="1066" priority="1304" operator="equal">
      <formula>0.8</formula>
    </cfRule>
    <cfRule type="cellIs" dxfId="1065" priority="1305" operator="equal">
      <formula>0.6</formula>
    </cfRule>
    <cfRule type="cellIs" dxfId="1064" priority="1306" operator="equal">
      <formula>0.4</formula>
    </cfRule>
    <cfRule type="cellIs" dxfId="1063" priority="1307" operator="equal">
      <formula>0.2</formula>
    </cfRule>
    <cfRule type="cellIs" dxfId="1062" priority="1308" operator="equal">
      <formula>0.2</formula>
    </cfRule>
  </conditionalFormatting>
  <conditionalFormatting sqref="AU198">
    <cfRule type="cellIs" dxfId="1061" priority="1285" operator="between">
      <formula>0.81</formula>
      <formula>1</formula>
    </cfRule>
    <cfRule type="cellIs" dxfId="1060" priority="1286" operator="between">
      <formula>0.61</formula>
      <formula>0.8</formula>
    </cfRule>
    <cfRule type="cellIs" dxfId="1059" priority="1287" operator="between">
      <formula>0.41</formula>
      <formula>0.6</formula>
    </cfRule>
    <cfRule type="cellIs" dxfId="1058" priority="1288" operator="between">
      <formula>0.21</formula>
      <formula>0.4</formula>
    </cfRule>
    <cfRule type="cellIs" dxfId="1057" priority="1289" operator="between">
      <formula>0.01</formula>
      <formula>0.2</formula>
    </cfRule>
    <cfRule type="cellIs" dxfId="1056" priority="1290" operator="equal">
      <formula>0.2</formula>
    </cfRule>
    <cfRule type="cellIs" dxfId="1055" priority="1291" operator="equal">
      <formula>1</formula>
    </cfRule>
    <cfRule type="cellIs" dxfId="1054" priority="1292" operator="equal">
      <formula>0.8</formula>
    </cfRule>
    <cfRule type="cellIs" dxfId="1053" priority="1293" operator="equal">
      <formula>0.6</formula>
    </cfRule>
    <cfRule type="cellIs" dxfId="1052" priority="1294" operator="equal">
      <formula>0.4</formula>
    </cfRule>
    <cfRule type="cellIs" dxfId="1051" priority="1295" operator="equal">
      <formula>0.2</formula>
    </cfRule>
    <cfRule type="cellIs" dxfId="1050" priority="1296" operator="equal">
      <formula>0.2</formula>
    </cfRule>
  </conditionalFormatting>
  <conditionalFormatting sqref="AT198">
    <cfRule type="cellIs" dxfId="1049" priority="1273" operator="between">
      <formula>0.81</formula>
      <formula>1</formula>
    </cfRule>
    <cfRule type="cellIs" dxfId="1048" priority="1274" operator="between">
      <formula>0.61</formula>
      <formula>0.8</formula>
    </cfRule>
    <cfRule type="cellIs" dxfId="1047" priority="1275" operator="between">
      <formula>0.41</formula>
      <formula>0.6</formula>
    </cfRule>
    <cfRule type="cellIs" dxfId="1046" priority="1276" operator="between">
      <formula>0.21</formula>
      <formula>0.4</formula>
    </cfRule>
    <cfRule type="cellIs" dxfId="1045" priority="1277" operator="between">
      <formula>0.01</formula>
      <formula>0.2</formula>
    </cfRule>
    <cfRule type="cellIs" dxfId="1044" priority="1278" operator="equal">
      <formula>0.2</formula>
    </cfRule>
    <cfRule type="cellIs" dxfId="1043" priority="1279" operator="equal">
      <formula>1</formula>
    </cfRule>
    <cfRule type="cellIs" dxfId="1042" priority="1280" operator="equal">
      <formula>0.8</formula>
    </cfRule>
    <cfRule type="cellIs" dxfId="1041" priority="1281" operator="equal">
      <formula>0.6</formula>
    </cfRule>
    <cfRule type="cellIs" dxfId="1040" priority="1282" operator="equal">
      <formula>0.4</formula>
    </cfRule>
    <cfRule type="cellIs" dxfId="1039" priority="1283" operator="equal">
      <formula>0.2</formula>
    </cfRule>
    <cfRule type="cellIs" dxfId="1038" priority="1284" operator="equal">
      <formula>0.2</formula>
    </cfRule>
  </conditionalFormatting>
  <conditionalFormatting sqref="AU204">
    <cfRule type="cellIs" dxfId="1037" priority="1261" operator="between">
      <formula>0.81</formula>
      <formula>1</formula>
    </cfRule>
    <cfRule type="cellIs" dxfId="1036" priority="1262" operator="between">
      <formula>0.61</formula>
      <formula>0.8</formula>
    </cfRule>
    <cfRule type="cellIs" dxfId="1035" priority="1263" operator="between">
      <formula>0.41</formula>
      <formula>0.6</formula>
    </cfRule>
    <cfRule type="cellIs" dxfId="1034" priority="1264" operator="between">
      <formula>0.21</formula>
      <formula>0.4</formula>
    </cfRule>
    <cfRule type="cellIs" dxfId="1033" priority="1265" operator="between">
      <formula>0.01</formula>
      <formula>0.2</formula>
    </cfRule>
    <cfRule type="cellIs" dxfId="1032" priority="1266" operator="equal">
      <formula>0.2</formula>
    </cfRule>
    <cfRule type="cellIs" dxfId="1031" priority="1267" operator="equal">
      <formula>1</formula>
    </cfRule>
    <cfRule type="cellIs" dxfId="1030" priority="1268" operator="equal">
      <formula>0.8</formula>
    </cfRule>
    <cfRule type="cellIs" dxfId="1029" priority="1269" operator="equal">
      <formula>0.6</formula>
    </cfRule>
    <cfRule type="cellIs" dxfId="1028" priority="1270" operator="equal">
      <formula>0.4</formula>
    </cfRule>
    <cfRule type="cellIs" dxfId="1027" priority="1271" operator="equal">
      <formula>0.2</formula>
    </cfRule>
    <cfRule type="cellIs" dxfId="1026" priority="1272" operator="equal">
      <formula>0.2</formula>
    </cfRule>
  </conditionalFormatting>
  <conditionalFormatting sqref="AT204">
    <cfRule type="cellIs" dxfId="1025" priority="1249" operator="between">
      <formula>0.81</formula>
      <formula>1</formula>
    </cfRule>
    <cfRule type="cellIs" dxfId="1024" priority="1250" operator="between">
      <formula>0.61</formula>
      <formula>0.8</formula>
    </cfRule>
    <cfRule type="cellIs" dxfId="1023" priority="1251" operator="between">
      <formula>0.41</formula>
      <formula>0.6</formula>
    </cfRule>
    <cfRule type="cellIs" dxfId="1022" priority="1252" operator="between">
      <formula>0.21</formula>
      <formula>0.4</formula>
    </cfRule>
    <cfRule type="cellIs" dxfId="1021" priority="1253" operator="between">
      <formula>0.01</formula>
      <formula>0.2</formula>
    </cfRule>
    <cfRule type="cellIs" dxfId="1020" priority="1254" operator="equal">
      <formula>0.2</formula>
    </cfRule>
    <cfRule type="cellIs" dxfId="1019" priority="1255" operator="equal">
      <formula>1</formula>
    </cfRule>
    <cfRule type="cellIs" dxfId="1018" priority="1256" operator="equal">
      <formula>0.8</formula>
    </cfRule>
    <cfRule type="cellIs" dxfId="1017" priority="1257" operator="equal">
      <formula>0.6</formula>
    </cfRule>
    <cfRule type="cellIs" dxfId="1016" priority="1258" operator="equal">
      <formula>0.4</formula>
    </cfRule>
    <cfRule type="cellIs" dxfId="1015" priority="1259" operator="equal">
      <formula>0.2</formula>
    </cfRule>
    <cfRule type="cellIs" dxfId="1014" priority="1260" operator="equal">
      <formula>0.2</formula>
    </cfRule>
  </conditionalFormatting>
  <conditionalFormatting sqref="AU210">
    <cfRule type="cellIs" dxfId="1013" priority="1237" operator="between">
      <formula>0.81</formula>
      <formula>1</formula>
    </cfRule>
    <cfRule type="cellIs" dxfId="1012" priority="1238" operator="between">
      <formula>0.61</formula>
      <formula>0.8</formula>
    </cfRule>
    <cfRule type="cellIs" dxfId="1011" priority="1239" operator="between">
      <formula>0.41</formula>
      <formula>0.6</formula>
    </cfRule>
    <cfRule type="cellIs" dxfId="1010" priority="1240" operator="between">
      <formula>0.21</formula>
      <formula>0.4</formula>
    </cfRule>
    <cfRule type="cellIs" dxfId="1009" priority="1241" operator="between">
      <formula>0.01</formula>
      <formula>0.2</formula>
    </cfRule>
    <cfRule type="cellIs" dxfId="1008" priority="1242" operator="equal">
      <formula>0.2</formula>
    </cfRule>
    <cfRule type="cellIs" dxfId="1007" priority="1243" operator="equal">
      <formula>1</formula>
    </cfRule>
    <cfRule type="cellIs" dxfId="1006" priority="1244" operator="equal">
      <formula>0.8</formula>
    </cfRule>
    <cfRule type="cellIs" dxfId="1005" priority="1245" operator="equal">
      <formula>0.6</formula>
    </cfRule>
    <cfRule type="cellIs" dxfId="1004" priority="1246" operator="equal">
      <formula>0.4</formula>
    </cfRule>
    <cfRule type="cellIs" dxfId="1003" priority="1247" operator="equal">
      <formula>0.2</formula>
    </cfRule>
    <cfRule type="cellIs" dxfId="1002" priority="1248" operator="equal">
      <formula>0.2</formula>
    </cfRule>
  </conditionalFormatting>
  <conditionalFormatting sqref="AT210">
    <cfRule type="cellIs" dxfId="1001" priority="1225" operator="between">
      <formula>0.81</formula>
      <formula>1</formula>
    </cfRule>
    <cfRule type="cellIs" dxfId="1000" priority="1226" operator="between">
      <formula>0.61</formula>
      <formula>0.8</formula>
    </cfRule>
    <cfRule type="cellIs" dxfId="999" priority="1227" operator="between">
      <formula>0.41</formula>
      <formula>0.6</formula>
    </cfRule>
    <cfRule type="cellIs" dxfId="998" priority="1228" operator="between">
      <formula>0.21</formula>
      <formula>0.4</formula>
    </cfRule>
    <cfRule type="cellIs" dxfId="997" priority="1229" operator="between">
      <formula>0.01</formula>
      <formula>0.2</formula>
    </cfRule>
    <cfRule type="cellIs" dxfId="996" priority="1230" operator="equal">
      <formula>0.2</formula>
    </cfRule>
    <cfRule type="cellIs" dxfId="995" priority="1231" operator="equal">
      <formula>1</formula>
    </cfRule>
    <cfRule type="cellIs" dxfId="994" priority="1232" operator="equal">
      <formula>0.8</formula>
    </cfRule>
    <cfRule type="cellIs" dxfId="993" priority="1233" operator="equal">
      <formula>0.6</formula>
    </cfRule>
    <cfRule type="cellIs" dxfId="992" priority="1234" operator="equal">
      <formula>0.4</formula>
    </cfRule>
    <cfRule type="cellIs" dxfId="991" priority="1235" operator="equal">
      <formula>0.2</formula>
    </cfRule>
    <cfRule type="cellIs" dxfId="990" priority="1236" operator="equal">
      <formula>0.2</formula>
    </cfRule>
  </conditionalFormatting>
  <conditionalFormatting sqref="AU216">
    <cfRule type="cellIs" dxfId="989" priority="1213" operator="between">
      <formula>0.81</formula>
      <formula>1</formula>
    </cfRule>
    <cfRule type="cellIs" dxfId="988" priority="1214" operator="between">
      <formula>0.61</formula>
      <formula>0.8</formula>
    </cfRule>
    <cfRule type="cellIs" dxfId="987" priority="1215" operator="between">
      <formula>0.41</formula>
      <formula>0.6</formula>
    </cfRule>
    <cfRule type="cellIs" dxfId="986" priority="1216" operator="between">
      <formula>0.21</formula>
      <formula>0.4</formula>
    </cfRule>
    <cfRule type="cellIs" dxfId="985" priority="1217" operator="between">
      <formula>0.01</formula>
      <formula>0.2</formula>
    </cfRule>
    <cfRule type="cellIs" dxfId="984" priority="1218" operator="equal">
      <formula>0.2</formula>
    </cfRule>
    <cfRule type="cellIs" dxfId="983" priority="1219" operator="equal">
      <formula>1</formula>
    </cfRule>
    <cfRule type="cellIs" dxfId="982" priority="1220" operator="equal">
      <formula>0.8</formula>
    </cfRule>
    <cfRule type="cellIs" dxfId="981" priority="1221" operator="equal">
      <formula>0.6</formula>
    </cfRule>
    <cfRule type="cellIs" dxfId="980" priority="1222" operator="equal">
      <formula>0.4</formula>
    </cfRule>
    <cfRule type="cellIs" dxfId="979" priority="1223" operator="equal">
      <formula>0.2</formula>
    </cfRule>
    <cfRule type="cellIs" dxfId="978" priority="1224" operator="equal">
      <formula>0.2</formula>
    </cfRule>
  </conditionalFormatting>
  <conditionalFormatting sqref="AT216">
    <cfRule type="cellIs" dxfId="977" priority="1201" operator="between">
      <formula>0.81</formula>
      <formula>1</formula>
    </cfRule>
    <cfRule type="cellIs" dxfId="976" priority="1202" operator="between">
      <formula>0.61</formula>
      <formula>0.8</formula>
    </cfRule>
    <cfRule type="cellIs" dxfId="975" priority="1203" operator="between">
      <formula>0.41</formula>
      <formula>0.6</formula>
    </cfRule>
    <cfRule type="cellIs" dxfId="974" priority="1204" operator="between">
      <formula>0.21</formula>
      <formula>0.4</formula>
    </cfRule>
    <cfRule type="cellIs" dxfId="973" priority="1205" operator="between">
      <formula>0.01</formula>
      <formula>0.2</formula>
    </cfRule>
    <cfRule type="cellIs" dxfId="972" priority="1206" operator="equal">
      <formula>0.2</formula>
    </cfRule>
    <cfRule type="cellIs" dxfId="971" priority="1207" operator="equal">
      <formula>1</formula>
    </cfRule>
    <cfRule type="cellIs" dxfId="970" priority="1208" operator="equal">
      <formula>0.8</formula>
    </cfRule>
    <cfRule type="cellIs" dxfId="969" priority="1209" operator="equal">
      <formula>0.6</formula>
    </cfRule>
    <cfRule type="cellIs" dxfId="968" priority="1210" operator="equal">
      <formula>0.4</formula>
    </cfRule>
    <cfRule type="cellIs" dxfId="967" priority="1211" operator="equal">
      <formula>0.2</formula>
    </cfRule>
    <cfRule type="cellIs" dxfId="966" priority="1212" operator="equal">
      <formula>0.2</formula>
    </cfRule>
  </conditionalFormatting>
  <conditionalFormatting sqref="AU222 AU391:AU400">
    <cfRule type="cellIs" dxfId="965" priority="1189" operator="between">
      <formula>0.81</formula>
      <formula>1</formula>
    </cfRule>
    <cfRule type="cellIs" dxfId="964" priority="1190" operator="between">
      <formula>0.61</formula>
      <formula>0.8</formula>
    </cfRule>
    <cfRule type="cellIs" dxfId="963" priority="1191" operator="between">
      <formula>0.41</formula>
      <formula>0.6</formula>
    </cfRule>
    <cfRule type="cellIs" dxfId="962" priority="1192" operator="between">
      <formula>0.21</formula>
      <formula>0.4</formula>
    </cfRule>
    <cfRule type="cellIs" dxfId="961" priority="1193" operator="between">
      <formula>0.01</formula>
      <formula>0.2</formula>
    </cfRule>
    <cfRule type="cellIs" dxfId="960" priority="1194" operator="equal">
      <formula>0.2</formula>
    </cfRule>
    <cfRule type="cellIs" dxfId="959" priority="1195" operator="equal">
      <formula>1</formula>
    </cfRule>
    <cfRule type="cellIs" dxfId="958" priority="1196" operator="equal">
      <formula>0.8</formula>
    </cfRule>
    <cfRule type="cellIs" dxfId="957" priority="1197" operator="equal">
      <formula>0.6</formula>
    </cfRule>
    <cfRule type="cellIs" dxfId="956" priority="1198" operator="equal">
      <formula>0.4</formula>
    </cfRule>
    <cfRule type="cellIs" dxfId="955" priority="1199" operator="equal">
      <formula>0.2</formula>
    </cfRule>
    <cfRule type="cellIs" dxfId="954" priority="1200" operator="equal">
      <formula>0.2</formula>
    </cfRule>
  </conditionalFormatting>
  <conditionalFormatting sqref="AT222">
    <cfRule type="cellIs" dxfId="953" priority="1177" operator="between">
      <formula>0.81</formula>
      <formula>1</formula>
    </cfRule>
    <cfRule type="cellIs" dxfId="952" priority="1178" operator="between">
      <formula>0.61</formula>
      <formula>0.8</formula>
    </cfRule>
    <cfRule type="cellIs" dxfId="951" priority="1179" operator="between">
      <formula>0.41</formula>
      <formula>0.6</formula>
    </cfRule>
    <cfRule type="cellIs" dxfId="950" priority="1180" operator="between">
      <formula>0.21</formula>
      <formula>0.4</formula>
    </cfRule>
    <cfRule type="cellIs" dxfId="949" priority="1181" operator="between">
      <formula>0.01</formula>
      <formula>0.2</formula>
    </cfRule>
    <cfRule type="cellIs" dxfId="948" priority="1182" operator="equal">
      <formula>0.2</formula>
    </cfRule>
    <cfRule type="cellIs" dxfId="947" priority="1183" operator="equal">
      <formula>1</formula>
    </cfRule>
    <cfRule type="cellIs" dxfId="946" priority="1184" operator="equal">
      <formula>0.8</formula>
    </cfRule>
    <cfRule type="cellIs" dxfId="945" priority="1185" operator="equal">
      <formula>0.6</formula>
    </cfRule>
    <cfRule type="cellIs" dxfId="944" priority="1186" operator="equal">
      <formula>0.4</formula>
    </cfRule>
    <cfRule type="cellIs" dxfId="943" priority="1187" operator="equal">
      <formula>0.2</formula>
    </cfRule>
    <cfRule type="cellIs" dxfId="942" priority="1188" operator="equal">
      <formula>0.2</formula>
    </cfRule>
  </conditionalFormatting>
  <conditionalFormatting sqref="AU228">
    <cfRule type="cellIs" dxfId="941" priority="1165" operator="between">
      <formula>0.81</formula>
      <formula>1</formula>
    </cfRule>
    <cfRule type="cellIs" dxfId="940" priority="1166" operator="between">
      <formula>0.61</formula>
      <formula>0.8</formula>
    </cfRule>
    <cfRule type="cellIs" dxfId="939" priority="1167" operator="between">
      <formula>0.41</formula>
      <formula>0.6</formula>
    </cfRule>
    <cfRule type="cellIs" dxfId="938" priority="1168" operator="between">
      <formula>0.21</formula>
      <formula>0.4</formula>
    </cfRule>
    <cfRule type="cellIs" dxfId="937" priority="1169" operator="between">
      <formula>0.01</formula>
      <formula>0.2</formula>
    </cfRule>
    <cfRule type="cellIs" dxfId="936" priority="1170" operator="equal">
      <formula>0.2</formula>
    </cfRule>
    <cfRule type="cellIs" dxfId="935" priority="1171" operator="equal">
      <formula>1</formula>
    </cfRule>
    <cfRule type="cellIs" dxfId="934" priority="1172" operator="equal">
      <formula>0.8</formula>
    </cfRule>
    <cfRule type="cellIs" dxfId="933" priority="1173" operator="equal">
      <formula>0.6</formula>
    </cfRule>
    <cfRule type="cellIs" dxfId="932" priority="1174" operator="equal">
      <formula>0.4</formula>
    </cfRule>
    <cfRule type="cellIs" dxfId="931" priority="1175" operator="equal">
      <formula>0.2</formula>
    </cfRule>
    <cfRule type="cellIs" dxfId="930" priority="1176" operator="equal">
      <formula>0.2</formula>
    </cfRule>
  </conditionalFormatting>
  <conditionalFormatting sqref="AT228">
    <cfRule type="cellIs" dxfId="929" priority="1153" operator="between">
      <formula>0.81</formula>
      <formula>1</formula>
    </cfRule>
    <cfRule type="cellIs" dxfId="928" priority="1154" operator="between">
      <formula>0.61</formula>
      <formula>0.8</formula>
    </cfRule>
    <cfRule type="cellIs" dxfId="927" priority="1155" operator="between">
      <formula>0.41</formula>
      <formula>0.6</formula>
    </cfRule>
    <cfRule type="cellIs" dxfId="926" priority="1156" operator="between">
      <formula>0.21</formula>
      <formula>0.4</formula>
    </cfRule>
    <cfRule type="cellIs" dxfId="925" priority="1157" operator="between">
      <formula>0.01</formula>
      <formula>0.2</formula>
    </cfRule>
    <cfRule type="cellIs" dxfId="924" priority="1158" operator="equal">
      <formula>0.2</formula>
    </cfRule>
    <cfRule type="cellIs" dxfId="923" priority="1159" operator="equal">
      <formula>1</formula>
    </cfRule>
    <cfRule type="cellIs" dxfId="922" priority="1160" operator="equal">
      <formula>0.8</formula>
    </cfRule>
    <cfRule type="cellIs" dxfId="921" priority="1161" operator="equal">
      <formula>0.6</formula>
    </cfRule>
    <cfRule type="cellIs" dxfId="920" priority="1162" operator="equal">
      <formula>0.4</formula>
    </cfRule>
    <cfRule type="cellIs" dxfId="919" priority="1163" operator="equal">
      <formula>0.2</formula>
    </cfRule>
    <cfRule type="cellIs" dxfId="918" priority="1164" operator="equal">
      <formula>0.2</formula>
    </cfRule>
  </conditionalFormatting>
  <conditionalFormatting sqref="AU234">
    <cfRule type="cellIs" dxfId="917" priority="1141" operator="between">
      <formula>0.81</formula>
      <formula>1</formula>
    </cfRule>
    <cfRule type="cellIs" dxfId="916" priority="1142" operator="between">
      <formula>0.61</formula>
      <formula>0.8</formula>
    </cfRule>
    <cfRule type="cellIs" dxfId="915" priority="1143" operator="between">
      <formula>0.41</formula>
      <formula>0.6</formula>
    </cfRule>
    <cfRule type="cellIs" dxfId="914" priority="1144" operator="between">
      <formula>0.21</formula>
      <formula>0.4</formula>
    </cfRule>
    <cfRule type="cellIs" dxfId="913" priority="1145" operator="between">
      <formula>0.01</formula>
      <formula>0.2</formula>
    </cfRule>
    <cfRule type="cellIs" dxfId="912" priority="1146" operator="equal">
      <formula>0.2</formula>
    </cfRule>
    <cfRule type="cellIs" dxfId="911" priority="1147" operator="equal">
      <formula>1</formula>
    </cfRule>
    <cfRule type="cellIs" dxfId="910" priority="1148" operator="equal">
      <formula>0.8</formula>
    </cfRule>
    <cfRule type="cellIs" dxfId="909" priority="1149" operator="equal">
      <formula>0.6</formula>
    </cfRule>
    <cfRule type="cellIs" dxfId="908" priority="1150" operator="equal">
      <formula>0.4</formula>
    </cfRule>
    <cfRule type="cellIs" dxfId="907" priority="1151" operator="equal">
      <formula>0.2</formula>
    </cfRule>
    <cfRule type="cellIs" dxfId="906" priority="1152" operator="equal">
      <formula>0.2</formula>
    </cfRule>
  </conditionalFormatting>
  <conditionalFormatting sqref="AT234">
    <cfRule type="cellIs" dxfId="905" priority="1129" operator="between">
      <formula>0.81</formula>
      <formula>1</formula>
    </cfRule>
    <cfRule type="cellIs" dxfId="904" priority="1130" operator="between">
      <formula>0.61</formula>
      <formula>0.8</formula>
    </cfRule>
    <cfRule type="cellIs" dxfId="903" priority="1131" operator="between">
      <formula>0.41</formula>
      <formula>0.6</formula>
    </cfRule>
    <cfRule type="cellIs" dxfId="902" priority="1132" operator="between">
      <formula>0.21</formula>
      <formula>0.4</formula>
    </cfRule>
    <cfRule type="cellIs" dxfId="901" priority="1133" operator="between">
      <formula>0.01</formula>
      <formula>0.2</formula>
    </cfRule>
    <cfRule type="cellIs" dxfId="900" priority="1134" operator="equal">
      <formula>0.2</formula>
    </cfRule>
    <cfRule type="cellIs" dxfId="899" priority="1135" operator="equal">
      <formula>1</formula>
    </cfRule>
    <cfRule type="cellIs" dxfId="898" priority="1136" operator="equal">
      <formula>0.8</formula>
    </cfRule>
    <cfRule type="cellIs" dxfId="897" priority="1137" operator="equal">
      <formula>0.6</formula>
    </cfRule>
    <cfRule type="cellIs" dxfId="896" priority="1138" operator="equal">
      <formula>0.4</formula>
    </cfRule>
    <cfRule type="cellIs" dxfId="895" priority="1139" operator="equal">
      <formula>0.2</formula>
    </cfRule>
    <cfRule type="cellIs" dxfId="894" priority="1140" operator="equal">
      <formula>0.2</formula>
    </cfRule>
  </conditionalFormatting>
  <conditionalFormatting sqref="AU240">
    <cfRule type="cellIs" dxfId="893" priority="1117" operator="between">
      <formula>0.81</formula>
      <formula>1</formula>
    </cfRule>
    <cfRule type="cellIs" dxfId="892" priority="1118" operator="between">
      <formula>0.61</formula>
      <formula>0.8</formula>
    </cfRule>
    <cfRule type="cellIs" dxfId="891" priority="1119" operator="between">
      <formula>0.41</formula>
      <formula>0.6</formula>
    </cfRule>
    <cfRule type="cellIs" dxfId="890" priority="1120" operator="between">
      <formula>0.21</formula>
      <formula>0.4</formula>
    </cfRule>
    <cfRule type="cellIs" dxfId="889" priority="1121" operator="between">
      <formula>0.01</formula>
      <formula>0.2</formula>
    </cfRule>
    <cfRule type="cellIs" dxfId="888" priority="1122" operator="equal">
      <formula>0.2</formula>
    </cfRule>
    <cfRule type="cellIs" dxfId="887" priority="1123" operator="equal">
      <formula>1</formula>
    </cfRule>
    <cfRule type="cellIs" dxfId="886" priority="1124" operator="equal">
      <formula>0.8</formula>
    </cfRule>
    <cfRule type="cellIs" dxfId="885" priority="1125" operator="equal">
      <formula>0.6</formula>
    </cfRule>
    <cfRule type="cellIs" dxfId="884" priority="1126" operator="equal">
      <formula>0.4</formula>
    </cfRule>
    <cfRule type="cellIs" dxfId="883" priority="1127" operator="equal">
      <formula>0.2</formula>
    </cfRule>
    <cfRule type="cellIs" dxfId="882" priority="1128" operator="equal">
      <formula>0.2</formula>
    </cfRule>
  </conditionalFormatting>
  <conditionalFormatting sqref="AT240">
    <cfRule type="cellIs" dxfId="881" priority="1105" operator="between">
      <formula>0.81</formula>
      <formula>1</formula>
    </cfRule>
    <cfRule type="cellIs" dxfId="880" priority="1106" operator="between">
      <formula>0.61</formula>
      <formula>0.8</formula>
    </cfRule>
    <cfRule type="cellIs" dxfId="879" priority="1107" operator="between">
      <formula>0.41</formula>
      <formula>0.6</formula>
    </cfRule>
    <cfRule type="cellIs" dxfId="878" priority="1108" operator="between">
      <formula>0.21</formula>
      <formula>0.4</formula>
    </cfRule>
    <cfRule type="cellIs" dxfId="877" priority="1109" operator="between">
      <formula>0.01</formula>
      <formula>0.2</formula>
    </cfRule>
    <cfRule type="cellIs" dxfId="876" priority="1110" operator="equal">
      <formula>0.2</formula>
    </cfRule>
    <cfRule type="cellIs" dxfId="875" priority="1111" operator="equal">
      <formula>1</formula>
    </cfRule>
    <cfRule type="cellIs" dxfId="874" priority="1112" operator="equal">
      <formula>0.8</formula>
    </cfRule>
    <cfRule type="cellIs" dxfId="873" priority="1113" operator="equal">
      <formula>0.6</formula>
    </cfRule>
    <cfRule type="cellIs" dxfId="872" priority="1114" operator="equal">
      <formula>0.4</formula>
    </cfRule>
    <cfRule type="cellIs" dxfId="871" priority="1115" operator="equal">
      <formula>0.2</formula>
    </cfRule>
    <cfRule type="cellIs" dxfId="870" priority="1116" operator="equal">
      <formula>0.2</formula>
    </cfRule>
  </conditionalFormatting>
  <conditionalFormatting sqref="AU246">
    <cfRule type="cellIs" dxfId="869" priority="1093" operator="between">
      <formula>0.81</formula>
      <formula>1</formula>
    </cfRule>
    <cfRule type="cellIs" dxfId="868" priority="1094" operator="between">
      <formula>0.61</formula>
      <formula>0.8</formula>
    </cfRule>
    <cfRule type="cellIs" dxfId="867" priority="1095" operator="between">
      <formula>0.41</formula>
      <formula>0.6</formula>
    </cfRule>
    <cfRule type="cellIs" dxfId="866" priority="1096" operator="between">
      <formula>0.21</formula>
      <formula>0.4</formula>
    </cfRule>
    <cfRule type="cellIs" dxfId="865" priority="1097" operator="between">
      <formula>0.01</formula>
      <formula>0.2</formula>
    </cfRule>
    <cfRule type="cellIs" dxfId="864" priority="1098" operator="equal">
      <formula>0.2</formula>
    </cfRule>
    <cfRule type="cellIs" dxfId="863" priority="1099" operator="equal">
      <formula>1</formula>
    </cfRule>
    <cfRule type="cellIs" dxfId="862" priority="1100" operator="equal">
      <formula>0.8</formula>
    </cfRule>
    <cfRule type="cellIs" dxfId="861" priority="1101" operator="equal">
      <formula>0.6</formula>
    </cfRule>
    <cfRule type="cellIs" dxfId="860" priority="1102" operator="equal">
      <formula>0.4</formula>
    </cfRule>
    <cfRule type="cellIs" dxfId="859" priority="1103" operator="equal">
      <formula>0.2</formula>
    </cfRule>
    <cfRule type="cellIs" dxfId="858" priority="1104" operator="equal">
      <formula>0.2</formula>
    </cfRule>
  </conditionalFormatting>
  <conditionalFormatting sqref="AT246">
    <cfRule type="cellIs" dxfId="857" priority="1081" operator="between">
      <formula>0.81</formula>
      <formula>1</formula>
    </cfRule>
    <cfRule type="cellIs" dxfId="856" priority="1082" operator="between">
      <formula>0.61</formula>
      <formula>0.8</formula>
    </cfRule>
    <cfRule type="cellIs" dxfId="855" priority="1083" operator="between">
      <formula>0.41</formula>
      <formula>0.6</formula>
    </cfRule>
    <cfRule type="cellIs" dxfId="854" priority="1084" operator="between">
      <formula>0.21</formula>
      <formula>0.4</formula>
    </cfRule>
    <cfRule type="cellIs" dxfId="853" priority="1085" operator="between">
      <formula>0.01</formula>
      <formula>0.2</formula>
    </cfRule>
    <cfRule type="cellIs" dxfId="852" priority="1086" operator="equal">
      <formula>0.2</formula>
    </cfRule>
    <cfRule type="cellIs" dxfId="851" priority="1087" operator="equal">
      <formula>1</formula>
    </cfRule>
    <cfRule type="cellIs" dxfId="850" priority="1088" operator="equal">
      <formula>0.8</formula>
    </cfRule>
    <cfRule type="cellIs" dxfId="849" priority="1089" operator="equal">
      <formula>0.6</formula>
    </cfRule>
    <cfRule type="cellIs" dxfId="848" priority="1090" operator="equal">
      <formula>0.4</formula>
    </cfRule>
    <cfRule type="cellIs" dxfId="847" priority="1091" operator="equal">
      <formula>0.2</formula>
    </cfRule>
    <cfRule type="cellIs" dxfId="846" priority="1092" operator="equal">
      <formula>0.2</formula>
    </cfRule>
  </conditionalFormatting>
  <conditionalFormatting sqref="AU252">
    <cfRule type="cellIs" dxfId="845" priority="1057" operator="between">
      <formula>0.81</formula>
      <formula>1</formula>
    </cfRule>
    <cfRule type="cellIs" dxfId="844" priority="1058" operator="between">
      <formula>0.61</formula>
      <formula>0.8</formula>
    </cfRule>
    <cfRule type="cellIs" dxfId="843" priority="1059" operator="between">
      <formula>0.41</formula>
      <formula>0.6</formula>
    </cfRule>
    <cfRule type="cellIs" dxfId="842" priority="1060" operator="between">
      <formula>0.21</formula>
      <formula>0.4</formula>
    </cfRule>
    <cfRule type="cellIs" dxfId="841" priority="1061" operator="between">
      <formula>0.01</formula>
      <formula>0.2</formula>
    </cfRule>
    <cfRule type="cellIs" dxfId="840" priority="1062" operator="equal">
      <formula>0.2</formula>
    </cfRule>
    <cfRule type="cellIs" dxfId="839" priority="1063" operator="equal">
      <formula>1</formula>
    </cfRule>
    <cfRule type="cellIs" dxfId="838" priority="1064" operator="equal">
      <formula>0.8</formula>
    </cfRule>
    <cfRule type="cellIs" dxfId="837" priority="1065" operator="equal">
      <formula>0.6</formula>
    </cfRule>
    <cfRule type="cellIs" dxfId="836" priority="1066" operator="equal">
      <formula>0.4</formula>
    </cfRule>
    <cfRule type="cellIs" dxfId="835" priority="1067" operator="equal">
      <formula>0.2</formula>
    </cfRule>
    <cfRule type="cellIs" dxfId="834" priority="1068" operator="equal">
      <formula>0.2</formula>
    </cfRule>
  </conditionalFormatting>
  <conditionalFormatting sqref="AT252">
    <cfRule type="cellIs" dxfId="833" priority="1045" operator="between">
      <formula>0.81</formula>
      <formula>1</formula>
    </cfRule>
    <cfRule type="cellIs" dxfId="832" priority="1046" operator="between">
      <formula>0.61</formula>
      <formula>0.8</formula>
    </cfRule>
    <cfRule type="cellIs" dxfId="831" priority="1047" operator="between">
      <formula>0.41</formula>
      <formula>0.6</formula>
    </cfRule>
    <cfRule type="cellIs" dxfId="830" priority="1048" operator="between">
      <formula>0.21</formula>
      <formula>0.4</formula>
    </cfRule>
    <cfRule type="cellIs" dxfId="829" priority="1049" operator="between">
      <formula>0.01</formula>
      <formula>0.2</formula>
    </cfRule>
    <cfRule type="cellIs" dxfId="828" priority="1050" operator="equal">
      <formula>0.2</formula>
    </cfRule>
    <cfRule type="cellIs" dxfId="827" priority="1051" operator="equal">
      <formula>1</formula>
    </cfRule>
    <cfRule type="cellIs" dxfId="826" priority="1052" operator="equal">
      <formula>0.8</formula>
    </cfRule>
    <cfRule type="cellIs" dxfId="825" priority="1053" operator="equal">
      <formula>0.6</formula>
    </cfRule>
    <cfRule type="cellIs" dxfId="824" priority="1054" operator="equal">
      <formula>0.4</formula>
    </cfRule>
    <cfRule type="cellIs" dxfId="823" priority="1055" operator="equal">
      <formula>0.2</formula>
    </cfRule>
    <cfRule type="cellIs" dxfId="822" priority="1056" operator="equal">
      <formula>0.2</formula>
    </cfRule>
  </conditionalFormatting>
  <conditionalFormatting sqref="AU258">
    <cfRule type="cellIs" dxfId="821" priority="1033" operator="between">
      <formula>0.81</formula>
      <formula>1</formula>
    </cfRule>
    <cfRule type="cellIs" dxfId="820" priority="1034" operator="between">
      <formula>0.61</formula>
      <formula>0.8</formula>
    </cfRule>
    <cfRule type="cellIs" dxfId="819" priority="1035" operator="between">
      <formula>0.41</formula>
      <formula>0.6</formula>
    </cfRule>
    <cfRule type="cellIs" dxfId="818" priority="1036" operator="between">
      <formula>0.21</formula>
      <formula>0.4</formula>
    </cfRule>
    <cfRule type="cellIs" dxfId="817" priority="1037" operator="between">
      <formula>0.01</formula>
      <formula>0.2</formula>
    </cfRule>
    <cfRule type="cellIs" dxfId="816" priority="1038" operator="equal">
      <formula>0.2</formula>
    </cfRule>
    <cfRule type="cellIs" dxfId="815" priority="1039" operator="equal">
      <formula>1</formula>
    </cfRule>
    <cfRule type="cellIs" dxfId="814" priority="1040" operator="equal">
      <formula>0.8</formula>
    </cfRule>
    <cfRule type="cellIs" dxfId="813" priority="1041" operator="equal">
      <formula>0.6</formula>
    </cfRule>
    <cfRule type="cellIs" dxfId="812" priority="1042" operator="equal">
      <formula>0.4</formula>
    </cfRule>
    <cfRule type="cellIs" dxfId="811" priority="1043" operator="equal">
      <formula>0.2</formula>
    </cfRule>
    <cfRule type="cellIs" dxfId="810" priority="1044" operator="equal">
      <formula>0.2</formula>
    </cfRule>
  </conditionalFormatting>
  <conditionalFormatting sqref="AT258">
    <cfRule type="cellIs" dxfId="809" priority="1021" operator="between">
      <formula>0.81</formula>
      <formula>1</formula>
    </cfRule>
    <cfRule type="cellIs" dxfId="808" priority="1022" operator="between">
      <formula>0.61</formula>
      <formula>0.8</formula>
    </cfRule>
    <cfRule type="cellIs" dxfId="807" priority="1023" operator="between">
      <formula>0.41</formula>
      <formula>0.6</formula>
    </cfRule>
    <cfRule type="cellIs" dxfId="806" priority="1024" operator="between">
      <formula>0.21</formula>
      <formula>0.4</formula>
    </cfRule>
    <cfRule type="cellIs" dxfId="805" priority="1025" operator="between">
      <formula>0.01</formula>
      <formula>0.2</formula>
    </cfRule>
    <cfRule type="cellIs" dxfId="804" priority="1026" operator="equal">
      <formula>0.2</formula>
    </cfRule>
    <cfRule type="cellIs" dxfId="803" priority="1027" operator="equal">
      <formula>1</formula>
    </cfRule>
    <cfRule type="cellIs" dxfId="802" priority="1028" operator="equal">
      <formula>0.8</formula>
    </cfRule>
    <cfRule type="cellIs" dxfId="801" priority="1029" operator="equal">
      <formula>0.6</formula>
    </cfRule>
    <cfRule type="cellIs" dxfId="800" priority="1030" operator="equal">
      <formula>0.4</formula>
    </cfRule>
    <cfRule type="cellIs" dxfId="799" priority="1031" operator="equal">
      <formula>0.2</formula>
    </cfRule>
    <cfRule type="cellIs" dxfId="798" priority="1032" operator="equal">
      <formula>0.2</formula>
    </cfRule>
  </conditionalFormatting>
  <conditionalFormatting sqref="AU264">
    <cfRule type="cellIs" dxfId="797" priority="1009" operator="between">
      <formula>0.81</formula>
      <formula>1</formula>
    </cfRule>
    <cfRule type="cellIs" dxfId="796" priority="1010" operator="between">
      <formula>0.61</formula>
      <formula>0.8</formula>
    </cfRule>
    <cfRule type="cellIs" dxfId="795" priority="1011" operator="between">
      <formula>0.41</formula>
      <formula>0.6</formula>
    </cfRule>
    <cfRule type="cellIs" dxfId="794" priority="1012" operator="between">
      <formula>0.21</formula>
      <formula>0.4</formula>
    </cfRule>
    <cfRule type="cellIs" dxfId="793" priority="1013" operator="between">
      <formula>0.01</formula>
      <formula>0.2</formula>
    </cfRule>
    <cfRule type="cellIs" dxfId="792" priority="1014" operator="equal">
      <formula>0.2</formula>
    </cfRule>
    <cfRule type="cellIs" dxfId="791" priority="1015" operator="equal">
      <formula>1</formula>
    </cfRule>
    <cfRule type="cellIs" dxfId="790" priority="1016" operator="equal">
      <formula>0.8</formula>
    </cfRule>
    <cfRule type="cellIs" dxfId="789" priority="1017" operator="equal">
      <formula>0.6</formula>
    </cfRule>
    <cfRule type="cellIs" dxfId="788" priority="1018" operator="equal">
      <formula>0.4</formula>
    </cfRule>
    <cfRule type="cellIs" dxfId="787" priority="1019" operator="equal">
      <formula>0.2</formula>
    </cfRule>
    <cfRule type="cellIs" dxfId="786" priority="1020" operator="equal">
      <formula>0.2</formula>
    </cfRule>
  </conditionalFormatting>
  <conditionalFormatting sqref="AT264">
    <cfRule type="cellIs" dxfId="785" priority="997" operator="between">
      <formula>0.81</formula>
      <formula>1</formula>
    </cfRule>
    <cfRule type="cellIs" dxfId="784" priority="998" operator="between">
      <formula>0.61</formula>
      <formula>0.8</formula>
    </cfRule>
    <cfRule type="cellIs" dxfId="783" priority="999" operator="between">
      <formula>0.41</formula>
      <formula>0.6</formula>
    </cfRule>
    <cfRule type="cellIs" dxfId="782" priority="1000" operator="between">
      <formula>0.21</formula>
      <formula>0.4</formula>
    </cfRule>
    <cfRule type="cellIs" dxfId="781" priority="1001" operator="between">
      <formula>0.01</formula>
      <formula>0.2</formula>
    </cfRule>
    <cfRule type="cellIs" dxfId="780" priority="1002" operator="equal">
      <formula>0.2</formula>
    </cfRule>
    <cfRule type="cellIs" dxfId="779" priority="1003" operator="equal">
      <formula>1</formula>
    </cfRule>
    <cfRule type="cellIs" dxfId="778" priority="1004" operator="equal">
      <formula>0.8</formula>
    </cfRule>
    <cfRule type="cellIs" dxfId="777" priority="1005" operator="equal">
      <formula>0.6</formula>
    </cfRule>
    <cfRule type="cellIs" dxfId="776" priority="1006" operator="equal">
      <formula>0.4</formula>
    </cfRule>
    <cfRule type="cellIs" dxfId="775" priority="1007" operator="equal">
      <formula>0.2</formula>
    </cfRule>
    <cfRule type="cellIs" dxfId="774" priority="1008" operator="equal">
      <formula>0.2</formula>
    </cfRule>
  </conditionalFormatting>
  <conditionalFormatting sqref="AU270">
    <cfRule type="cellIs" dxfId="773" priority="985" operator="between">
      <formula>0.81</formula>
      <formula>1</formula>
    </cfRule>
    <cfRule type="cellIs" dxfId="772" priority="986" operator="between">
      <formula>0.61</formula>
      <formula>0.8</formula>
    </cfRule>
    <cfRule type="cellIs" dxfId="771" priority="987" operator="between">
      <formula>0.41</formula>
      <formula>0.6</formula>
    </cfRule>
    <cfRule type="cellIs" dxfId="770" priority="988" operator="between">
      <formula>0.21</formula>
      <formula>0.4</formula>
    </cfRule>
    <cfRule type="cellIs" dxfId="769" priority="989" operator="between">
      <formula>0.01</formula>
      <formula>0.2</formula>
    </cfRule>
    <cfRule type="cellIs" dxfId="768" priority="990" operator="equal">
      <formula>0.2</formula>
    </cfRule>
    <cfRule type="cellIs" dxfId="767" priority="991" operator="equal">
      <formula>1</formula>
    </cfRule>
    <cfRule type="cellIs" dxfId="766" priority="992" operator="equal">
      <formula>0.8</formula>
    </cfRule>
    <cfRule type="cellIs" dxfId="765" priority="993" operator="equal">
      <formula>0.6</formula>
    </cfRule>
    <cfRule type="cellIs" dxfId="764" priority="994" operator="equal">
      <formula>0.4</formula>
    </cfRule>
    <cfRule type="cellIs" dxfId="763" priority="995" operator="equal">
      <formula>0.2</formula>
    </cfRule>
    <cfRule type="cellIs" dxfId="762" priority="996" operator="equal">
      <formula>0.2</formula>
    </cfRule>
  </conditionalFormatting>
  <conditionalFormatting sqref="AT270">
    <cfRule type="cellIs" dxfId="761" priority="973" operator="between">
      <formula>0.81</formula>
      <formula>1</formula>
    </cfRule>
    <cfRule type="cellIs" dxfId="760" priority="974" operator="between">
      <formula>0.61</formula>
      <formula>0.8</formula>
    </cfRule>
    <cfRule type="cellIs" dxfId="759" priority="975" operator="between">
      <formula>0.41</formula>
      <formula>0.6</formula>
    </cfRule>
    <cfRule type="cellIs" dxfId="758" priority="976" operator="between">
      <formula>0.21</formula>
      <formula>0.4</formula>
    </cfRule>
    <cfRule type="cellIs" dxfId="757" priority="977" operator="between">
      <formula>0.01</formula>
      <formula>0.2</formula>
    </cfRule>
    <cfRule type="cellIs" dxfId="756" priority="978" operator="equal">
      <formula>0.2</formula>
    </cfRule>
    <cfRule type="cellIs" dxfId="755" priority="979" operator="equal">
      <formula>1</formula>
    </cfRule>
    <cfRule type="cellIs" dxfId="754" priority="980" operator="equal">
      <formula>0.8</formula>
    </cfRule>
    <cfRule type="cellIs" dxfId="753" priority="981" operator="equal">
      <formula>0.6</formula>
    </cfRule>
    <cfRule type="cellIs" dxfId="752" priority="982" operator="equal">
      <formula>0.4</formula>
    </cfRule>
    <cfRule type="cellIs" dxfId="751" priority="983" operator="equal">
      <formula>0.2</formula>
    </cfRule>
    <cfRule type="cellIs" dxfId="750" priority="984" operator="equal">
      <formula>0.2</formula>
    </cfRule>
  </conditionalFormatting>
  <conditionalFormatting sqref="AU276">
    <cfRule type="cellIs" dxfId="749" priority="961" operator="between">
      <formula>0.81</formula>
      <formula>1</formula>
    </cfRule>
    <cfRule type="cellIs" dxfId="748" priority="962" operator="between">
      <formula>0.61</formula>
      <formula>0.8</formula>
    </cfRule>
    <cfRule type="cellIs" dxfId="747" priority="963" operator="between">
      <formula>0.41</formula>
      <formula>0.6</formula>
    </cfRule>
    <cfRule type="cellIs" dxfId="746" priority="964" operator="between">
      <formula>0.21</formula>
      <formula>0.4</formula>
    </cfRule>
    <cfRule type="cellIs" dxfId="745" priority="965" operator="between">
      <formula>0.01</formula>
      <formula>0.2</formula>
    </cfRule>
    <cfRule type="cellIs" dxfId="744" priority="966" operator="equal">
      <formula>0.2</formula>
    </cfRule>
    <cfRule type="cellIs" dxfId="743" priority="967" operator="equal">
      <formula>1</formula>
    </cfRule>
    <cfRule type="cellIs" dxfId="742" priority="968" operator="equal">
      <formula>0.8</formula>
    </cfRule>
    <cfRule type="cellIs" dxfId="741" priority="969" operator="equal">
      <formula>0.6</formula>
    </cfRule>
    <cfRule type="cellIs" dxfId="740" priority="970" operator="equal">
      <formula>0.4</formula>
    </cfRule>
    <cfRule type="cellIs" dxfId="739" priority="971" operator="equal">
      <formula>0.2</formula>
    </cfRule>
    <cfRule type="cellIs" dxfId="738" priority="972" operator="equal">
      <formula>0.2</formula>
    </cfRule>
  </conditionalFormatting>
  <conditionalFormatting sqref="AT276">
    <cfRule type="cellIs" dxfId="737" priority="949" operator="between">
      <formula>0.81</formula>
      <formula>1</formula>
    </cfRule>
    <cfRule type="cellIs" dxfId="736" priority="950" operator="between">
      <formula>0.61</formula>
      <formula>0.8</formula>
    </cfRule>
    <cfRule type="cellIs" dxfId="735" priority="951" operator="between">
      <formula>0.41</formula>
      <formula>0.6</formula>
    </cfRule>
    <cfRule type="cellIs" dxfId="734" priority="952" operator="between">
      <formula>0.21</formula>
      <formula>0.4</formula>
    </cfRule>
    <cfRule type="cellIs" dxfId="733" priority="953" operator="between">
      <formula>0.01</formula>
      <formula>0.2</formula>
    </cfRule>
    <cfRule type="cellIs" dxfId="732" priority="954" operator="equal">
      <formula>0.2</formula>
    </cfRule>
    <cfRule type="cellIs" dxfId="731" priority="955" operator="equal">
      <formula>1</formula>
    </cfRule>
    <cfRule type="cellIs" dxfId="730" priority="956" operator="equal">
      <formula>0.8</formula>
    </cfRule>
    <cfRule type="cellIs" dxfId="729" priority="957" operator="equal">
      <formula>0.6</formula>
    </cfRule>
    <cfRule type="cellIs" dxfId="728" priority="958" operator="equal">
      <formula>0.4</formula>
    </cfRule>
    <cfRule type="cellIs" dxfId="727" priority="959" operator="equal">
      <formula>0.2</formula>
    </cfRule>
    <cfRule type="cellIs" dxfId="726" priority="960" operator="equal">
      <formula>0.2</formula>
    </cfRule>
  </conditionalFormatting>
  <conditionalFormatting sqref="AU282">
    <cfRule type="cellIs" dxfId="725" priority="937" operator="between">
      <formula>0.81</formula>
      <formula>1</formula>
    </cfRule>
    <cfRule type="cellIs" dxfId="724" priority="938" operator="between">
      <formula>0.61</formula>
      <formula>0.8</formula>
    </cfRule>
    <cfRule type="cellIs" dxfId="723" priority="939" operator="between">
      <formula>0.41</formula>
      <formula>0.6</formula>
    </cfRule>
    <cfRule type="cellIs" dxfId="722" priority="940" operator="between">
      <formula>0.21</formula>
      <formula>0.4</formula>
    </cfRule>
    <cfRule type="cellIs" dxfId="721" priority="941" operator="between">
      <formula>0.01</formula>
      <formula>0.2</formula>
    </cfRule>
    <cfRule type="cellIs" dxfId="720" priority="942" operator="equal">
      <formula>0.2</formula>
    </cfRule>
    <cfRule type="cellIs" dxfId="719" priority="943" operator="equal">
      <formula>1</formula>
    </cfRule>
    <cfRule type="cellIs" dxfId="718" priority="944" operator="equal">
      <formula>0.8</formula>
    </cfRule>
    <cfRule type="cellIs" dxfId="717" priority="945" operator="equal">
      <formula>0.6</formula>
    </cfRule>
    <cfRule type="cellIs" dxfId="716" priority="946" operator="equal">
      <formula>0.4</formula>
    </cfRule>
    <cfRule type="cellIs" dxfId="715" priority="947" operator="equal">
      <formula>0.2</formula>
    </cfRule>
    <cfRule type="cellIs" dxfId="714" priority="948" operator="equal">
      <formula>0.2</formula>
    </cfRule>
  </conditionalFormatting>
  <conditionalFormatting sqref="AT282">
    <cfRule type="cellIs" dxfId="713" priority="925" operator="between">
      <formula>0.81</formula>
      <formula>1</formula>
    </cfRule>
    <cfRule type="cellIs" dxfId="712" priority="926" operator="between">
      <formula>0.61</formula>
      <formula>0.8</formula>
    </cfRule>
    <cfRule type="cellIs" dxfId="711" priority="927" operator="between">
      <formula>0.41</formula>
      <formula>0.6</formula>
    </cfRule>
    <cfRule type="cellIs" dxfId="710" priority="928" operator="between">
      <formula>0.21</formula>
      <formula>0.4</formula>
    </cfRule>
    <cfRule type="cellIs" dxfId="709" priority="929" operator="between">
      <formula>0.01</formula>
      <formula>0.2</formula>
    </cfRule>
    <cfRule type="cellIs" dxfId="708" priority="930" operator="equal">
      <formula>0.2</formula>
    </cfRule>
    <cfRule type="cellIs" dxfId="707" priority="931" operator="equal">
      <formula>1</formula>
    </cfRule>
    <cfRule type="cellIs" dxfId="706" priority="932" operator="equal">
      <formula>0.8</formula>
    </cfRule>
    <cfRule type="cellIs" dxfId="705" priority="933" operator="equal">
      <formula>0.6</formula>
    </cfRule>
    <cfRule type="cellIs" dxfId="704" priority="934" operator="equal">
      <formula>0.4</formula>
    </cfRule>
    <cfRule type="cellIs" dxfId="703" priority="935" operator="equal">
      <formula>0.2</formula>
    </cfRule>
    <cfRule type="cellIs" dxfId="702" priority="936" operator="equal">
      <formula>0.2</formula>
    </cfRule>
  </conditionalFormatting>
  <conditionalFormatting sqref="AT288">
    <cfRule type="cellIs" dxfId="701" priority="901" operator="between">
      <formula>0.81</formula>
      <formula>1</formula>
    </cfRule>
    <cfRule type="cellIs" dxfId="700" priority="902" operator="between">
      <formula>0.61</formula>
      <formula>0.8</formula>
    </cfRule>
    <cfRule type="cellIs" dxfId="699" priority="903" operator="between">
      <formula>0.41</formula>
      <formula>0.6</formula>
    </cfRule>
    <cfRule type="cellIs" dxfId="698" priority="904" operator="between">
      <formula>0.21</formula>
      <formula>0.4</formula>
    </cfRule>
    <cfRule type="cellIs" dxfId="697" priority="905" operator="between">
      <formula>0.01</formula>
      <formula>0.2</formula>
    </cfRule>
    <cfRule type="cellIs" dxfId="696" priority="906" operator="equal">
      <formula>0.2</formula>
    </cfRule>
    <cfRule type="cellIs" dxfId="695" priority="907" operator="equal">
      <formula>1</formula>
    </cfRule>
    <cfRule type="cellIs" dxfId="694" priority="908" operator="equal">
      <formula>0.8</formula>
    </cfRule>
    <cfRule type="cellIs" dxfId="693" priority="909" operator="equal">
      <formula>0.6</formula>
    </cfRule>
    <cfRule type="cellIs" dxfId="692" priority="910" operator="equal">
      <formula>0.4</formula>
    </cfRule>
    <cfRule type="cellIs" dxfId="691" priority="911" operator="equal">
      <formula>0.2</formula>
    </cfRule>
    <cfRule type="cellIs" dxfId="690" priority="912" operator="equal">
      <formula>0.2</formula>
    </cfRule>
  </conditionalFormatting>
  <conditionalFormatting sqref="AU294">
    <cfRule type="cellIs" dxfId="689" priority="889" operator="between">
      <formula>0.81</formula>
      <formula>1</formula>
    </cfRule>
    <cfRule type="cellIs" dxfId="688" priority="890" operator="between">
      <formula>0.61</formula>
      <formula>0.8</formula>
    </cfRule>
    <cfRule type="cellIs" dxfId="687" priority="891" operator="between">
      <formula>0.41</formula>
      <formula>0.6</formula>
    </cfRule>
    <cfRule type="cellIs" dxfId="686" priority="892" operator="between">
      <formula>0.21</formula>
      <formula>0.4</formula>
    </cfRule>
    <cfRule type="cellIs" dxfId="685" priority="893" operator="between">
      <formula>0.01</formula>
      <formula>0.2</formula>
    </cfRule>
    <cfRule type="cellIs" dxfId="684" priority="894" operator="equal">
      <formula>0.2</formula>
    </cfRule>
    <cfRule type="cellIs" dxfId="683" priority="895" operator="equal">
      <formula>1</formula>
    </cfRule>
    <cfRule type="cellIs" dxfId="682" priority="896" operator="equal">
      <formula>0.8</formula>
    </cfRule>
    <cfRule type="cellIs" dxfId="681" priority="897" operator="equal">
      <formula>0.6</formula>
    </cfRule>
    <cfRule type="cellIs" dxfId="680" priority="898" operator="equal">
      <formula>0.4</formula>
    </cfRule>
    <cfRule type="cellIs" dxfId="679" priority="899" operator="equal">
      <formula>0.2</formula>
    </cfRule>
    <cfRule type="cellIs" dxfId="678" priority="900" operator="equal">
      <formula>0.2</formula>
    </cfRule>
  </conditionalFormatting>
  <conditionalFormatting sqref="AT294">
    <cfRule type="cellIs" dxfId="677" priority="877" operator="between">
      <formula>0.81</formula>
      <formula>1</formula>
    </cfRule>
    <cfRule type="cellIs" dxfId="676" priority="878" operator="between">
      <formula>0.61</formula>
      <formula>0.8</formula>
    </cfRule>
    <cfRule type="cellIs" dxfId="675" priority="879" operator="between">
      <formula>0.41</formula>
      <formula>0.6</formula>
    </cfRule>
    <cfRule type="cellIs" dxfId="674" priority="880" operator="between">
      <formula>0.21</formula>
      <formula>0.4</formula>
    </cfRule>
    <cfRule type="cellIs" dxfId="673" priority="881" operator="between">
      <formula>0.01</formula>
      <formula>0.2</formula>
    </cfRule>
    <cfRule type="cellIs" dxfId="672" priority="882" operator="equal">
      <formula>0.2</formula>
    </cfRule>
    <cfRule type="cellIs" dxfId="671" priority="883" operator="equal">
      <formula>1</formula>
    </cfRule>
    <cfRule type="cellIs" dxfId="670" priority="884" operator="equal">
      <formula>0.8</formula>
    </cfRule>
    <cfRule type="cellIs" dxfId="669" priority="885" operator="equal">
      <formula>0.6</formula>
    </cfRule>
    <cfRule type="cellIs" dxfId="668" priority="886" operator="equal">
      <formula>0.4</formula>
    </cfRule>
    <cfRule type="cellIs" dxfId="667" priority="887" operator="equal">
      <formula>0.2</formula>
    </cfRule>
    <cfRule type="cellIs" dxfId="666" priority="888" operator="equal">
      <formula>0.2</formula>
    </cfRule>
  </conditionalFormatting>
  <conditionalFormatting sqref="AU300">
    <cfRule type="cellIs" dxfId="665" priority="865" operator="between">
      <formula>0.81</formula>
      <formula>1</formula>
    </cfRule>
    <cfRule type="cellIs" dxfId="664" priority="866" operator="between">
      <formula>0.61</formula>
      <formula>0.8</formula>
    </cfRule>
    <cfRule type="cellIs" dxfId="663" priority="867" operator="between">
      <formula>0.41</formula>
      <formula>0.6</formula>
    </cfRule>
    <cfRule type="cellIs" dxfId="662" priority="868" operator="between">
      <formula>0.21</formula>
      <formula>0.4</formula>
    </cfRule>
    <cfRule type="cellIs" dxfId="661" priority="869" operator="between">
      <formula>0.01</formula>
      <formula>0.2</formula>
    </cfRule>
    <cfRule type="cellIs" dxfId="660" priority="870" operator="equal">
      <formula>0.2</formula>
    </cfRule>
    <cfRule type="cellIs" dxfId="659" priority="871" operator="equal">
      <formula>1</formula>
    </cfRule>
    <cfRule type="cellIs" dxfId="658" priority="872" operator="equal">
      <formula>0.8</formula>
    </cfRule>
    <cfRule type="cellIs" dxfId="657" priority="873" operator="equal">
      <formula>0.6</formula>
    </cfRule>
    <cfRule type="cellIs" dxfId="656" priority="874" operator="equal">
      <formula>0.4</formula>
    </cfRule>
    <cfRule type="cellIs" dxfId="655" priority="875" operator="equal">
      <formula>0.2</formula>
    </cfRule>
    <cfRule type="cellIs" dxfId="654" priority="876" operator="equal">
      <formula>0.2</formula>
    </cfRule>
  </conditionalFormatting>
  <conditionalFormatting sqref="AT300">
    <cfRule type="cellIs" dxfId="653" priority="853" operator="between">
      <formula>0.81</formula>
      <formula>1</formula>
    </cfRule>
    <cfRule type="cellIs" dxfId="652" priority="854" operator="between">
      <formula>0.61</formula>
      <formula>0.8</formula>
    </cfRule>
    <cfRule type="cellIs" dxfId="651" priority="855" operator="between">
      <formula>0.41</formula>
      <formula>0.6</formula>
    </cfRule>
    <cfRule type="cellIs" dxfId="650" priority="856" operator="between">
      <formula>0.21</formula>
      <formula>0.4</formula>
    </cfRule>
    <cfRule type="cellIs" dxfId="649" priority="857" operator="between">
      <formula>0.01</formula>
      <formula>0.2</formula>
    </cfRule>
    <cfRule type="cellIs" dxfId="648" priority="858" operator="equal">
      <formula>0.2</formula>
    </cfRule>
    <cfRule type="cellIs" dxfId="647" priority="859" operator="equal">
      <formula>1</formula>
    </cfRule>
    <cfRule type="cellIs" dxfId="646" priority="860" operator="equal">
      <formula>0.8</formula>
    </cfRule>
    <cfRule type="cellIs" dxfId="645" priority="861" operator="equal">
      <formula>0.6</formula>
    </cfRule>
    <cfRule type="cellIs" dxfId="644" priority="862" operator="equal">
      <formula>0.4</formula>
    </cfRule>
    <cfRule type="cellIs" dxfId="643" priority="863" operator="equal">
      <formula>0.2</formula>
    </cfRule>
    <cfRule type="cellIs" dxfId="642" priority="864" operator="equal">
      <formula>0.2</formula>
    </cfRule>
  </conditionalFormatting>
  <conditionalFormatting sqref="AU306">
    <cfRule type="cellIs" dxfId="641" priority="841" operator="between">
      <formula>0.81</formula>
      <formula>1</formula>
    </cfRule>
    <cfRule type="cellIs" dxfId="640" priority="842" operator="between">
      <formula>0.61</formula>
      <formula>0.8</formula>
    </cfRule>
    <cfRule type="cellIs" dxfId="639" priority="843" operator="between">
      <formula>0.41</formula>
      <formula>0.6</formula>
    </cfRule>
    <cfRule type="cellIs" dxfId="638" priority="844" operator="between">
      <formula>0.21</formula>
      <formula>0.4</formula>
    </cfRule>
    <cfRule type="cellIs" dxfId="637" priority="845" operator="between">
      <formula>0.01</formula>
      <formula>0.2</formula>
    </cfRule>
    <cfRule type="cellIs" dxfId="636" priority="846" operator="equal">
      <formula>0.2</formula>
    </cfRule>
    <cfRule type="cellIs" dxfId="635" priority="847" operator="equal">
      <formula>1</formula>
    </cfRule>
    <cfRule type="cellIs" dxfId="634" priority="848" operator="equal">
      <formula>0.8</formula>
    </cfRule>
    <cfRule type="cellIs" dxfId="633" priority="849" operator="equal">
      <formula>0.6</formula>
    </cfRule>
    <cfRule type="cellIs" dxfId="632" priority="850" operator="equal">
      <formula>0.4</formula>
    </cfRule>
    <cfRule type="cellIs" dxfId="631" priority="851" operator="equal">
      <formula>0.2</formula>
    </cfRule>
    <cfRule type="cellIs" dxfId="630" priority="852" operator="equal">
      <formula>0.2</formula>
    </cfRule>
  </conditionalFormatting>
  <conditionalFormatting sqref="AT306">
    <cfRule type="cellIs" dxfId="629" priority="829" operator="between">
      <formula>0.81</formula>
      <formula>1</formula>
    </cfRule>
    <cfRule type="cellIs" dxfId="628" priority="830" operator="between">
      <formula>0.61</formula>
      <formula>0.8</formula>
    </cfRule>
    <cfRule type="cellIs" dxfId="627" priority="831" operator="between">
      <formula>0.41</formula>
      <formula>0.6</formula>
    </cfRule>
    <cfRule type="cellIs" dxfId="626" priority="832" operator="between">
      <formula>0.21</formula>
      <formula>0.4</formula>
    </cfRule>
    <cfRule type="cellIs" dxfId="625" priority="833" operator="between">
      <formula>0.01</formula>
      <formula>0.2</formula>
    </cfRule>
    <cfRule type="cellIs" dxfId="624" priority="834" operator="equal">
      <formula>0.2</formula>
    </cfRule>
    <cfRule type="cellIs" dxfId="623" priority="835" operator="equal">
      <formula>1</formula>
    </cfRule>
    <cfRule type="cellIs" dxfId="622" priority="836" operator="equal">
      <formula>0.8</formula>
    </cfRule>
    <cfRule type="cellIs" dxfId="621" priority="837" operator="equal">
      <formula>0.6</formula>
    </cfRule>
    <cfRule type="cellIs" dxfId="620" priority="838" operator="equal">
      <formula>0.4</formula>
    </cfRule>
    <cfRule type="cellIs" dxfId="619" priority="839" operator="equal">
      <formula>0.2</formula>
    </cfRule>
    <cfRule type="cellIs" dxfId="618" priority="840" operator="equal">
      <formula>0.2</formula>
    </cfRule>
  </conditionalFormatting>
  <conditionalFormatting sqref="AU312">
    <cfRule type="cellIs" dxfId="617" priority="817" operator="between">
      <formula>0.81</formula>
      <formula>1</formula>
    </cfRule>
    <cfRule type="cellIs" dxfId="616" priority="818" operator="between">
      <formula>0.61</formula>
      <formula>0.8</formula>
    </cfRule>
    <cfRule type="cellIs" dxfId="615" priority="819" operator="between">
      <formula>0.41</formula>
      <formula>0.6</formula>
    </cfRule>
    <cfRule type="cellIs" dxfId="614" priority="820" operator="between">
      <formula>0.21</formula>
      <formula>0.4</formula>
    </cfRule>
    <cfRule type="cellIs" dxfId="613" priority="821" operator="between">
      <formula>0.01</formula>
      <formula>0.2</formula>
    </cfRule>
    <cfRule type="cellIs" dxfId="612" priority="822" operator="equal">
      <formula>0.2</formula>
    </cfRule>
    <cfRule type="cellIs" dxfId="611" priority="823" operator="equal">
      <formula>1</formula>
    </cfRule>
    <cfRule type="cellIs" dxfId="610" priority="824" operator="equal">
      <formula>0.8</formula>
    </cfRule>
    <cfRule type="cellIs" dxfId="609" priority="825" operator="equal">
      <formula>0.6</formula>
    </cfRule>
    <cfRule type="cellIs" dxfId="608" priority="826" operator="equal">
      <formula>0.4</formula>
    </cfRule>
    <cfRule type="cellIs" dxfId="607" priority="827" operator="equal">
      <formula>0.2</formula>
    </cfRule>
    <cfRule type="cellIs" dxfId="606" priority="828" operator="equal">
      <formula>0.2</formula>
    </cfRule>
  </conditionalFormatting>
  <conditionalFormatting sqref="AT312">
    <cfRule type="cellIs" dxfId="605" priority="805" operator="between">
      <formula>0.81</formula>
      <formula>1</formula>
    </cfRule>
    <cfRule type="cellIs" dxfId="604" priority="806" operator="between">
      <formula>0.61</formula>
      <formula>0.8</formula>
    </cfRule>
    <cfRule type="cellIs" dxfId="603" priority="807" operator="between">
      <formula>0.41</formula>
      <formula>0.6</formula>
    </cfRule>
    <cfRule type="cellIs" dxfId="602" priority="808" operator="between">
      <formula>0.21</formula>
      <formula>0.4</formula>
    </cfRule>
    <cfRule type="cellIs" dxfId="601" priority="809" operator="between">
      <formula>0.01</formula>
      <formula>0.2</formula>
    </cfRule>
    <cfRule type="cellIs" dxfId="600" priority="810" operator="equal">
      <formula>0.2</formula>
    </cfRule>
    <cfRule type="cellIs" dxfId="599" priority="811" operator="equal">
      <formula>1</formula>
    </cfRule>
    <cfRule type="cellIs" dxfId="598" priority="812" operator="equal">
      <formula>0.8</formula>
    </cfRule>
    <cfRule type="cellIs" dxfId="597" priority="813" operator="equal">
      <formula>0.6</formula>
    </cfRule>
    <cfRule type="cellIs" dxfId="596" priority="814" operator="equal">
      <formula>0.4</formula>
    </cfRule>
    <cfRule type="cellIs" dxfId="595" priority="815" operator="equal">
      <formula>0.2</formula>
    </cfRule>
    <cfRule type="cellIs" dxfId="594" priority="816" operator="equal">
      <formula>0.2</formula>
    </cfRule>
  </conditionalFormatting>
  <conditionalFormatting sqref="AU318">
    <cfRule type="cellIs" dxfId="593" priority="793" operator="between">
      <formula>0.81</formula>
      <formula>1</formula>
    </cfRule>
    <cfRule type="cellIs" dxfId="592" priority="794" operator="between">
      <formula>0.61</formula>
      <formula>0.8</formula>
    </cfRule>
    <cfRule type="cellIs" dxfId="591" priority="795" operator="between">
      <formula>0.41</formula>
      <formula>0.6</formula>
    </cfRule>
    <cfRule type="cellIs" dxfId="590" priority="796" operator="between">
      <formula>0.21</formula>
      <formula>0.4</formula>
    </cfRule>
    <cfRule type="cellIs" dxfId="589" priority="797" operator="between">
      <formula>0.01</formula>
      <formula>0.2</formula>
    </cfRule>
    <cfRule type="cellIs" dxfId="588" priority="798" operator="equal">
      <formula>0.2</formula>
    </cfRule>
    <cfRule type="cellIs" dxfId="587" priority="799" operator="equal">
      <formula>1</formula>
    </cfRule>
    <cfRule type="cellIs" dxfId="586" priority="800" operator="equal">
      <formula>0.8</formula>
    </cfRule>
    <cfRule type="cellIs" dxfId="585" priority="801" operator="equal">
      <formula>0.6</formula>
    </cfRule>
    <cfRule type="cellIs" dxfId="584" priority="802" operator="equal">
      <formula>0.4</formula>
    </cfRule>
    <cfRule type="cellIs" dxfId="583" priority="803" operator="equal">
      <formula>0.2</formula>
    </cfRule>
    <cfRule type="cellIs" dxfId="582" priority="804" operator="equal">
      <formula>0.2</formula>
    </cfRule>
  </conditionalFormatting>
  <conditionalFormatting sqref="AT318">
    <cfRule type="cellIs" dxfId="581" priority="781" operator="between">
      <formula>0.81</formula>
      <formula>1</formula>
    </cfRule>
    <cfRule type="cellIs" dxfId="580" priority="782" operator="between">
      <formula>0.61</formula>
      <formula>0.8</formula>
    </cfRule>
    <cfRule type="cellIs" dxfId="579" priority="783" operator="between">
      <formula>0.41</formula>
      <formula>0.6</formula>
    </cfRule>
    <cfRule type="cellIs" dxfId="578" priority="784" operator="between">
      <formula>0.21</formula>
      <formula>0.4</formula>
    </cfRule>
    <cfRule type="cellIs" dxfId="577" priority="785" operator="between">
      <formula>0.01</formula>
      <formula>0.2</formula>
    </cfRule>
    <cfRule type="cellIs" dxfId="576" priority="786" operator="equal">
      <formula>0.2</formula>
    </cfRule>
    <cfRule type="cellIs" dxfId="575" priority="787" operator="equal">
      <formula>1</formula>
    </cfRule>
    <cfRule type="cellIs" dxfId="574" priority="788" operator="equal">
      <formula>0.8</formula>
    </cfRule>
    <cfRule type="cellIs" dxfId="573" priority="789" operator="equal">
      <formula>0.6</formula>
    </cfRule>
    <cfRule type="cellIs" dxfId="572" priority="790" operator="equal">
      <formula>0.4</formula>
    </cfRule>
    <cfRule type="cellIs" dxfId="571" priority="791" operator="equal">
      <formula>0.2</formula>
    </cfRule>
    <cfRule type="cellIs" dxfId="570" priority="792" operator="equal">
      <formula>0.2</formula>
    </cfRule>
  </conditionalFormatting>
  <conditionalFormatting sqref="AU324">
    <cfRule type="cellIs" dxfId="569" priority="769" operator="between">
      <formula>0.81</formula>
      <formula>1</formula>
    </cfRule>
    <cfRule type="cellIs" dxfId="568" priority="770" operator="between">
      <formula>0.61</formula>
      <formula>0.8</formula>
    </cfRule>
    <cfRule type="cellIs" dxfId="567" priority="771" operator="between">
      <formula>0.41</formula>
      <formula>0.6</formula>
    </cfRule>
    <cfRule type="cellIs" dxfId="566" priority="772" operator="between">
      <formula>0.21</formula>
      <formula>0.4</formula>
    </cfRule>
    <cfRule type="cellIs" dxfId="565" priority="773" operator="between">
      <formula>0.01</formula>
      <formula>0.2</formula>
    </cfRule>
    <cfRule type="cellIs" dxfId="564" priority="774" operator="equal">
      <formula>0.2</formula>
    </cfRule>
    <cfRule type="cellIs" dxfId="563" priority="775" operator="equal">
      <formula>1</formula>
    </cfRule>
    <cfRule type="cellIs" dxfId="562" priority="776" operator="equal">
      <formula>0.8</formula>
    </cfRule>
    <cfRule type="cellIs" dxfId="561" priority="777" operator="equal">
      <formula>0.6</formula>
    </cfRule>
    <cfRule type="cellIs" dxfId="560" priority="778" operator="equal">
      <formula>0.4</formula>
    </cfRule>
    <cfRule type="cellIs" dxfId="559" priority="779" operator="equal">
      <formula>0.2</formula>
    </cfRule>
    <cfRule type="cellIs" dxfId="558" priority="780" operator="equal">
      <formula>0.2</formula>
    </cfRule>
  </conditionalFormatting>
  <conditionalFormatting sqref="AT324">
    <cfRule type="cellIs" dxfId="557" priority="757" operator="between">
      <formula>0.81</formula>
      <formula>1</formula>
    </cfRule>
    <cfRule type="cellIs" dxfId="556" priority="758" operator="between">
      <formula>0.61</formula>
      <formula>0.8</formula>
    </cfRule>
    <cfRule type="cellIs" dxfId="555" priority="759" operator="between">
      <formula>0.41</formula>
      <formula>0.6</formula>
    </cfRule>
    <cfRule type="cellIs" dxfId="554" priority="760" operator="between">
      <formula>0.21</formula>
      <formula>0.4</formula>
    </cfRule>
    <cfRule type="cellIs" dxfId="553" priority="761" operator="between">
      <formula>0.01</formula>
      <formula>0.2</formula>
    </cfRule>
    <cfRule type="cellIs" dxfId="552" priority="762" operator="equal">
      <formula>0.2</formula>
    </cfRule>
    <cfRule type="cellIs" dxfId="551" priority="763" operator="equal">
      <formula>1</formula>
    </cfRule>
    <cfRule type="cellIs" dxfId="550" priority="764" operator="equal">
      <formula>0.8</formula>
    </cfRule>
    <cfRule type="cellIs" dxfId="549" priority="765" operator="equal">
      <formula>0.6</formula>
    </cfRule>
    <cfRule type="cellIs" dxfId="548" priority="766" operator="equal">
      <formula>0.4</formula>
    </cfRule>
    <cfRule type="cellIs" dxfId="547" priority="767" operator="equal">
      <formula>0.2</formula>
    </cfRule>
    <cfRule type="cellIs" dxfId="546" priority="768" operator="equal">
      <formula>0.2</formula>
    </cfRule>
  </conditionalFormatting>
  <conditionalFormatting sqref="AU330">
    <cfRule type="cellIs" dxfId="545" priority="745" operator="between">
      <formula>0.81</formula>
      <formula>1</formula>
    </cfRule>
    <cfRule type="cellIs" dxfId="544" priority="746" operator="between">
      <formula>0.61</formula>
      <formula>0.8</formula>
    </cfRule>
    <cfRule type="cellIs" dxfId="543" priority="747" operator="between">
      <formula>0.41</formula>
      <formula>0.6</formula>
    </cfRule>
    <cfRule type="cellIs" dxfId="542" priority="748" operator="between">
      <formula>0.21</formula>
      <formula>0.4</formula>
    </cfRule>
    <cfRule type="cellIs" dxfId="541" priority="749" operator="between">
      <formula>0.01</formula>
      <formula>0.2</formula>
    </cfRule>
    <cfRule type="cellIs" dxfId="540" priority="750" operator="equal">
      <formula>0.2</formula>
    </cfRule>
    <cfRule type="cellIs" dxfId="539" priority="751" operator="equal">
      <formula>1</formula>
    </cfRule>
    <cfRule type="cellIs" dxfId="538" priority="752" operator="equal">
      <formula>0.8</formula>
    </cfRule>
    <cfRule type="cellIs" dxfId="537" priority="753" operator="equal">
      <formula>0.6</formula>
    </cfRule>
    <cfRule type="cellIs" dxfId="536" priority="754" operator="equal">
      <formula>0.4</formula>
    </cfRule>
    <cfRule type="cellIs" dxfId="535" priority="755" operator="equal">
      <formula>0.2</formula>
    </cfRule>
    <cfRule type="cellIs" dxfId="534" priority="756" operator="equal">
      <formula>0.2</formula>
    </cfRule>
  </conditionalFormatting>
  <conditionalFormatting sqref="AT330">
    <cfRule type="cellIs" dxfId="533" priority="733" operator="between">
      <formula>0.81</formula>
      <formula>1</formula>
    </cfRule>
    <cfRule type="cellIs" dxfId="532" priority="734" operator="between">
      <formula>0.61</formula>
      <formula>0.8</formula>
    </cfRule>
    <cfRule type="cellIs" dxfId="531" priority="735" operator="between">
      <formula>0.41</formula>
      <formula>0.6</formula>
    </cfRule>
    <cfRule type="cellIs" dxfId="530" priority="736" operator="between">
      <formula>0.21</formula>
      <formula>0.4</formula>
    </cfRule>
    <cfRule type="cellIs" dxfId="529" priority="737" operator="between">
      <formula>0.01</formula>
      <formula>0.2</formula>
    </cfRule>
    <cfRule type="cellIs" dxfId="528" priority="738" operator="equal">
      <formula>0.2</formula>
    </cfRule>
    <cfRule type="cellIs" dxfId="527" priority="739" operator="equal">
      <formula>1</formula>
    </cfRule>
    <cfRule type="cellIs" dxfId="526" priority="740" operator="equal">
      <formula>0.8</formula>
    </cfRule>
    <cfRule type="cellIs" dxfId="525" priority="741" operator="equal">
      <formula>0.6</formula>
    </cfRule>
    <cfRule type="cellIs" dxfId="524" priority="742" operator="equal">
      <formula>0.4</formula>
    </cfRule>
    <cfRule type="cellIs" dxfId="523" priority="743" operator="equal">
      <formula>0.2</formula>
    </cfRule>
    <cfRule type="cellIs" dxfId="522" priority="744" operator="equal">
      <formula>0.2</formula>
    </cfRule>
  </conditionalFormatting>
  <conditionalFormatting sqref="AU336">
    <cfRule type="cellIs" dxfId="521" priority="721" operator="between">
      <formula>0.81</formula>
      <formula>1</formula>
    </cfRule>
    <cfRule type="cellIs" dxfId="520" priority="722" operator="between">
      <formula>0.61</formula>
      <formula>0.8</formula>
    </cfRule>
    <cfRule type="cellIs" dxfId="519" priority="723" operator="between">
      <formula>0.41</formula>
      <formula>0.6</formula>
    </cfRule>
    <cfRule type="cellIs" dxfId="518" priority="724" operator="between">
      <formula>0.21</formula>
      <formula>0.4</formula>
    </cfRule>
    <cfRule type="cellIs" dxfId="517" priority="725" operator="between">
      <formula>0.01</formula>
      <formula>0.2</formula>
    </cfRule>
    <cfRule type="cellIs" dxfId="516" priority="726" operator="equal">
      <formula>0.2</formula>
    </cfRule>
    <cfRule type="cellIs" dxfId="515" priority="727" operator="equal">
      <formula>1</formula>
    </cfRule>
    <cfRule type="cellIs" dxfId="514" priority="728" operator="equal">
      <formula>0.8</formula>
    </cfRule>
    <cfRule type="cellIs" dxfId="513" priority="729" operator="equal">
      <formula>0.6</formula>
    </cfRule>
    <cfRule type="cellIs" dxfId="512" priority="730" operator="equal">
      <formula>0.4</formula>
    </cfRule>
    <cfRule type="cellIs" dxfId="511" priority="731" operator="equal">
      <formula>0.2</formula>
    </cfRule>
    <cfRule type="cellIs" dxfId="510" priority="732" operator="equal">
      <formula>0.2</formula>
    </cfRule>
  </conditionalFormatting>
  <conditionalFormatting sqref="AT336">
    <cfRule type="cellIs" dxfId="509" priority="709" operator="between">
      <formula>0.81</formula>
      <formula>1</formula>
    </cfRule>
    <cfRule type="cellIs" dxfId="508" priority="710" operator="between">
      <formula>0.61</formula>
      <formula>0.8</formula>
    </cfRule>
    <cfRule type="cellIs" dxfId="507" priority="711" operator="between">
      <formula>0.41</formula>
      <formula>0.6</formula>
    </cfRule>
    <cfRule type="cellIs" dxfId="506" priority="712" operator="between">
      <formula>0.21</formula>
      <formula>0.4</formula>
    </cfRule>
    <cfRule type="cellIs" dxfId="505" priority="713" operator="between">
      <formula>0.01</formula>
      <formula>0.2</formula>
    </cfRule>
    <cfRule type="cellIs" dxfId="504" priority="714" operator="equal">
      <formula>0.2</formula>
    </cfRule>
    <cfRule type="cellIs" dxfId="503" priority="715" operator="equal">
      <formula>1</formula>
    </cfRule>
    <cfRule type="cellIs" dxfId="502" priority="716" operator="equal">
      <formula>0.8</formula>
    </cfRule>
    <cfRule type="cellIs" dxfId="501" priority="717" operator="equal">
      <formula>0.6</formula>
    </cfRule>
    <cfRule type="cellIs" dxfId="500" priority="718" operator="equal">
      <formula>0.4</formula>
    </cfRule>
    <cfRule type="cellIs" dxfId="499" priority="719" operator="equal">
      <formula>0.2</formula>
    </cfRule>
    <cfRule type="cellIs" dxfId="498" priority="720" operator="equal">
      <formula>0.2</formula>
    </cfRule>
  </conditionalFormatting>
  <conditionalFormatting sqref="AU342">
    <cfRule type="cellIs" dxfId="497" priority="697" operator="between">
      <formula>0.81</formula>
      <formula>1</formula>
    </cfRule>
    <cfRule type="cellIs" dxfId="496" priority="698" operator="between">
      <formula>0.61</formula>
      <formula>0.8</formula>
    </cfRule>
    <cfRule type="cellIs" dxfId="495" priority="699" operator="between">
      <formula>0.41</formula>
      <formula>0.6</formula>
    </cfRule>
    <cfRule type="cellIs" dxfId="494" priority="700" operator="between">
      <formula>0.21</formula>
      <formula>0.4</formula>
    </cfRule>
    <cfRule type="cellIs" dxfId="493" priority="701" operator="between">
      <formula>0.01</formula>
      <formula>0.2</formula>
    </cfRule>
    <cfRule type="cellIs" dxfId="492" priority="702" operator="equal">
      <formula>0.2</formula>
    </cfRule>
    <cfRule type="cellIs" dxfId="491" priority="703" operator="equal">
      <formula>1</formula>
    </cfRule>
    <cfRule type="cellIs" dxfId="490" priority="704" operator="equal">
      <formula>0.8</formula>
    </cfRule>
    <cfRule type="cellIs" dxfId="489" priority="705" operator="equal">
      <formula>0.6</formula>
    </cfRule>
    <cfRule type="cellIs" dxfId="488" priority="706" operator="equal">
      <formula>0.4</formula>
    </cfRule>
    <cfRule type="cellIs" dxfId="487" priority="707" operator="equal">
      <formula>0.2</formula>
    </cfRule>
    <cfRule type="cellIs" dxfId="486" priority="708" operator="equal">
      <formula>0.2</formula>
    </cfRule>
  </conditionalFormatting>
  <conditionalFormatting sqref="AT342">
    <cfRule type="cellIs" dxfId="485" priority="685" operator="between">
      <formula>0.81</formula>
      <formula>1</formula>
    </cfRule>
    <cfRule type="cellIs" dxfId="484" priority="686" operator="between">
      <formula>0.61</formula>
      <formula>0.8</formula>
    </cfRule>
    <cfRule type="cellIs" dxfId="483" priority="687" operator="between">
      <formula>0.41</formula>
      <formula>0.6</formula>
    </cfRule>
    <cfRule type="cellIs" dxfId="482" priority="688" operator="between">
      <formula>0.21</formula>
      <formula>0.4</formula>
    </cfRule>
    <cfRule type="cellIs" dxfId="481" priority="689" operator="between">
      <formula>0.01</formula>
      <formula>0.2</formula>
    </cfRule>
    <cfRule type="cellIs" dxfId="480" priority="690" operator="equal">
      <formula>0.2</formula>
    </cfRule>
    <cfRule type="cellIs" dxfId="479" priority="691" operator="equal">
      <formula>1</formula>
    </cfRule>
    <cfRule type="cellIs" dxfId="478" priority="692" operator="equal">
      <formula>0.8</formula>
    </cfRule>
    <cfRule type="cellIs" dxfId="477" priority="693" operator="equal">
      <formula>0.6</formula>
    </cfRule>
    <cfRule type="cellIs" dxfId="476" priority="694" operator="equal">
      <formula>0.4</formula>
    </cfRule>
    <cfRule type="cellIs" dxfId="475" priority="695" operator="equal">
      <formula>0.2</formula>
    </cfRule>
    <cfRule type="cellIs" dxfId="474" priority="696" operator="equal">
      <formula>0.2</formula>
    </cfRule>
  </conditionalFormatting>
  <conditionalFormatting sqref="AU348">
    <cfRule type="cellIs" dxfId="473" priority="673" operator="between">
      <formula>0.81</formula>
      <formula>1</formula>
    </cfRule>
    <cfRule type="cellIs" dxfId="472" priority="674" operator="between">
      <formula>0.61</formula>
      <formula>0.8</formula>
    </cfRule>
    <cfRule type="cellIs" dxfId="471" priority="675" operator="between">
      <formula>0.41</formula>
      <formula>0.6</formula>
    </cfRule>
    <cfRule type="cellIs" dxfId="470" priority="676" operator="between">
      <formula>0.21</formula>
      <formula>0.4</formula>
    </cfRule>
    <cfRule type="cellIs" dxfId="469" priority="677" operator="between">
      <formula>0.01</formula>
      <formula>0.2</formula>
    </cfRule>
    <cfRule type="cellIs" dxfId="468" priority="678" operator="equal">
      <formula>0.2</formula>
    </cfRule>
    <cfRule type="cellIs" dxfId="467" priority="679" operator="equal">
      <formula>1</formula>
    </cfRule>
    <cfRule type="cellIs" dxfId="466" priority="680" operator="equal">
      <formula>0.8</formula>
    </cfRule>
    <cfRule type="cellIs" dxfId="465" priority="681" operator="equal">
      <formula>0.6</formula>
    </cfRule>
    <cfRule type="cellIs" dxfId="464" priority="682" operator="equal">
      <formula>0.4</formula>
    </cfRule>
    <cfRule type="cellIs" dxfId="463" priority="683" operator="equal">
      <formula>0.2</formula>
    </cfRule>
    <cfRule type="cellIs" dxfId="462" priority="684" operator="equal">
      <formula>0.2</formula>
    </cfRule>
  </conditionalFormatting>
  <conditionalFormatting sqref="AT348">
    <cfRule type="cellIs" dxfId="461" priority="661" operator="between">
      <formula>0.81</formula>
      <formula>1</formula>
    </cfRule>
    <cfRule type="cellIs" dxfId="460" priority="662" operator="between">
      <formula>0.61</formula>
      <formula>0.8</formula>
    </cfRule>
    <cfRule type="cellIs" dxfId="459" priority="663" operator="between">
      <formula>0.41</formula>
      <formula>0.6</formula>
    </cfRule>
    <cfRule type="cellIs" dxfId="458" priority="664" operator="between">
      <formula>0.21</formula>
      <formula>0.4</formula>
    </cfRule>
    <cfRule type="cellIs" dxfId="457" priority="665" operator="between">
      <formula>0.01</formula>
      <formula>0.2</formula>
    </cfRule>
    <cfRule type="cellIs" dxfId="456" priority="666" operator="equal">
      <formula>0.2</formula>
    </cfRule>
    <cfRule type="cellIs" dxfId="455" priority="667" operator="equal">
      <formula>1</formula>
    </cfRule>
    <cfRule type="cellIs" dxfId="454" priority="668" operator="equal">
      <formula>0.8</formula>
    </cfRule>
    <cfRule type="cellIs" dxfId="453" priority="669" operator="equal">
      <formula>0.6</formula>
    </cfRule>
    <cfRule type="cellIs" dxfId="452" priority="670" operator="equal">
      <formula>0.4</formula>
    </cfRule>
    <cfRule type="cellIs" dxfId="451" priority="671" operator="equal">
      <formula>0.2</formula>
    </cfRule>
    <cfRule type="cellIs" dxfId="450" priority="672" operator="equal">
      <formula>0.2</formula>
    </cfRule>
  </conditionalFormatting>
  <conditionalFormatting sqref="AU354">
    <cfRule type="cellIs" dxfId="449" priority="649" operator="between">
      <formula>0.81</formula>
      <formula>1</formula>
    </cfRule>
    <cfRule type="cellIs" dxfId="448" priority="650" operator="between">
      <formula>0.61</formula>
      <formula>0.8</formula>
    </cfRule>
    <cfRule type="cellIs" dxfId="447" priority="651" operator="between">
      <formula>0.41</formula>
      <formula>0.6</formula>
    </cfRule>
    <cfRule type="cellIs" dxfId="446" priority="652" operator="between">
      <formula>0.21</formula>
      <formula>0.4</formula>
    </cfRule>
    <cfRule type="cellIs" dxfId="445" priority="653" operator="between">
      <formula>0.01</formula>
      <formula>0.2</formula>
    </cfRule>
    <cfRule type="cellIs" dxfId="444" priority="654" operator="equal">
      <formula>0.2</formula>
    </cfRule>
    <cfRule type="cellIs" dxfId="443" priority="655" operator="equal">
      <formula>1</formula>
    </cfRule>
    <cfRule type="cellIs" dxfId="442" priority="656" operator="equal">
      <formula>0.8</formula>
    </cfRule>
    <cfRule type="cellIs" dxfId="441" priority="657" operator="equal">
      <formula>0.6</formula>
    </cfRule>
    <cfRule type="cellIs" dxfId="440" priority="658" operator="equal">
      <formula>0.4</formula>
    </cfRule>
    <cfRule type="cellIs" dxfId="439" priority="659" operator="equal">
      <formula>0.2</formula>
    </cfRule>
    <cfRule type="cellIs" dxfId="438" priority="660" operator="equal">
      <formula>0.2</formula>
    </cfRule>
  </conditionalFormatting>
  <conditionalFormatting sqref="AT354">
    <cfRule type="cellIs" dxfId="437" priority="637" operator="between">
      <formula>0.81</formula>
      <formula>1</formula>
    </cfRule>
    <cfRule type="cellIs" dxfId="436" priority="638" operator="between">
      <formula>0.61</formula>
      <formula>0.8</formula>
    </cfRule>
    <cfRule type="cellIs" dxfId="435" priority="639" operator="between">
      <formula>0.41</formula>
      <formula>0.6</formula>
    </cfRule>
    <cfRule type="cellIs" dxfId="434" priority="640" operator="between">
      <formula>0.21</formula>
      <formula>0.4</formula>
    </cfRule>
    <cfRule type="cellIs" dxfId="433" priority="641" operator="between">
      <formula>0.01</formula>
      <formula>0.2</formula>
    </cfRule>
    <cfRule type="cellIs" dxfId="432" priority="642" operator="equal">
      <formula>0.2</formula>
    </cfRule>
    <cfRule type="cellIs" dxfId="431" priority="643" operator="equal">
      <formula>1</formula>
    </cfRule>
    <cfRule type="cellIs" dxfId="430" priority="644" operator="equal">
      <formula>0.8</formula>
    </cfRule>
    <cfRule type="cellIs" dxfId="429" priority="645" operator="equal">
      <formula>0.6</formula>
    </cfRule>
    <cfRule type="cellIs" dxfId="428" priority="646" operator="equal">
      <formula>0.4</formula>
    </cfRule>
    <cfRule type="cellIs" dxfId="427" priority="647" operator="equal">
      <formula>0.2</formula>
    </cfRule>
    <cfRule type="cellIs" dxfId="426" priority="648" operator="equal">
      <formula>0.2</formula>
    </cfRule>
  </conditionalFormatting>
  <conditionalFormatting sqref="AU360">
    <cfRule type="cellIs" dxfId="425" priority="625" operator="between">
      <formula>0.81</formula>
      <formula>1</formula>
    </cfRule>
    <cfRule type="cellIs" dxfId="424" priority="626" operator="between">
      <formula>0.61</formula>
      <formula>0.8</formula>
    </cfRule>
    <cfRule type="cellIs" dxfId="423" priority="627" operator="between">
      <formula>0.41</formula>
      <formula>0.6</formula>
    </cfRule>
    <cfRule type="cellIs" dxfId="422" priority="628" operator="between">
      <formula>0.21</formula>
      <formula>0.4</formula>
    </cfRule>
    <cfRule type="cellIs" dxfId="421" priority="629" operator="between">
      <formula>0.01</formula>
      <formula>0.2</formula>
    </cfRule>
    <cfRule type="cellIs" dxfId="420" priority="630" operator="equal">
      <formula>0.2</formula>
    </cfRule>
    <cfRule type="cellIs" dxfId="419" priority="631" operator="equal">
      <formula>1</formula>
    </cfRule>
    <cfRule type="cellIs" dxfId="418" priority="632" operator="equal">
      <formula>0.8</formula>
    </cfRule>
    <cfRule type="cellIs" dxfId="417" priority="633" operator="equal">
      <formula>0.6</formula>
    </cfRule>
    <cfRule type="cellIs" dxfId="416" priority="634" operator="equal">
      <formula>0.4</formula>
    </cfRule>
    <cfRule type="cellIs" dxfId="415" priority="635" operator="equal">
      <formula>0.2</formula>
    </cfRule>
    <cfRule type="cellIs" dxfId="414" priority="636" operator="equal">
      <formula>0.2</formula>
    </cfRule>
  </conditionalFormatting>
  <conditionalFormatting sqref="AT360">
    <cfRule type="cellIs" dxfId="413" priority="613" operator="between">
      <formula>0.81</formula>
      <formula>1</formula>
    </cfRule>
    <cfRule type="cellIs" dxfId="412" priority="614" operator="between">
      <formula>0.61</formula>
      <formula>0.8</formula>
    </cfRule>
    <cfRule type="cellIs" dxfId="411" priority="615" operator="between">
      <formula>0.41</formula>
      <formula>0.6</formula>
    </cfRule>
    <cfRule type="cellIs" dxfId="410" priority="616" operator="between">
      <formula>0.21</formula>
      <formula>0.4</formula>
    </cfRule>
    <cfRule type="cellIs" dxfId="409" priority="617" operator="between">
      <formula>0.01</formula>
      <formula>0.2</formula>
    </cfRule>
    <cfRule type="cellIs" dxfId="408" priority="618" operator="equal">
      <formula>0.2</formula>
    </cfRule>
    <cfRule type="cellIs" dxfId="407" priority="619" operator="equal">
      <formula>1</formula>
    </cfRule>
    <cfRule type="cellIs" dxfId="406" priority="620" operator="equal">
      <formula>0.8</formula>
    </cfRule>
    <cfRule type="cellIs" dxfId="405" priority="621" operator="equal">
      <formula>0.6</formula>
    </cfRule>
    <cfRule type="cellIs" dxfId="404" priority="622" operator="equal">
      <formula>0.4</formula>
    </cfRule>
    <cfRule type="cellIs" dxfId="403" priority="623" operator="equal">
      <formula>0.2</formula>
    </cfRule>
    <cfRule type="cellIs" dxfId="402" priority="624" operator="equal">
      <formula>0.2</formula>
    </cfRule>
  </conditionalFormatting>
  <conditionalFormatting sqref="AU366">
    <cfRule type="cellIs" dxfId="401" priority="601" operator="between">
      <formula>0.81</formula>
      <formula>1</formula>
    </cfRule>
    <cfRule type="cellIs" dxfId="400" priority="602" operator="between">
      <formula>0.61</formula>
      <formula>0.8</formula>
    </cfRule>
    <cfRule type="cellIs" dxfId="399" priority="603" operator="between">
      <formula>0.41</formula>
      <formula>0.6</formula>
    </cfRule>
    <cfRule type="cellIs" dxfId="398" priority="604" operator="between">
      <formula>0.21</formula>
      <formula>0.4</formula>
    </cfRule>
    <cfRule type="cellIs" dxfId="397" priority="605" operator="between">
      <formula>0.01</formula>
      <formula>0.2</formula>
    </cfRule>
    <cfRule type="cellIs" dxfId="396" priority="606" operator="equal">
      <formula>0.2</formula>
    </cfRule>
    <cfRule type="cellIs" dxfId="395" priority="607" operator="equal">
      <formula>1</formula>
    </cfRule>
    <cfRule type="cellIs" dxfId="394" priority="608" operator="equal">
      <formula>0.8</formula>
    </cfRule>
    <cfRule type="cellIs" dxfId="393" priority="609" operator="equal">
      <formula>0.6</formula>
    </cfRule>
    <cfRule type="cellIs" dxfId="392" priority="610" operator="equal">
      <formula>0.4</formula>
    </cfRule>
    <cfRule type="cellIs" dxfId="391" priority="611" operator="equal">
      <formula>0.2</formula>
    </cfRule>
    <cfRule type="cellIs" dxfId="390" priority="612" operator="equal">
      <formula>0.2</formula>
    </cfRule>
  </conditionalFormatting>
  <conditionalFormatting sqref="AT366">
    <cfRule type="cellIs" dxfId="389" priority="589" operator="between">
      <formula>0.81</formula>
      <formula>1</formula>
    </cfRule>
    <cfRule type="cellIs" dxfId="388" priority="590" operator="between">
      <formula>0.61</formula>
      <formula>0.8</formula>
    </cfRule>
    <cfRule type="cellIs" dxfId="387" priority="591" operator="between">
      <formula>0.41</formula>
      <formula>0.6</formula>
    </cfRule>
    <cfRule type="cellIs" dxfId="386" priority="592" operator="between">
      <formula>0.21</formula>
      <formula>0.4</formula>
    </cfRule>
    <cfRule type="cellIs" dxfId="385" priority="593" operator="between">
      <formula>0.01</formula>
      <formula>0.2</formula>
    </cfRule>
    <cfRule type="cellIs" dxfId="384" priority="594" operator="equal">
      <formula>0.2</formula>
    </cfRule>
    <cfRule type="cellIs" dxfId="383" priority="595" operator="equal">
      <formula>1</formula>
    </cfRule>
    <cfRule type="cellIs" dxfId="382" priority="596" operator="equal">
      <formula>0.8</formula>
    </cfRule>
    <cfRule type="cellIs" dxfId="381" priority="597" operator="equal">
      <formula>0.6</formula>
    </cfRule>
    <cfRule type="cellIs" dxfId="380" priority="598" operator="equal">
      <formula>0.4</formula>
    </cfRule>
    <cfRule type="cellIs" dxfId="379" priority="599" operator="equal">
      <formula>0.2</formula>
    </cfRule>
    <cfRule type="cellIs" dxfId="378" priority="600" operator="equal">
      <formula>0.2</formula>
    </cfRule>
  </conditionalFormatting>
  <conditionalFormatting sqref="AU288">
    <cfRule type="cellIs" dxfId="377" priority="553" operator="between">
      <formula>0.81</formula>
      <formula>1</formula>
    </cfRule>
    <cfRule type="cellIs" dxfId="376" priority="554" operator="between">
      <formula>0.61</formula>
      <formula>0.8</formula>
    </cfRule>
    <cfRule type="cellIs" dxfId="375" priority="555" operator="between">
      <formula>0.41</formula>
      <formula>0.6</formula>
    </cfRule>
    <cfRule type="cellIs" dxfId="374" priority="556" operator="between">
      <formula>0.21</formula>
      <formula>0.4</formula>
    </cfRule>
    <cfRule type="cellIs" dxfId="373" priority="557" operator="between">
      <formula>0.01</formula>
      <formula>0.2</formula>
    </cfRule>
    <cfRule type="cellIs" dxfId="372" priority="558" operator="equal">
      <formula>0.2</formula>
    </cfRule>
    <cfRule type="cellIs" dxfId="371" priority="559" operator="equal">
      <formula>1</formula>
    </cfRule>
    <cfRule type="cellIs" dxfId="370" priority="560" operator="equal">
      <formula>0.8</formula>
    </cfRule>
    <cfRule type="cellIs" dxfId="369" priority="561" operator="equal">
      <formula>0.6</formula>
    </cfRule>
    <cfRule type="cellIs" dxfId="368" priority="562" operator="equal">
      <formula>0.4</formula>
    </cfRule>
    <cfRule type="cellIs" dxfId="367" priority="563" operator="equal">
      <formula>0.2</formula>
    </cfRule>
    <cfRule type="cellIs" dxfId="366" priority="564" operator="equal">
      <formula>0.2</formula>
    </cfRule>
  </conditionalFormatting>
  <conditionalFormatting sqref="AT372">
    <cfRule type="cellIs" dxfId="365" priority="541" operator="between">
      <formula>0.81</formula>
      <formula>1</formula>
    </cfRule>
    <cfRule type="cellIs" dxfId="364" priority="542" operator="between">
      <formula>0.61</formula>
      <formula>0.8</formula>
    </cfRule>
    <cfRule type="cellIs" dxfId="363" priority="543" operator="between">
      <formula>0.41</formula>
      <formula>0.6</formula>
    </cfRule>
    <cfRule type="cellIs" dxfId="362" priority="544" operator="between">
      <formula>0.21</formula>
      <formula>0.4</formula>
    </cfRule>
    <cfRule type="cellIs" dxfId="361" priority="545" operator="between">
      <formula>0.01</formula>
      <formula>0.2</formula>
    </cfRule>
    <cfRule type="cellIs" dxfId="360" priority="546" operator="equal">
      <formula>0.2</formula>
    </cfRule>
    <cfRule type="cellIs" dxfId="359" priority="547" operator="equal">
      <formula>1</formula>
    </cfRule>
    <cfRule type="cellIs" dxfId="358" priority="548" operator="equal">
      <formula>0.8</formula>
    </cfRule>
    <cfRule type="cellIs" dxfId="357" priority="549" operator="equal">
      <formula>0.6</formula>
    </cfRule>
    <cfRule type="cellIs" dxfId="356" priority="550" operator="equal">
      <formula>0.4</formula>
    </cfRule>
    <cfRule type="cellIs" dxfId="355" priority="551" operator="equal">
      <formula>0.2</formula>
    </cfRule>
    <cfRule type="cellIs" dxfId="354" priority="552" operator="equal">
      <formula>0.2</formula>
    </cfRule>
  </conditionalFormatting>
  <conditionalFormatting sqref="AU372">
    <cfRule type="cellIs" dxfId="353" priority="529" operator="between">
      <formula>0.81</formula>
      <formula>1</formula>
    </cfRule>
    <cfRule type="cellIs" dxfId="352" priority="530" operator="between">
      <formula>0.61</formula>
      <formula>0.8</formula>
    </cfRule>
    <cfRule type="cellIs" dxfId="351" priority="531" operator="between">
      <formula>0.41</formula>
      <formula>0.6</formula>
    </cfRule>
    <cfRule type="cellIs" dxfId="350" priority="532" operator="between">
      <formula>0.21</formula>
      <formula>0.4</formula>
    </cfRule>
    <cfRule type="cellIs" dxfId="349" priority="533" operator="between">
      <formula>0.01</formula>
      <formula>0.2</formula>
    </cfRule>
    <cfRule type="cellIs" dxfId="348" priority="534" operator="equal">
      <formula>0.2</formula>
    </cfRule>
    <cfRule type="cellIs" dxfId="347" priority="535" operator="equal">
      <formula>1</formula>
    </cfRule>
    <cfRule type="cellIs" dxfId="346" priority="536" operator="equal">
      <formula>0.8</formula>
    </cfRule>
    <cfRule type="cellIs" dxfId="345" priority="537" operator="equal">
      <formula>0.6</formula>
    </cfRule>
    <cfRule type="cellIs" dxfId="344" priority="538" operator="equal">
      <formula>0.4</formula>
    </cfRule>
    <cfRule type="cellIs" dxfId="343" priority="539" operator="equal">
      <formula>0.2</formula>
    </cfRule>
    <cfRule type="cellIs" dxfId="342" priority="540" operator="equal">
      <formula>0.2</formula>
    </cfRule>
  </conditionalFormatting>
  <conditionalFormatting sqref="AS377">
    <cfRule type="cellIs" dxfId="341" priority="489" operator="equal">
      <formula>"Extremo"</formula>
    </cfRule>
    <cfRule type="cellIs" dxfId="340" priority="490" operator="equal">
      <formula>"Alto"</formula>
    </cfRule>
    <cfRule type="cellIs" dxfId="339" priority="491" operator="equal">
      <formula>"Moderado"</formula>
    </cfRule>
    <cfRule type="cellIs" dxfId="338" priority="492" operator="equal">
      <formula>"Bajo"</formula>
    </cfRule>
  </conditionalFormatting>
  <conditionalFormatting sqref="AQ377">
    <cfRule type="cellIs" dxfId="337" priority="484" operator="equal">
      <formula>"Catastrófico"</formula>
    </cfRule>
    <cfRule type="cellIs" dxfId="336" priority="485" operator="equal">
      <formula>"Mayor"</formula>
    </cfRule>
    <cfRule type="cellIs" dxfId="335" priority="486" operator="equal">
      <formula>"Moderado"</formula>
    </cfRule>
    <cfRule type="cellIs" dxfId="334" priority="487" operator="equal">
      <formula>"Menor"</formula>
    </cfRule>
    <cfRule type="cellIs" dxfId="333" priority="488" operator="equal">
      <formula>"Leve"</formula>
    </cfRule>
  </conditionalFormatting>
  <conditionalFormatting sqref="AU377">
    <cfRule type="cellIs" dxfId="332" priority="472" operator="between">
      <formula>0.81</formula>
      <formula>1</formula>
    </cfRule>
    <cfRule type="cellIs" dxfId="331" priority="473" operator="between">
      <formula>0.61</formula>
      <formula>0.8</formula>
    </cfRule>
    <cfRule type="cellIs" dxfId="330" priority="474" operator="between">
      <formula>0.41</formula>
      <formula>0.6</formula>
    </cfRule>
    <cfRule type="cellIs" dxfId="329" priority="475" operator="between">
      <formula>0.21</formula>
      <formula>0.4</formula>
    </cfRule>
    <cfRule type="cellIs" dxfId="328" priority="476" operator="between">
      <formula>0.01</formula>
      <formula>0.2</formula>
    </cfRule>
    <cfRule type="cellIs" dxfId="327" priority="477" operator="equal">
      <formula>0.2</formula>
    </cfRule>
    <cfRule type="cellIs" dxfId="326" priority="478" operator="equal">
      <formula>1</formula>
    </cfRule>
    <cfRule type="cellIs" dxfId="325" priority="479" operator="equal">
      <formula>0.8</formula>
    </cfRule>
    <cfRule type="cellIs" dxfId="324" priority="480" operator="equal">
      <formula>0.6</formula>
    </cfRule>
    <cfRule type="cellIs" dxfId="323" priority="481" operator="equal">
      <formula>0.4</formula>
    </cfRule>
    <cfRule type="cellIs" dxfId="322" priority="482" operator="equal">
      <formula>0.2</formula>
    </cfRule>
    <cfRule type="cellIs" dxfId="321" priority="483" operator="equal">
      <formula>0.2</formula>
    </cfRule>
  </conditionalFormatting>
  <conditionalFormatting sqref="AT377">
    <cfRule type="cellIs" dxfId="320" priority="460" operator="between">
      <formula>0.81</formula>
      <formula>1</formula>
    </cfRule>
    <cfRule type="cellIs" dxfId="319" priority="461" operator="between">
      <formula>0.61</formula>
      <formula>0.8</formula>
    </cfRule>
    <cfRule type="cellIs" dxfId="318" priority="462" operator="between">
      <formula>0.41</formula>
      <formula>0.6</formula>
    </cfRule>
    <cfRule type="cellIs" dxfId="317" priority="463" operator="between">
      <formula>0.21</formula>
      <formula>0.4</formula>
    </cfRule>
    <cfRule type="cellIs" dxfId="316" priority="464" operator="between">
      <formula>0.01</formula>
      <formula>0.2</formula>
    </cfRule>
    <cfRule type="cellIs" dxfId="315" priority="465" operator="equal">
      <formula>0.2</formula>
    </cfRule>
    <cfRule type="cellIs" dxfId="314" priority="466" operator="equal">
      <formula>1</formula>
    </cfRule>
    <cfRule type="cellIs" dxfId="313" priority="467" operator="equal">
      <formula>0.8</formula>
    </cfRule>
    <cfRule type="cellIs" dxfId="312" priority="468" operator="equal">
      <formula>0.6</formula>
    </cfRule>
    <cfRule type="cellIs" dxfId="311" priority="469" operator="equal">
      <formula>0.4</formula>
    </cfRule>
    <cfRule type="cellIs" dxfId="310" priority="470" operator="equal">
      <formula>0.2</formula>
    </cfRule>
    <cfRule type="cellIs" dxfId="309" priority="471" operator="equal">
      <formula>0.2</formula>
    </cfRule>
  </conditionalFormatting>
  <conditionalFormatting sqref="AO383">
    <cfRule type="cellIs" dxfId="308" priority="455" operator="equal">
      <formula>"Muy Alta"</formula>
    </cfRule>
    <cfRule type="cellIs" dxfId="307" priority="456" operator="equal">
      <formula>"Alta"</formula>
    </cfRule>
    <cfRule type="cellIs" dxfId="306" priority="457" operator="equal">
      <formula>"Media"</formula>
    </cfRule>
    <cfRule type="cellIs" dxfId="305" priority="458" operator="equal">
      <formula>"Baja"</formula>
    </cfRule>
    <cfRule type="cellIs" dxfId="304" priority="459" operator="equal">
      <formula>"Muy Baja"</formula>
    </cfRule>
  </conditionalFormatting>
  <conditionalFormatting sqref="AS383">
    <cfRule type="cellIs" dxfId="303" priority="451" operator="equal">
      <formula>"Extremo"</formula>
    </cfRule>
    <cfRule type="cellIs" dxfId="302" priority="452" operator="equal">
      <formula>"Alto"</formula>
    </cfRule>
    <cfRule type="cellIs" dxfId="301" priority="453" operator="equal">
      <formula>"Moderado"</formula>
    </cfRule>
    <cfRule type="cellIs" dxfId="300" priority="454" operator="equal">
      <formula>"Bajo"</formula>
    </cfRule>
  </conditionalFormatting>
  <conditionalFormatting sqref="AQ383">
    <cfRule type="cellIs" dxfId="299" priority="446" operator="equal">
      <formula>"Catastrófico"</formula>
    </cfRule>
    <cfRule type="cellIs" dxfId="298" priority="447" operator="equal">
      <formula>"Mayor"</formula>
    </cfRule>
    <cfRule type="cellIs" dxfId="297" priority="448" operator="equal">
      <formula>"Moderado"</formula>
    </cfRule>
    <cfRule type="cellIs" dxfId="296" priority="449" operator="equal">
      <formula>"Menor"</formula>
    </cfRule>
    <cfRule type="cellIs" dxfId="295" priority="450" operator="equal">
      <formula>"Leve"</formula>
    </cfRule>
  </conditionalFormatting>
  <conditionalFormatting sqref="AU383">
    <cfRule type="cellIs" dxfId="294" priority="434" operator="between">
      <formula>0.81</formula>
      <formula>1</formula>
    </cfRule>
    <cfRule type="cellIs" dxfId="293" priority="435" operator="between">
      <formula>0.61</formula>
      <formula>0.8</formula>
    </cfRule>
    <cfRule type="cellIs" dxfId="292" priority="436" operator="between">
      <formula>0.41</formula>
      <formula>0.6</formula>
    </cfRule>
    <cfRule type="cellIs" dxfId="291" priority="437" operator="between">
      <formula>0.21</formula>
      <formula>0.4</formula>
    </cfRule>
    <cfRule type="cellIs" dxfId="290" priority="438" operator="between">
      <formula>0.01</formula>
      <formula>0.2</formula>
    </cfRule>
    <cfRule type="cellIs" dxfId="289" priority="439" operator="equal">
      <formula>0.2</formula>
    </cfRule>
    <cfRule type="cellIs" dxfId="288" priority="440" operator="equal">
      <formula>1</formula>
    </cfRule>
    <cfRule type="cellIs" dxfId="287" priority="441" operator="equal">
      <formula>0.8</formula>
    </cfRule>
    <cfRule type="cellIs" dxfId="286" priority="442" operator="equal">
      <formula>0.6</formula>
    </cfRule>
    <cfRule type="cellIs" dxfId="285" priority="443" operator="equal">
      <formula>0.4</formula>
    </cfRule>
    <cfRule type="cellIs" dxfId="284" priority="444" operator="equal">
      <formula>0.2</formula>
    </cfRule>
    <cfRule type="cellIs" dxfId="283" priority="445" operator="equal">
      <formula>0.2</formula>
    </cfRule>
  </conditionalFormatting>
  <conditionalFormatting sqref="AT383 AT389">
    <cfRule type="cellIs" dxfId="282" priority="422" operator="between">
      <formula>0.81</formula>
      <formula>1</formula>
    </cfRule>
    <cfRule type="cellIs" dxfId="281" priority="423" operator="between">
      <formula>0.61</formula>
      <formula>0.8</formula>
    </cfRule>
    <cfRule type="cellIs" dxfId="280" priority="424" operator="between">
      <formula>0.41</formula>
      <formula>0.6</formula>
    </cfRule>
    <cfRule type="cellIs" dxfId="279" priority="425" operator="between">
      <formula>0.21</formula>
      <formula>0.4</formula>
    </cfRule>
    <cfRule type="cellIs" dxfId="278" priority="426" operator="between">
      <formula>0.01</formula>
      <formula>0.2</formula>
    </cfRule>
    <cfRule type="cellIs" dxfId="277" priority="427" operator="equal">
      <formula>0.2</formula>
    </cfRule>
    <cfRule type="cellIs" dxfId="276" priority="428" operator="equal">
      <formula>1</formula>
    </cfRule>
    <cfRule type="cellIs" dxfId="275" priority="429" operator="equal">
      <formula>0.8</formula>
    </cfRule>
    <cfRule type="cellIs" dxfId="274" priority="430" operator="equal">
      <formula>0.6</formula>
    </cfRule>
    <cfRule type="cellIs" dxfId="273" priority="431" operator="equal">
      <formula>0.4</formula>
    </cfRule>
    <cfRule type="cellIs" dxfId="272" priority="432" operator="equal">
      <formula>0.2</formula>
    </cfRule>
    <cfRule type="cellIs" dxfId="271" priority="433" operator="equal">
      <formula>0.2</formula>
    </cfRule>
  </conditionalFormatting>
  <conditionalFormatting sqref="S395">
    <cfRule type="cellIs" dxfId="270" priority="405" operator="equal">
      <formula>"Catastrófico"</formula>
    </cfRule>
    <cfRule type="cellIs" dxfId="269" priority="406" operator="equal">
      <formula>"Mayor"</formula>
    </cfRule>
    <cfRule type="cellIs" dxfId="268" priority="407" operator="equal">
      <formula>"Moderado"</formula>
    </cfRule>
    <cfRule type="cellIs" dxfId="267" priority="408" operator="equal">
      <formula>"Menor"</formula>
    </cfRule>
    <cfRule type="cellIs" dxfId="266" priority="409" operator="equal">
      <formula>"Leve"</formula>
    </cfRule>
  </conditionalFormatting>
  <conditionalFormatting sqref="V395">
    <cfRule type="cellIs" dxfId="265" priority="400" operator="equal">
      <formula>"Catastrófico"</formula>
    </cfRule>
    <cfRule type="cellIs" dxfId="264" priority="401" operator="equal">
      <formula>"Mayor"</formula>
    </cfRule>
    <cfRule type="cellIs" dxfId="263" priority="402" operator="equal">
      <formula>"Moderado"</formula>
    </cfRule>
    <cfRule type="cellIs" dxfId="262" priority="403" operator="equal">
      <formula>"Menor"</formula>
    </cfRule>
    <cfRule type="cellIs" dxfId="261" priority="404" operator="equal">
      <formula>"Leve"</formula>
    </cfRule>
  </conditionalFormatting>
  <conditionalFormatting sqref="Z395">
    <cfRule type="cellIs" dxfId="260" priority="396" operator="equal">
      <formula>"Extremo"</formula>
    </cfRule>
    <cfRule type="cellIs" dxfId="259" priority="397" operator="equal">
      <formula>"Alto"</formula>
    </cfRule>
    <cfRule type="cellIs" dxfId="258" priority="398" operator="equal">
      <formula>"Moderado"</formula>
    </cfRule>
    <cfRule type="cellIs" dxfId="257" priority="399" operator="equal">
      <formula>"Bajo"</formula>
    </cfRule>
  </conditionalFormatting>
  <conditionalFormatting sqref="P395">
    <cfRule type="cellIs" dxfId="256" priority="391" operator="equal">
      <formula>"Muy Alta"</formula>
    </cfRule>
    <cfRule type="cellIs" dxfId="255" priority="392" operator="equal">
      <formula>"Alta"</formula>
    </cfRule>
    <cfRule type="cellIs" dxfId="254" priority="393" operator="equal">
      <formula>"Media"</formula>
    </cfRule>
    <cfRule type="cellIs" dxfId="253" priority="394" operator="equal">
      <formula>"Baja"</formula>
    </cfRule>
    <cfRule type="cellIs" dxfId="252" priority="395" operator="equal">
      <formula>"Muy Baja"</formula>
    </cfRule>
  </conditionalFormatting>
  <conditionalFormatting sqref="AU389">
    <cfRule type="cellIs" dxfId="251" priority="332" operator="between">
      <formula>0.81</formula>
      <formula>1</formula>
    </cfRule>
    <cfRule type="cellIs" dxfId="250" priority="333" operator="between">
      <formula>0.61</formula>
      <formula>0.8</formula>
    </cfRule>
    <cfRule type="cellIs" dxfId="249" priority="334" operator="between">
      <formula>0.41</formula>
      <formula>0.6</formula>
    </cfRule>
    <cfRule type="cellIs" dxfId="248" priority="335" operator="between">
      <formula>0.21</formula>
      <formula>0.4</formula>
    </cfRule>
    <cfRule type="cellIs" dxfId="247" priority="336" operator="between">
      <formula>0.01</formula>
      <formula>0.2</formula>
    </cfRule>
    <cfRule type="cellIs" dxfId="246" priority="337" operator="equal">
      <formula>0.2</formula>
    </cfRule>
    <cfRule type="cellIs" dxfId="245" priority="338" operator="equal">
      <formula>1</formula>
    </cfRule>
    <cfRule type="cellIs" dxfId="244" priority="339" operator="equal">
      <formula>0.8</formula>
    </cfRule>
    <cfRule type="cellIs" dxfId="243" priority="340" operator="equal">
      <formula>0.6</formula>
    </cfRule>
    <cfRule type="cellIs" dxfId="242" priority="341" operator="equal">
      <formula>0.4</formula>
    </cfRule>
    <cfRule type="cellIs" dxfId="241" priority="342" operator="equal">
      <formula>0.2</formula>
    </cfRule>
    <cfRule type="cellIs" dxfId="240" priority="343" operator="equal">
      <formula>0.2</formula>
    </cfRule>
  </conditionalFormatting>
  <conditionalFormatting sqref="AO401:AO460">
    <cfRule type="cellIs" dxfId="239" priority="327" operator="equal">
      <formula>"Muy Alta"</formula>
    </cfRule>
    <cfRule type="cellIs" dxfId="238" priority="328" operator="equal">
      <formula>"Alta"</formula>
    </cfRule>
    <cfRule type="cellIs" dxfId="237" priority="329" operator="equal">
      <formula>"Media"</formula>
    </cfRule>
    <cfRule type="cellIs" dxfId="236" priority="330" operator="equal">
      <formula>"Baja"</formula>
    </cfRule>
    <cfRule type="cellIs" dxfId="235" priority="331" operator="equal">
      <formula>"Muy Baja"</formula>
    </cfRule>
  </conditionalFormatting>
  <conditionalFormatting sqref="X401:X460">
    <cfRule type="containsText" dxfId="234" priority="322" operator="containsText" text="Leve">
      <formula>NOT(ISERROR(SEARCH("Leve",X401)))</formula>
    </cfRule>
    <cfRule type="containsText" dxfId="233" priority="323" operator="containsText" text="Menor">
      <formula>NOT(ISERROR(SEARCH("Menor",X401)))</formula>
    </cfRule>
    <cfRule type="containsText" dxfId="232" priority="324" operator="containsText" text="Moderado">
      <formula>NOT(ISERROR(SEARCH("Moderado",X401)))</formula>
    </cfRule>
    <cfRule type="containsText" dxfId="231" priority="325" operator="containsText" text="Mayor">
      <formula>NOT(ISERROR(SEARCH("Mayor",X401)))</formula>
    </cfRule>
    <cfRule type="containsText" dxfId="230" priority="326" operator="containsText" text="Catastrófico">
      <formula>NOT(ISERROR(SEARCH("Catastrófico",X401)))</formula>
    </cfRule>
  </conditionalFormatting>
  <conditionalFormatting sqref="AT401:AT419 AT423:AT437 AT439:AT460">
    <cfRule type="cellIs" dxfId="229" priority="310" operator="between">
      <formula>0.81</formula>
      <formula>1</formula>
    </cfRule>
    <cfRule type="cellIs" dxfId="228" priority="311" operator="between">
      <formula>0.61</formula>
      <formula>0.8</formula>
    </cfRule>
    <cfRule type="cellIs" dxfId="227" priority="312" operator="between">
      <formula>0.41</formula>
      <formula>0.6</formula>
    </cfRule>
    <cfRule type="cellIs" dxfId="226" priority="313" operator="between">
      <formula>0.21</formula>
      <formula>0.4</formula>
    </cfRule>
    <cfRule type="cellIs" dxfId="225" priority="314" operator="between">
      <formula>0.01</formula>
      <formula>0.2</formula>
    </cfRule>
    <cfRule type="cellIs" dxfId="224" priority="315" operator="equal">
      <formula>0.2</formula>
    </cfRule>
    <cfRule type="cellIs" dxfId="223" priority="316" operator="equal">
      <formula>1</formula>
    </cfRule>
    <cfRule type="cellIs" dxfId="222" priority="317" operator="equal">
      <formula>0.8</formula>
    </cfRule>
    <cfRule type="cellIs" dxfId="221" priority="318" operator="equal">
      <formula>0.6</formula>
    </cfRule>
    <cfRule type="cellIs" dxfId="220" priority="319" operator="equal">
      <formula>0.4</formula>
    </cfRule>
    <cfRule type="cellIs" dxfId="219" priority="320" operator="equal">
      <formula>0.2</formula>
    </cfRule>
    <cfRule type="cellIs" dxfId="218" priority="321" operator="equal">
      <formula>0.2</formula>
    </cfRule>
  </conditionalFormatting>
  <conditionalFormatting sqref="S401">
    <cfRule type="cellIs" dxfId="217" priority="305" operator="equal">
      <formula>"Catastrófico"</formula>
    </cfRule>
    <cfRule type="cellIs" dxfId="216" priority="306" operator="equal">
      <formula>"Mayor"</formula>
    </cfRule>
    <cfRule type="cellIs" dxfId="215" priority="307" operator="equal">
      <formula>"Moderado"</formula>
    </cfRule>
    <cfRule type="cellIs" dxfId="214" priority="308" operator="equal">
      <formula>"Menor"</formula>
    </cfRule>
    <cfRule type="cellIs" dxfId="213" priority="309" operator="equal">
      <formula>"Leve"</formula>
    </cfRule>
  </conditionalFormatting>
  <conditionalFormatting sqref="Z401">
    <cfRule type="cellIs" dxfId="212" priority="296" operator="equal">
      <formula>"Extremo"</formula>
    </cfRule>
    <cfRule type="cellIs" dxfId="211" priority="297" operator="equal">
      <formula>"Alto"</formula>
    </cfRule>
    <cfRule type="cellIs" dxfId="210" priority="298" operator="equal">
      <formula>"Moderado"</formula>
    </cfRule>
    <cfRule type="cellIs" dxfId="209" priority="299" operator="equal">
      <formula>"Bajo"</formula>
    </cfRule>
  </conditionalFormatting>
  <conditionalFormatting sqref="P401">
    <cfRule type="cellIs" dxfId="208" priority="291" operator="equal">
      <formula>"Muy Alta"</formula>
    </cfRule>
    <cfRule type="cellIs" dxfId="207" priority="292" operator="equal">
      <formula>"Alta"</formula>
    </cfRule>
    <cfRule type="cellIs" dxfId="206" priority="293" operator="equal">
      <formula>"Media"</formula>
    </cfRule>
    <cfRule type="cellIs" dxfId="205" priority="294" operator="equal">
      <formula>"Baja"</formula>
    </cfRule>
    <cfRule type="cellIs" dxfId="204" priority="295" operator="equal">
      <formula>"Muy Baja"</formula>
    </cfRule>
  </conditionalFormatting>
  <conditionalFormatting sqref="AS401:AS460">
    <cfRule type="cellIs" dxfId="203" priority="287" operator="equal">
      <formula>"Extremo"</formula>
    </cfRule>
    <cfRule type="cellIs" dxfId="202" priority="288" operator="equal">
      <formula>"Alto"</formula>
    </cfRule>
    <cfRule type="cellIs" dxfId="201" priority="289" operator="equal">
      <formula>"Moderado"</formula>
    </cfRule>
    <cfRule type="cellIs" dxfId="200" priority="290" operator="equal">
      <formula>"Bajo"</formula>
    </cfRule>
  </conditionalFormatting>
  <conditionalFormatting sqref="AQ401:AQ460">
    <cfRule type="cellIs" dxfId="199" priority="282" operator="equal">
      <formula>"Catastrófico"</formula>
    </cfRule>
    <cfRule type="cellIs" dxfId="198" priority="283" operator="equal">
      <formula>"Mayor"</formula>
    </cfRule>
    <cfRule type="cellIs" dxfId="197" priority="284" operator="equal">
      <formula>"Moderado"</formula>
    </cfRule>
    <cfRule type="cellIs" dxfId="196" priority="285" operator="equal">
      <formula>"Menor"</formula>
    </cfRule>
    <cfRule type="cellIs" dxfId="195" priority="286" operator="equal">
      <formula>"Leve"</formula>
    </cfRule>
  </conditionalFormatting>
  <conditionalFormatting sqref="AU401:AU419 AU423:AU437 AU439:AU460">
    <cfRule type="cellIs" dxfId="194" priority="270" operator="between">
      <formula>0.81</formula>
      <formula>1</formula>
    </cfRule>
    <cfRule type="cellIs" dxfId="193" priority="271" operator="between">
      <formula>0.61</formula>
      <formula>0.8</formula>
    </cfRule>
    <cfRule type="cellIs" dxfId="192" priority="272" operator="between">
      <formula>0.41</formula>
      <formula>0.6</formula>
    </cfRule>
    <cfRule type="cellIs" dxfId="191" priority="273" operator="between">
      <formula>0.21</formula>
      <formula>0.4</formula>
    </cfRule>
    <cfRule type="cellIs" dxfId="190" priority="274" operator="between">
      <formula>0.01</formula>
      <formula>0.2</formula>
    </cfRule>
    <cfRule type="cellIs" dxfId="189" priority="275" operator="equal">
      <formula>0.2</formula>
    </cfRule>
    <cfRule type="cellIs" dxfId="188" priority="276" operator="equal">
      <formula>1</formula>
    </cfRule>
    <cfRule type="cellIs" dxfId="187" priority="277" operator="equal">
      <formula>0.8</formula>
    </cfRule>
    <cfRule type="cellIs" dxfId="186" priority="278" operator="equal">
      <formula>0.6</formula>
    </cfRule>
    <cfRule type="cellIs" dxfId="185" priority="279" operator="equal">
      <formula>0.4</formula>
    </cfRule>
    <cfRule type="cellIs" dxfId="184" priority="280" operator="equal">
      <formula>0.2</formula>
    </cfRule>
    <cfRule type="cellIs" dxfId="183" priority="281" operator="equal">
      <formula>0.2</formula>
    </cfRule>
  </conditionalFormatting>
  <conditionalFormatting sqref="S413">
    <cfRule type="cellIs" dxfId="182" priority="203" operator="equal">
      <formula>"Catastrófico"</formula>
    </cfRule>
    <cfRule type="cellIs" dxfId="181" priority="204" operator="equal">
      <formula>"Mayor"</formula>
    </cfRule>
    <cfRule type="cellIs" dxfId="180" priority="205" operator="equal">
      <formula>"Moderado"</formula>
    </cfRule>
    <cfRule type="cellIs" dxfId="179" priority="206" operator="equal">
      <formula>"Menor"</formula>
    </cfRule>
    <cfRule type="cellIs" dxfId="178" priority="207" operator="equal">
      <formula>"Leve"</formula>
    </cfRule>
  </conditionalFormatting>
  <conditionalFormatting sqref="Z413">
    <cfRule type="cellIs" dxfId="177" priority="194" operator="equal">
      <formula>"Extremo"</formula>
    </cfRule>
    <cfRule type="cellIs" dxfId="176" priority="195" operator="equal">
      <formula>"Alto"</formula>
    </cfRule>
    <cfRule type="cellIs" dxfId="175" priority="196" operator="equal">
      <formula>"Moderado"</formula>
    </cfRule>
    <cfRule type="cellIs" dxfId="174" priority="197" operator="equal">
      <formula>"Bajo"</formula>
    </cfRule>
  </conditionalFormatting>
  <conditionalFormatting sqref="P413">
    <cfRule type="cellIs" dxfId="173" priority="189" operator="equal">
      <formula>"Muy Alta"</formula>
    </cfRule>
    <cfRule type="cellIs" dxfId="172" priority="190" operator="equal">
      <formula>"Alta"</formula>
    </cfRule>
    <cfRule type="cellIs" dxfId="171" priority="191" operator="equal">
      <formula>"Media"</formula>
    </cfRule>
    <cfRule type="cellIs" dxfId="170" priority="192" operator="equal">
      <formula>"Baja"</formula>
    </cfRule>
    <cfRule type="cellIs" dxfId="169" priority="193" operator="equal">
      <formula>"Muy Baja"</formula>
    </cfRule>
  </conditionalFormatting>
  <conditionalFormatting sqref="S407">
    <cfRule type="cellIs" dxfId="168" priority="184" operator="equal">
      <formula>"Catastrófico"</formula>
    </cfRule>
    <cfRule type="cellIs" dxfId="167" priority="185" operator="equal">
      <formula>"Mayor"</formula>
    </cfRule>
    <cfRule type="cellIs" dxfId="166" priority="186" operator="equal">
      <formula>"Moderado"</formula>
    </cfRule>
    <cfRule type="cellIs" dxfId="165" priority="187" operator="equal">
      <formula>"Menor"</formula>
    </cfRule>
    <cfRule type="cellIs" dxfId="164" priority="188" operator="equal">
      <formula>"Leve"</formula>
    </cfRule>
  </conditionalFormatting>
  <conditionalFormatting sqref="Z407">
    <cfRule type="cellIs" dxfId="163" priority="175" operator="equal">
      <formula>"Extremo"</formula>
    </cfRule>
    <cfRule type="cellIs" dxfId="162" priority="176" operator="equal">
      <formula>"Alto"</formula>
    </cfRule>
    <cfRule type="cellIs" dxfId="161" priority="177" operator="equal">
      <formula>"Moderado"</formula>
    </cfRule>
    <cfRule type="cellIs" dxfId="160" priority="178" operator="equal">
      <formula>"Bajo"</formula>
    </cfRule>
  </conditionalFormatting>
  <conditionalFormatting sqref="P407">
    <cfRule type="cellIs" dxfId="159" priority="170" operator="equal">
      <formula>"Muy Alta"</formula>
    </cfRule>
    <cfRule type="cellIs" dxfId="158" priority="171" operator="equal">
      <formula>"Alta"</formula>
    </cfRule>
    <cfRule type="cellIs" dxfId="157" priority="172" operator="equal">
      <formula>"Media"</formula>
    </cfRule>
    <cfRule type="cellIs" dxfId="156" priority="173" operator="equal">
      <formula>"Baja"</formula>
    </cfRule>
    <cfRule type="cellIs" dxfId="155" priority="174" operator="equal">
      <formula>"Muy Baja"</formula>
    </cfRule>
  </conditionalFormatting>
  <conditionalFormatting sqref="S449">
    <cfRule type="cellIs" dxfId="154" priority="146" operator="equal">
      <formula>"Catastrófico"</formula>
    </cfRule>
    <cfRule type="cellIs" dxfId="153" priority="147" operator="equal">
      <formula>"Mayor"</formula>
    </cfRule>
    <cfRule type="cellIs" dxfId="152" priority="148" operator="equal">
      <formula>"Moderado"</formula>
    </cfRule>
    <cfRule type="cellIs" dxfId="151" priority="149" operator="equal">
      <formula>"Menor"</formula>
    </cfRule>
    <cfRule type="cellIs" dxfId="150" priority="150" operator="equal">
      <formula>"Leve"</formula>
    </cfRule>
  </conditionalFormatting>
  <conditionalFormatting sqref="Z449">
    <cfRule type="cellIs" dxfId="149" priority="137" operator="equal">
      <formula>"Extremo"</formula>
    </cfRule>
    <cfRule type="cellIs" dxfId="148" priority="138" operator="equal">
      <formula>"Alto"</formula>
    </cfRule>
    <cfRule type="cellIs" dxfId="147" priority="139" operator="equal">
      <formula>"Moderado"</formula>
    </cfRule>
    <cfRule type="cellIs" dxfId="146" priority="140" operator="equal">
      <formula>"Bajo"</formula>
    </cfRule>
  </conditionalFormatting>
  <conditionalFormatting sqref="P449">
    <cfRule type="cellIs" dxfId="145" priority="132" operator="equal">
      <formula>"Muy Alta"</formula>
    </cfRule>
    <cfRule type="cellIs" dxfId="144" priority="133" operator="equal">
      <formula>"Alta"</formula>
    </cfRule>
    <cfRule type="cellIs" dxfId="143" priority="134" operator="equal">
      <formula>"Media"</formula>
    </cfRule>
    <cfRule type="cellIs" dxfId="142" priority="135" operator="equal">
      <formula>"Baja"</formula>
    </cfRule>
    <cfRule type="cellIs" dxfId="141" priority="136" operator="equal">
      <formula>"Muy Baja"</formula>
    </cfRule>
  </conditionalFormatting>
  <conditionalFormatting sqref="S455">
    <cfRule type="cellIs" dxfId="140" priority="127" operator="equal">
      <formula>"Catastrófico"</formula>
    </cfRule>
    <cfRule type="cellIs" dxfId="139" priority="128" operator="equal">
      <formula>"Mayor"</formula>
    </cfRule>
    <cfRule type="cellIs" dxfId="138" priority="129" operator="equal">
      <formula>"Moderado"</formula>
    </cfRule>
    <cfRule type="cellIs" dxfId="137" priority="130" operator="equal">
      <formula>"Menor"</formula>
    </cfRule>
    <cfRule type="cellIs" dxfId="136" priority="131" operator="equal">
      <formula>"Leve"</formula>
    </cfRule>
  </conditionalFormatting>
  <conditionalFormatting sqref="Z455">
    <cfRule type="cellIs" dxfId="135" priority="118" operator="equal">
      <formula>"Extremo"</formula>
    </cfRule>
    <cfRule type="cellIs" dxfId="134" priority="119" operator="equal">
      <formula>"Alto"</formula>
    </cfRule>
    <cfRule type="cellIs" dxfId="133" priority="120" operator="equal">
      <formula>"Moderado"</formula>
    </cfRule>
    <cfRule type="cellIs" dxfId="132" priority="121" operator="equal">
      <formula>"Bajo"</formula>
    </cfRule>
  </conditionalFormatting>
  <conditionalFormatting sqref="P455">
    <cfRule type="cellIs" dxfId="131" priority="113" operator="equal">
      <formula>"Muy Alta"</formula>
    </cfRule>
    <cfRule type="cellIs" dxfId="130" priority="114" operator="equal">
      <formula>"Alta"</formula>
    </cfRule>
    <cfRule type="cellIs" dxfId="129" priority="115" operator="equal">
      <formula>"Media"</formula>
    </cfRule>
    <cfRule type="cellIs" dxfId="128" priority="116" operator="equal">
      <formula>"Baja"</formula>
    </cfRule>
    <cfRule type="cellIs" dxfId="127" priority="117" operator="equal">
      <formula>"Muy Baja"</formula>
    </cfRule>
  </conditionalFormatting>
  <conditionalFormatting sqref="V401 V407 V413 V449 V455 V419">
    <cfRule type="cellIs" dxfId="126" priority="93" operator="equal">
      <formula>"Catastrófico"</formula>
    </cfRule>
    <cfRule type="cellIs" dxfId="125" priority="94" operator="equal">
      <formula>"Mayor"</formula>
    </cfRule>
    <cfRule type="cellIs" dxfId="124" priority="95" operator="equal">
      <formula>"Moderado"</formula>
    </cfRule>
    <cfRule type="cellIs" dxfId="123" priority="96" operator="equal">
      <formula>"Menor"</formula>
    </cfRule>
    <cfRule type="cellIs" dxfId="122" priority="97" operator="equal">
      <formula>"Leve"</formula>
    </cfRule>
  </conditionalFormatting>
  <conditionalFormatting sqref="S419">
    <cfRule type="cellIs" dxfId="121" priority="88" operator="equal">
      <formula>"Catastrófico"</formula>
    </cfRule>
    <cfRule type="cellIs" dxfId="120" priority="89" operator="equal">
      <formula>"Mayor"</formula>
    </cfRule>
    <cfRule type="cellIs" dxfId="119" priority="90" operator="equal">
      <formula>"Moderado"</formula>
    </cfRule>
    <cfRule type="cellIs" dxfId="118" priority="91" operator="equal">
      <formula>"Menor"</formula>
    </cfRule>
    <cfRule type="cellIs" dxfId="117" priority="92" operator="equal">
      <formula>"Leve"</formula>
    </cfRule>
  </conditionalFormatting>
  <conditionalFormatting sqref="Z419">
    <cfRule type="cellIs" dxfId="116" priority="84" operator="equal">
      <formula>"Extremo"</formula>
    </cfRule>
    <cfRule type="cellIs" dxfId="115" priority="85" operator="equal">
      <formula>"Alto"</formula>
    </cfRule>
    <cfRule type="cellIs" dxfId="114" priority="86" operator="equal">
      <formula>"Moderado"</formula>
    </cfRule>
    <cfRule type="cellIs" dxfId="113" priority="87" operator="equal">
      <formula>"Bajo"</formula>
    </cfRule>
  </conditionalFormatting>
  <conditionalFormatting sqref="P419">
    <cfRule type="cellIs" dxfId="112" priority="79" operator="equal">
      <formula>"Muy Alta"</formula>
    </cfRule>
    <cfRule type="cellIs" dxfId="111" priority="80" operator="equal">
      <formula>"Alta"</formula>
    </cfRule>
    <cfRule type="cellIs" dxfId="110" priority="81" operator="equal">
      <formula>"Media"</formula>
    </cfRule>
    <cfRule type="cellIs" dxfId="109" priority="82" operator="equal">
      <formula>"Baja"</formula>
    </cfRule>
    <cfRule type="cellIs" dxfId="108" priority="83" operator="equal">
      <formula>"Muy Baja"</formula>
    </cfRule>
  </conditionalFormatting>
  <conditionalFormatting sqref="S425">
    <cfRule type="cellIs" dxfId="107" priority="74" operator="equal">
      <formula>"Catastrófico"</formula>
    </cfRule>
    <cfRule type="cellIs" dxfId="106" priority="75" operator="equal">
      <formula>"Mayor"</formula>
    </cfRule>
    <cfRule type="cellIs" dxfId="105" priority="76" operator="equal">
      <formula>"Moderado"</formula>
    </cfRule>
    <cfRule type="cellIs" dxfId="104" priority="77" operator="equal">
      <formula>"Menor"</formula>
    </cfRule>
    <cfRule type="cellIs" dxfId="103" priority="78" operator="equal">
      <formula>"Leve"</formula>
    </cfRule>
  </conditionalFormatting>
  <conditionalFormatting sqref="Z425">
    <cfRule type="cellIs" dxfId="102" priority="70" operator="equal">
      <formula>"Extremo"</formula>
    </cfRule>
    <cfRule type="cellIs" dxfId="101" priority="71" operator="equal">
      <formula>"Alto"</formula>
    </cfRule>
    <cfRule type="cellIs" dxfId="100" priority="72" operator="equal">
      <formula>"Moderado"</formula>
    </cfRule>
    <cfRule type="cellIs" dxfId="99" priority="73" operator="equal">
      <formula>"Bajo"</formula>
    </cfRule>
  </conditionalFormatting>
  <conditionalFormatting sqref="P425">
    <cfRule type="cellIs" dxfId="98" priority="65" operator="equal">
      <formula>"Muy Alta"</formula>
    </cfRule>
    <cfRule type="cellIs" dxfId="97" priority="66" operator="equal">
      <formula>"Alta"</formula>
    </cfRule>
    <cfRule type="cellIs" dxfId="96" priority="67" operator="equal">
      <formula>"Media"</formula>
    </cfRule>
    <cfRule type="cellIs" dxfId="95" priority="68" operator="equal">
      <formula>"Baja"</formula>
    </cfRule>
    <cfRule type="cellIs" dxfId="94" priority="69" operator="equal">
      <formula>"Muy Baja"</formula>
    </cfRule>
  </conditionalFormatting>
  <conditionalFormatting sqref="S431">
    <cfRule type="cellIs" dxfId="93" priority="60" operator="equal">
      <formula>"Catastrófico"</formula>
    </cfRule>
    <cfRule type="cellIs" dxfId="92" priority="61" operator="equal">
      <formula>"Mayor"</formula>
    </cfRule>
    <cfRule type="cellIs" dxfId="91" priority="62" operator="equal">
      <formula>"Moderado"</formula>
    </cfRule>
    <cfRule type="cellIs" dxfId="90" priority="63" operator="equal">
      <formula>"Menor"</formula>
    </cfRule>
    <cfRule type="cellIs" dxfId="89" priority="64" operator="equal">
      <formula>"Leve"</formula>
    </cfRule>
  </conditionalFormatting>
  <conditionalFormatting sqref="Z431">
    <cfRule type="cellIs" dxfId="88" priority="56" operator="equal">
      <formula>"Extremo"</formula>
    </cfRule>
    <cfRule type="cellIs" dxfId="87" priority="57" operator="equal">
      <formula>"Alto"</formula>
    </cfRule>
    <cfRule type="cellIs" dxfId="86" priority="58" operator="equal">
      <formula>"Moderado"</formula>
    </cfRule>
    <cfRule type="cellIs" dxfId="85" priority="59" operator="equal">
      <formula>"Bajo"</formula>
    </cfRule>
  </conditionalFormatting>
  <conditionalFormatting sqref="P431">
    <cfRule type="cellIs" dxfId="84" priority="51" operator="equal">
      <formula>"Muy Alta"</formula>
    </cfRule>
    <cfRule type="cellIs" dxfId="83" priority="52" operator="equal">
      <formula>"Alta"</formula>
    </cfRule>
    <cfRule type="cellIs" dxfId="82" priority="53" operator="equal">
      <formula>"Media"</formula>
    </cfRule>
    <cfRule type="cellIs" dxfId="81" priority="54" operator="equal">
      <formula>"Baja"</formula>
    </cfRule>
    <cfRule type="cellIs" dxfId="80" priority="55" operator="equal">
      <formula>"Muy Baja"</formula>
    </cfRule>
  </conditionalFormatting>
  <conditionalFormatting sqref="V425 V431">
    <cfRule type="cellIs" dxfId="79" priority="46" operator="equal">
      <formula>"Catastrófico"</formula>
    </cfRule>
    <cfRule type="cellIs" dxfId="78" priority="47" operator="equal">
      <formula>"Mayor"</formula>
    </cfRule>
    <cfRule type="cellIs" dxfId="77" priority="48" operator="equal">
      <formula>"Moderado"</formula>
    </cfRule>
    <cfRule type="cellIs" dxfId="76" priority="49" operator="equal">
      <formula>"Menor"</formula>
    </cfRule>
    <cfRule type="cellIs" dxfId="75" priority="50" operator="equal">
      <formula>"Leve"</formula>
    </cfRule>
  </conditionalFormatting>
  <conditionalFormatting sqref="S437">
    <cfRule type="cellIs" dxfId="74" priority="41" operator="equal">
      <formula>"Catastrófico"</formula>
    </cfRule>
    <cfRule type="cellIs" dxfId="73" priority="42" operator="equal">
      <formula>"Mayor"</formula>
    </cfRule>
    <cfRule type="cellIs" dxfId="72" priority="43" operator="equal">
      <formula>"Moderado"</formula>
    </cfRule>
    <cfRule type="cellIs" dxfId="71" priority="44" operator="equal">
      <formula>"Menor"</formula>
    </cfRule>
    <cfRule type="cellIs" dxfId="70" priority="45" operator="equal">
      <formula>"Leve"</formula>
    </cfRule>
  </conditionalFormatting>
  <conditionalFormatting sqref="Z437">
    <cfRule type="cellIs" dxfId="69" priority="37" operator="equal">
      <formula>"Extremo"</formula>
    </cfRule>
    <cfRule type="cellIs" dxfId="68" priority="38" operator="equal">
      <formula>"Alto"</formula>
    </cfRule>
    <cfRule type="cellIs" dxfId="67" priority="39" operator="equal">
      <formula>"Moderado"</formula>
    </cfRule>
    <cfRule type="cellIs" dxfId="66" priority="40" operator="equal">
      <formula>"Bajo"</formula>
    </cfRule>
  </conditionalFormatting>
  <conditionalFormatting sqref="P437">
    <cfRule type="cellIs" dxfId="65" priority="32" operator="equal">
      <formula>"Muy Alta"</formula>
    </cfRule>
    <cfRule type="cellIs" dxfId="64" priority="33" operator="equal">
      <formula>"Alta"</formula>
    </cfRule>
    <cfRule type="cellIs" dxfId="63" priority="34" operator="equal">
      <formula>"Media"</formula>
    </cfRule>
    <cfRule type="cellIs" dxfId="62" priority="35" operator="equal">
      <formula>"Baja"</formula>
    </cfRule>
    <cfRule type="cellIs" dxfId="61" priority="36" operator="equal">
      <formula>"Muy Baja"</formula>
    </cfRule>
  </conditionalFormatting>
  <conditionalFormatting sqref="S443">
    <cfRule type="cellIs" dxfId="60" priority="27" operator="equal">
      <formula>"Catastrófico"</formula>
    </cfRule>
    <cfRule type="cellIs" dxfId="59" priority="28" operator="equal">
      <formula>"Mayor"</formula>
    </cfRule>
    <cfRule type="cellIs" dxfId="58" priority="29" operator="equal">
      <formula>"Moderado"</formula>
    </cfRule>
    <cfRule type="cellIs" dxfId="57" priority="30" operator="equal">
      <formula>"Menor"</formula>
    </cfRule>
    <cfRule type="cellIs" dxfId="56" priority="31" operator="equal">
      <formula>"Leve"</formula>
    </cfRule>
  </conditionalFormatting>
  <conditionalFormatting sqref="Z443">
    <cfRule type="cellIs" dxfId="55" priority="23" operator="equal">
      <formula>"Extremo"</formula>
    </cfRule>
    <cfRule type="cellIs" dxfId="54" priority="24" operator="equal">
      <formula>"Alto"</formula>
    </cfRule>
    <cfRule type="cellIs" dxfId="53" priority="25" operator="equal">
      <formula>"Moderado"</formula>
    </cfRule>
    <cfRule type="cellIs" dxfId="52" priority="26" operator="equal">
      <formula>"Bajo"</formula>
    </cfRule>
  </conditionalFormatting>
  <conditionalFormatting sqref="P443">
    <cfRule type="cellIs" dxfId="51" priority="18" operator="equal">
      <formula>"Muy Alta"</formula>
    </cfRule>
    <cfRule type="cellIs" dxfId="50" priority="19" operator="equal">
      <formula>"Alta"</formula>
    </cfRule>
    <cfRule type="cellIs" dxfId="49" priority="20" operator="equal">
      <formula>"Media"</formula>
    </cfRule>
    <cfRule type="cellIs" dxfId="48" priority="21" operator="equal">
      <formula>"Baja"</formula>
    </cfRule>
    <cfRule type="cellIs" dxfId="47" priority="22" operator="equal">
      <formula>"Muy Baja"</formula>
    </cfRule>
  </conditionalFormatting>
  <conditionalFormatting sqref="V437 V443">
    <cfRule type="cellIs" dxfId="46" priority="13" operator="equal">
      <formula>"Catastrófico"</formula>
    </cfRule>
    <cfRule type="cellIs" dxfId="45" priority="14" operator="equal">
      <formula>"Mayor"</formula>
    </cfRule>
    <cfRule type="cellIs" dxfId="44" priority="15" operator="equal">
      <formula>"Moderado"</formula>
    </cfRule>
    <cfRule type="cellIs" dxfId="43" priority="16" operator="equal">
      <formula>"Menor"</formula>
    </cfRule>
    <cfRule type="cellIs" dxfId="42" priority="17" operator="equal">
      <formula>"Leve"</formula>
    </cfRule>
  </conditionalFormatting>
  <conditionalFormatting sqref="AT384:AT388">
    <cfRule type="cellIs" dxfId="41" priority="1" operator="between">
      <formula>0.81</formula>
      <formula>1</formula>
    </cfRule>
    <cfRule type="cellIs" dxfId="40" priority="2" operator="between">
      <formula>0.61</formula>
      <formula>0.8</formula>
    </cfRule>
    <cfRule type="cellIs" dxfId="39" priority="3" operator="between">
      <formula>0.41</formula>
      <formula>0.6</formula>
    </cfRule>
    <cfRule type="cellIs" dxfId="38" priority="4" operator="between">
      <formula>0.21</formula>
      <formula>0.4</formula>
    </cfRule>
    <cfRule type="cellIs" dxfId="37" priority="5" operator="between">
      <formula>0.01</formula>
      <formula>0.2</formula>
    </cfRule>
    <cfRule type="cellIs" dxfId="36" priority="6" operator="equal">
      <formula>0.2</formula>
    </cfRule>
    <cfRule type="cellIs" dxfId="35" priority="7" operator="equal">
      <formula>1</formula>
    </cfRule>
    <cfRule type="cellIs" dxfId="34" priority="8" operator="equal">
      <formula>0.8</formula>
    </cfRule>
    <cfRule type="cellIs" dxfId="33" priority="9" operator="equal">
      <formula>0.6</formula>
    </cfRule>
    <cfRule type="cellIs" dxfId="32" priority="10" operator="equal">
      <formula>0.4</formula>
    </cfRule>
    <cfRule type="cellIs" dxfId="31" priority="11" operator="equal">
      <formula>0.2</formula>
    </cfRule>
    <cfRule type="cellIs" dxfId="30" priority="12" operator="equal">
      <formula>0.2</formula>
    </cfRule>
  </conditionalFormatting>
  <pageMargins left="0.7" right="0.7" top="0.75" bottom="0.75" header="0.3" footer="0.3"/>
  <pageSetup orientation="portrait" r:id="rId1"/>
  <ignoredErrors>
    <ignoredError sqref="AR18 AR24 AR36:AR42 AR198 AR216 AR222 AR306 AR162:AR197 AR307:AR312 AR223:AR253 AR218:AR221 AR199:AR210 AR56:AR110 AR44:AR54 AR314:AR372 AR377 AR112:AR114 AR116:AR156 AN390 AR255:AR259 AR261:AR305 AR212:AR215 AN438 AR438 AR30" formula="1"/>
    <ignoredError sqref="M24:M239 M377:M383 O42 M246 M252:M354 M360:M372 M389 M395 O60 M449:M455 O222 M401 M407:M424 M425:M448" unlockedFormula="1"/>
  </ignoredErrors>
  <drawing r:id="rId2"/>
  <legacyDrawing r:id="rId3"/>
  <extLst>
    <ext xmlns:x14="http://schemas.microsoft.com/office/spreadsheetml/2009/9/main" uri="{CCE6A557-97BC-4b89-ADB6-D9C93CAAB3DF}">
      <x14:dataValidations xmlns:xm="http://schemas.microsoft.com/office/excel/2006/main" count="15">
        <x14:dataValidation type="list" allowBlank="1" showInputMessage="1" showErrorMessage="1">
          <x14:formula1>
            <xm:f>'Tabla Valoración controles'!$D$7:$D$8</xm:f>
          </x14:formula1>
          <xm:sqref>AI273:AI372 AI207:AI271 AI377 AI383 AI12:AI203 AI389:AI460</xm:sqref>
        </x14:dataValidation>
        <x14:dataValidation type="list" allowBlank="1" showInputMessage="1" showErrorMessage="1">
          <x14:formula1>
            <xm:f>'Tabla Valoración controles'!$D$9:$D$10</xm:f>
          </x14:formula1>
          <xm:sqref>AK273:AK372 AK12:AK271 AK377 AK383 AK389:AK460</xm:sqref>
        </x14:dataValidation>
        <x14:dataValidation type="list" allowBlank="1" showInputMessage="1" showErrorMessage="1">
          <x14:formula1>
            <xm:f>'Tabla Valoración controles'!$D$11:$D$12</xm:f>
          </x14:formula1>
          <xm:sqref>AL273:AL372 AL12:AL271 AL377 AL383 AL389:AL460</xm:sqref>
        </x14:dataValidation>
        <x14:dataValidation type="list" allowBlank="1" showInputMessage="1" showErrorMessage="1">
          <x14:formula1>
            <xm:f>'Tabla Valoración controles'!$D$13:$D$14</xm:f>
          </x14:formula1>
          <xm:sqref>AM273:AM372 AM12:AM271 AM377 AM383 AM389:AM460</xm:sqref>
        </x14:dataValidation>
        <x14:dataValidation type="list" allowBlank="1" showInputMessage="1" showErrorMessage="1">
          <x14:formula1>
            <xm:f>'Opciones Tratamiento'!$B$13:$B$19</xm:f>
          </x14:formula1>
          <xm:sqref>N12 N246 N377:N389 N18:N240 N252:N372 N395:N460</xm:sqref>
        </x14:dataValidation>
        <x14:dataValidation type="list" allowBlank="1" showInputMessage="1" showErrorMessage="1">
          <x14:formula1>
            <xm:f>'Tabla Valoración controles'!$D$4:$D$6</xm:f>
          </x14:formula1>
          <xm:sqref>AH12:AH372 AH377 AH383:AH460</xm:sqref>
        </x14:dataValidation>
        <x14:dataValidation type="list" allowBlank="1" showInputMessage="1" showErrorMessage="1">
          <x14:formula1>
            <xm:f>'Opciones Tratamiento'!$B$2:$B$5</xm:f>
          </x14:formula1>
          <xm:sqref>AV12 AV439:AV460 AV48 AV57:AV60 AV54 AV62:AV66 AV69:AV72 AV140:AV186 AV107:AV108 AV272:AV276 AV278:AV282 AV26:AV30 AV74:AV102 AV112:AV114 AV116:AV132 AV314:AV389 AV202:AV204 AV261:AV270 AV191:AV198 AV135:AV138 AV218:AV252 AV255:AV258 AV391:AV419 AV207:AV210 AV212:AV216 AV423:AV437 AV33:AV42 AV15:AV24 AV285:AV288 AV290:AV312</xm:sqref>
        </x14:dataValidation>
        <x14:dataValidation type="list" allowBlank="1" showInputMessage="1" showErrorMessage="1">
          <x14:formula1>
            <xm:f>'Procesos y Sub'!$B$9:$B$10</xm:f>
          </x14:formula1>
          <xm:sqref>AE112:AE125 AE377 AE383 AE74:AE77 AE325:AE371 AE105:AE107 AE98:AE101 AE79:AE83 AE86:AE89 AE92:AE95 AE12:AE65 AE69:AE71 AE128:AE161 AE163:AE167 AE169:AE173 AE175:AE179 AE181:AE197 AE402:AE418 AE301:AE305 AE308:AE311 AE314:AE323 AE218:AE299 AE200:AE203 AE207:AE209 AE212:AE215 AE391:AE394 AE396:AE400 AE423:AE460</xm:sqref>
        </x14:dataValidation>
        <x14:dataValidation type="list" allowBlank="1" showInputMessage="1" showErrorMessage="1">
          <x14:formula1>
            <xm:f>'Tabla Impacto'!$F$211:$F$215</xm:f>
          </x14:formula1>
          <xm:sqref>R12 R246 R377:R389 R18:R240 R252:R372 R395:R460</xm:sqref>
        </x14:dataValidation>
        <x14:dataValidation type="list" allowBlank="1" showInputMessage="1" showErrorMessage="1">
          <x14:formula1>
            <xm:f>'Tabla Impacto'!$F$217:$F$221</xm:f>
          </x14:formula1>
          <xm:sqref>U12 U246 U377:U389 U18:U240 U252:U372 U395:U460</xm:sqref>
        </x14:dataValidation>
        <x14:dataValidation type="list" allowBlank="1" showInputMessage="1" showErrorMessage="1">
          <x14:formula1>
            <xm:f>'Procesos y Sub'!$F$2:$F$18</xm:f>
          </x14:formula1>
          <xm:sqref>C246 C12 E360:E371 C18:C186 C192 C198 C377:C389 C252:C282 C288 C204:C240 C360:C372 E336:E354 C294:C354 C395:C460</xm:sqref>
        </x14:dataValidation>
        <x14:dataValidation type="list" allowBlank="1" showInputMessage="1" showErrorMessage="1">
          <x14:formula1>
            <xm:f>'Procesos y Sub'!$F$21:$F$27</xm:f>
          </x14:formula1>
          <xm:sqref>F12:F460</xm:sqref>
        </x14:dataValidation>
        <x14:dataValidation type="list" allowBlank="1" showInputMessage="1" showErrorMessage="1">
          <x14:formula1>
            <xm:f>'Procesos y Sub'!$F$30:$F$35</xm:f>
          </x14:formula1>
          <xm:sqref>G12:G460</xm:sqref>
        </x14:dataValidation>
        <x14:dataValidation type="list" allowBlank="1" showInputMessage="1" showErrorMessage="1">
          <x14:formula1>
            <xm:f>'Procesos y Sub'!$F$38:$F$44</xm:f>
          </x14:formula1>
          <xm:sqref>H12:H460</xm:sqref>
        </x14:dataValidation>
        <x14:dataValidation type="list" allowBlank="1" showInputMessage="1" showErrorMessage="1">
          <x14:formula1>
            <xm:f>'Procesos y Sub'!$F$47:$F$53</xm:f>
          </x14:formula1>
          <xm:sqref>I12:I460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73"/>
  <sheetViews>
    <sheetView showGridLines="0" zoomScale="80" zoomScaleNormal="80" workbookViewId="0">
      <selection activeCell="E2" sqref="E2:O5"/>
    </sheetView>
  </sheetViews>
  <sheetFormatPr baseColWidth="10" defaultColWidth="11.453125" defaultRowHeight="14.5" x14ac:dyDescent="0.35"/>
  <cols>
    <col min="1" max="1" width="16.36328125" customWidth="1"/>
    <col min="2" max="2" width="16.54296875" customWidth="1"/>
    <col min="3" max="3" width="9.453125" customWidth="1"/>
    <col min="4" max="4" width="63.6328125" customWidth="1"/>
    <col min="5" max="5" width="23" customWidth="1"/>
    <col min="6" max="6" width="23.54296875" customWidth="1"/>
    <col min="7" max="7" width="23" customWidth="1"/>
    <col min="10" max="10" width="15.453125" customWidth="1"/>
    <col min="11" max="11" width="27.36328125" customWidth="1"/>
    <col min="12" max="12" width="23" customWidth="1"/>
    <col min="13" max="13" width="28" customWidth="1"/>
    <col min="14" max="14" width="28.54296875" customWidth="1"/>
    <col min="15" max="15" width="25.54296875" customWidth="1"/>
    <col min="18" max="18" width="15" customWidth="1"/>
    <col min="19" max="19" width="14.54296875" customWidth="1"/>
    <col min="20" max="20" width="19.08984375" customWidth="1"/>
    <col min="21" max="22" width="19.453125" customWidth="1"/>
    <col min="23" max="23" width="17.36328125" customWidth="1"/>
    <col min="24" max="24" width="19.453125" customWidth="1"/>
  </cols>
  <sheetData>
    <row r="1" spans="1:24" ht="19.5" customHeight="1" thickBot="1" x14ac:dyDescent="0.4">
      <c r="A1" s="246" t="s">
        <v>0</v>
      </c>
    </row>
    <row r="2" spans="1:24" ht="24" customHeight="1" x14ac:dyDescent="0.35">
      <c r="A2" s="674"/>
      <c r="B2" s="705" t="s">
        <v>586</v>
      </c>
      <c r="C2" s="706"/>
      <c r="D2" s="178">
        <f>'[4]CONTEXTO E IDENTIFICACIÓN'!D2</f>
        <v>0</v>
      </c>
      <c r="E2" s="691" t="s">
        <v>1093</v>
      </c>
      <c r="F2" s="692"/>
      <c r="G2" s="692"/>
      <c r="H2" s="692"/>
      <c r="I2" s="692"/>
      <c r="J2" s="692"/>
      <c r="K2" s="692"/>
      <c r="L2" s="692"/>
      <c r="M2" s="692"/>
      <c r="N2" s="692"/>
      <c r="O2" s="693"/>
      <c r="P2" s="244"/>
      <c r="Q2" s="244"/>
    </row>
    <row r="3" spans="1:24" ht="22.5" customHeight="1" x14ac:dyDescent="0.35">
      <c r="A3" s="675"/>
      <c r="B3" s="686" t="s">
        <v>587</v>
      </c>
      <c r="C3" s="684"/>
      <c r="D3" s="179">
        <f>'[4]CONTEXTO E IDENTIFICACIÓN'!D3</f>
        <v>0</v>
      </c>
      <c r="E3" s="694"/>
      <c r="F3" s="695"/>
      <c r="G3" s="695"/>
      <c r="H3" s="695"/>
      <c r="I3" s="695"/>
      <c r="J3" s="695"/>
      <c r="K3" s="695"/>
      <c r="L3" s="695"/>
      <c r="M3" s="695"/>
      <c r="N3" s="695"/>
      <c r="O3" s="696"/>
      <c r="P3" s="244"/>
      <c r="Q3" s="244"/>
    </row>
    <row r="4" spans="1:24" ht="15" customHeight="1" x14ac:dyDescent="0.35">
      <c r="A4" s="675"/>
      <c r="B4" s="684" t="s">
        <v>588</v>
      </c>
      <c r="C4" s="685"/>
      <c r="D4" s="436" t="s">
        <v>1092</v>
      </c>
      <c r="E4" s="695"/>
      <c r="F4" s="695"/>
      <c r="G4" s="695"/>
      <c r="H4" s="695"/>
      <c r="I4" s="695"/>
      <c r="J4" s="695"/>
      <c r="K4" s="695"/>
      <c r="L4" s="695"/>
      <c r="M4" s="695"/>
      <c r="N4" s="695"/>
      <c r="O4" s="696"/>
      <c r="P4" s="244"/>
      <c r="Q4" s="244"/>
    </row>
    <row r="5" spans="1:24" ht="34.5" customHeight="1" thickBot="1" x14ac:dyDescent="0.4">
      <c r="A5" s="676"/>
      <c r="B5" s="700"/>
      <c r="C5" s="700"/>
      <c r="D5" s="701"/>
      <c r="E5" s="697"/>
      <c r="F5" s="698"/>
      <c r="G5" s="698"/>
      <c r="H5" s="698"/>
      <c r="I5" s="698"/>
      <c r="J5" s="698"/>
      <c r="K5" s="698"/>
      <c r="L5" s="698"/>
      <c r="M5" s="698"/>
      <c r="N5" s="698"/>
      <c r="O5" s="699"/>
      <c r="P5" s="244"/>
      <c r="Q5" s="244"/>
    </row>
    <row r="6" spans="1:24" ht="26.25" customHeight="1" thickBot="1" x14ac:dyDescent="0.4">
      <c r="B6" s="181"/>
      <c r="C6" s="200"/>
      <c r="D6" s="199"/>
      <c r="E6" s="199"/>
      <c r="F6" s="243"/>
      <c r="G6" s="181"/>
      <c r="H6" s="181"/>
      <c r="I6" s="702" t="s">
        <v>589</v>
      </c>
      <c r="J6" s="703"/>
      <c r="K6" s="703"/>
      <c r="L6" s="703"/>
      <c r="M6" s="703"/>
      <c r="N6" s="703"/>
      <c r="O6" s="704"/>
      <c r="P6" s="181"/>
      <c r="Q6" s="242"/>
      <c r="R6" s="241"/>
      <c r="S6" s="240"/>
      <c r="T6" s="677" t="s">
        <v>16</v>
      </c>
      <c r="U6" s="677"/>
      <c r="V6" s="677"/>
      <c r="W6" s="677"/>
      <c r="X6" s="678"/>
    </row>
    <row r="7" spans="1:24" ht="50.25" customHeight="1" thickBot="1" x14ac:dyDescent="0.4">
      <c r="B7" s="186"/>
      <c r="C7" s="239"/>
      <c r="D7" s="239"/>
      <c r="E7" s="679" t="s">
        <v>590</v>
      </c>
      <c r="F7" s="680"/>
      <c r="G7" s="681"/>
      <c r="H7" s="232"/>
      <c r="I7" s="184"/>
      <c r="J7" s="185"/>
      <c r="K7" s="682" t="s">
        <v>16</v>
      </c>
      <c r="L7" s="682"/>
      <c r="M7" s="682"/>
      <c r="N7" s="682"/>
      <c r="O7" s="683"/>
      <c r="P7" s="232"/>
      <c r="Q7" s="231"/>
      <c r="R7" s="187"/>
      <c r="S7" s="186"/>
      <c r="T7" s="238">
        <v>0.2</v>
      </c>
      <c r="U7" s="238">
        <v>0.4</v>
      </c>
      <c r="V7" s="238">
        <v>0.6</v>
      </c>
      <c r="W7" s="238">
        <v>0.8</v>
      </c>
      <c r="X7" s="237">
        <v>1</v>
      </c>
    </row>
    <row r="8" spans="1:24" ht="44.25" customHeight="1" thickBot="1" x14ac:dyDescent="0.4">
      <c r="A8" s="236" t="s">
        <v>222</v>
      </c>
      <c r="B8" s="234" t="s">
        <v>64</v>
      </c>
      <c r="C8" s="235" t="s">
        <v>591</v>
      </c>
      <c r="D8" s="234" t="s">
        <v>592</v>
      </c>
      <c r="E8" s="234" t="s">
        <v>593</v>
      </c>
      <c r="F8" s="234" t="s">
        <v>594</v>
      </c>
      <c r="G8" s="233" t="s">
        <v>595</v>
      </c>
      <c r="H8" s="232"/>
      <c r="I8" s="187"/>
      <c r="J8" s="190"/>
      <c r="K8" s="139" t="s">
        <v>596</v>
      </c>
      <c r="L8" s="139" t="s">
        <v>597</v>
      </c>
      <c r="M8" s="139" t="s">
        <v>598</v>
      </c>
      <c r="N8" s="139" t="s">
        <v>599</v>
      </c>
      <c r="O8" s="140" t="s">
        <v>600</v>
      </c>
      <c r="P8" s="232"/>
      <c r="Q8" s="231"/>
      <c r="R8" s="187"/>
      <c r="S8" s="191"/>
      <c r="T8" s="141" t="s">
        <v>596</v>
      </c>
      <c r="U8" s="141" t="s">
        <v>597</v>
      </c>
      <c r="V8" s="141" t="s">
        <v>598</v>
      </c>
      <c r="W8" s="141" t="s">
        <v>599</v>
      </c>
      <c r="X8" s="142" t="s">
        <v>600</v>
      </c>
    </row>
    <row r="9" spans="1:24" ht="150.75" customHeight="1" x14ac:dyDescent="0.35">
      <c r="A9" s="230" t="str">
        <f>'[4]CONTEXTO E IDENTIFICACIÓN'!D55</f>
        <v>Direccionamiento Estratégico y Planeación</v>
      </c>
      <c r="B9" s="229" t="str">
        <f>'[4]CONTEXTO E IDENTIFICACIÓN'!F55</f>
        <v>Gestión Estratégica</v>
      </c>
      <c r="C9" s="198" t="str">
        <f>'[4]CONTEXTO E IDENTIFICACIÓN'!A55</f>
        <v>R1</v>
      </c>
      <c r="D9" s="228"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E9" s="227" t="str">
        <f>'[4]PROB E IMPACTO INHERENTE'!I9</f>
        <v>Baja</v>
      </c>
      <c r="F9" s="227" t="str">
        <f>'[4]PROB E IMPACTO INHERENTE'!Q9</f>
        <v>Catastrófico</v>
      </c>
      <c r="G9" s="226" t="str">
        <f t="shared" ref="G9:G40" si="0">+IF(E9=$S$9,IF(F9=$T$8,$T$9,IF(F9=$U$8,$U$9,IF(F9=$V$8,$V$9,IF(F9=$W$8,$W$9,IF(F9=$X$8,$X$9))))),IF(E9=$S$10,IF(F9=$T$8,$T$10,IF(F9=$U$8,$U$10,IF(F9=$V$8,$V$10,IF(F9=$W$8,$W$10,IF(F9=$X$8,$X$10))))),IF(E9=$S$11,IF(F9=$T$8,$T$11,IF(F9=$U$8,$U$11,IF(F9=$V$8,$V$11,IF(F9=$W$8,$W$11,IF(F9=$X$8,$X$11))))),IF(E9=$S$12,IF(F9=$T$8,$T$12,IF(F9=$U$8,$U$12,IF(F9=$V$8,$V$12,IF(F9=$W$8,$W$12,IF(F9=$X$8,$X$12))))),IF(E9=$S$13,IF(F9=$T$8,$T$13,IF(F9=$U$8,$U$13,IF(F9=$V$8,$V$13,IF(F9=$W$8,$W$13,IF(F9=$X$8,$X$13))))),"")))))</f>
        <v>Extremo</v>
      </c>
      <c r="H9" s="219"/>
      <c r="I9" s="687" t="s">
        <v>601</v>
      </c>
      <c r="J9" s="139" t="s">
        <v>602</v>
      </c>
      <c r="K9" s="146" t="str">
        <f>+IF(AND(E9=$S$9,F9=$T$8),C9,"")&amp;" "&amp;IF(AND(E10=$S$9,F10=$T$8),C10,"")&amp;" "&amp;IF(AND(E11=$S$9,F11=$T$8),C11,"")&amp;" "&amp;IF(AND(E12=$S$9,F12=$T$8),C12,"")&amp;" "&amp;IF(AND(E13=$S$9,F13=$T$8),C13,"")&amp;" "&amp;IF(AND(E14=$S$9,F14=$T$8),C14,"")&amp;" "&amp;IF(AND(E15=$S$9,F15=$T$8),C15,"")&amp;" "&amp;IF(AND(E16=$S$9,F16=$T$8),C16,"")&amp;" "&amp;IF(AND(E17=$S$9,F17=$T$8),C17,"")&amp;" "&amp;IF(AND(E18=$S$9,F18=$T$8),C18,"")&amp;" "&amp;IF(AND(E19=$S$9,F19=$T$8),C19,"")&amp;" "&amp;IF(AND(E20=$S$9,F20=$T$8),C20,"")&amp;" "&amp;IF(AND(E21=$S$9,F21=$T$8),C21,"")&amp;" "&amp;IF(AND(E22=$S$9,F22=$T$8),C22,"")&amp;" "&amp;IF(AND(E23=$S$9,F23=$T$8),C23,"")&amp;" "&amp;IF(AND(E24=$S$9,F24=$T$8),C24,"")&amp;" "&amp;IF(AND(E25=$S$9,F25=$T$8),C25,"")&amp;" "&amp;IF(AND(E26=$S$9,F26=$T$8),C26,"")&amp;" "&amp;IF(AND(E27=$S$9,F27=$T$8),C27,"")&amp;" "&amp;IF(AND(E28=$S$9,F28=$T$8),C28,"")&amp;" "&amp;IF(AND(E29=$S$9,F29=$T$8),C29,"")&amp;" "&amp;IF(AND(E30=$S$9,F30=$T$8),C30,"")&amp;" "&amp;IF(AND(E31=$S$9,F31=$T$8),C31,"")&amp;" "&amp;IF(AND(E32=$S$9,F32=$T$8),C32,"")&amp;" "&amp;IF(AND(E33=$S$9,F33=$T$8),C33,"")&amp;" "&amp;IF(AND(E34=$S$9,F34=$T$8),C34,"")&amp;" "&amp;IF(AND(E35=$S$9,F35=$T$8),C35,"")&amp;" "&amp;IF(AND(E36=$S$9,F36=$T$8),C36,"")&amp;" "&amp;IF(AND(E37=$S$9,F37=$T$8),C37,"")&amp;" "&amp;IF(AND(E38=$S$9,F38=$T$8),C38,"")&amp;" "&amp;IF(AND(E39=$S$9,F39=$T$8),C39,"")&amp;" "&amp;IF(AND(E40=$S$9,F40=$T$8),C40,"")&amp;" "&amp;IF(AND(E41=$S$9,F41=$T$8),C41,"")&amp;" "&amp;IF(AND(E42=$S$9,F42=$T$8),C42,"")&amp;" "&amp;IF(AND(E43=$S$9,F43=$T$8),C43,"")&amp;" "&amp;IF(AND(E44=$S$9,F44=$T$8),C44,"")&amp;" "&amp;IF(AND(E45=$S$9,F45=$T$8),C45,"")&amp;" "&amp;IF(AND(E46=$S$9,F46=$T$8),C46,"")&amp;" "&amp;IF(AND(E47=$S$9,F47=$T$8),C47,"")&amp;" "&amp;IF(AND(E48=$S$9,F48=$T$8),C48,"")&amp;" "&amp;IF(AND(E49=$S$9,F49=$T$8),C49,"")&amp;" "&amp;IF(AND(E50=$S$9,F50=$T$8),C50,"")&amp;" "&amp;IF(AND(E51=$S$9,F51=$T$8),C51,"")&amp;" "&amp;IF(AND(E52=$S$9,F52=$T$8),C52,"")&amp;" "&amp;IF(AND(E53=$S$9,F53=$T$8),C53,"")&amp;" "&amp;IF(AND(E54=$S$9,F54=$T$8),C54,"")&amp;" "&amp;IF(AND(E55=$S$9,F55=$T$8),C55,"")&amp;" "&amp;IF(AND(E56=$S$9,F56=$T$8),C56,"")&amp;" "&amp;IF(AND(E57=$S$9,F57=$T$8),C57,"")&amp;" "&amp;IF(AND(E58=$S$9,F58=$T$8),C58,"")&amp;" "&amp;IF(AND(E59=$S$9,F59=$T$8),C59,"")&amp;" "&amp;IF(AND(E60=$S$9,F60=$T$8),C60,"")&amp;" "&amp;IF(AND(E61=$S$9,F61=$T$8),C61,"")&amp;" "&amp;IF(AND(E62=$S$9,F62=$T$8),C62,"")&amp;" "&amp;IF(AND(E63=$S$9,F63=$T$8),C63,"")&amp;" "&amp;IF(AND(E64=$S$9,F64=$T$8),C64,"")&amp;" "&amp;IF(AND(E65=$S$9,F65=$T$8),C65,"")&amp;" "&amp;IF(AND(E66=$S$9,F66=$T$8),C66,"")&amp;" "&amp;IF(AND(E67=$S$9,F67=$T$8),C67,"")&amp;" "&amp;IF(AND(E68=$S$9,F68=$T$8),C68,"")&amp;" "&amp;IF(AND(E69=$S$9,F69=$T$8),C69,"")&amp;" "&amp;IF(AND(E70=$S$9,F70=$T$8),C70,"")&amp;" "&amp;IF(AND(E71=$S$9,F71=$T$8),C71,"")&amp;" "&amp;IF(AND(E72=$S$9,F72=$T$8),C72,"")&amp;" "&amp;IF(AND(E73=$S$9,F73=$T$8),C73,"")&amp;" "&amp;IF(AND(E74=$S$9,F74=$T$8),C74,"")&amp;" "&amp;IF(AND(E75=$S$9,F75=$T$8),C75,"")&amp;" "&amp;IF(AND(E76=$S$9,F76=$T$8),C76,"")&amp;" "&amp;IF(AND(E77=$S$9,F77=$T$8),C77,"")&amp;" "&amp;IF(AND(E78=$S$9,F78=$T$8),C78,"")&amp;" "&amp;IF(AND(E79=$S$9,F79=$T$8),C79,"")&amp;" "&amp;IF(AND(E80=$S$9,F80=$T$8),C80,"")&amp;" "&amp;IF(AND(E81=$S$9,F81=$T$8),C81,"")&amp;" "&amp;IF(AND(E82=$S$9,F82=$T$8),C82,"")&amp;" "&amp;IF(AND(E83=$S$9,F83=$T$8),C83,"")&amp;" "&amp;IF(AND(E84=$S$9,F84=$T$8),C84,"")&amp;" "&amp;IF(AND(E85=$S$9,F85=$T$8),C85,"")&amp;" "&amp;IF(AND(E86=$S$9,F86=$T$8),C86,"")&amp;" "&amp;IF(AND(E87=$S$9,F87=$T$8),C87,"")&amp;" "&amp;IF(AND(E88=$S$9,F88=$T$8),C88,"")&amp;" "&amp;IF(AND(E89=$S$9,F89=$T$8),C89,"")&amp;" "&amp;IF(AND(E90=$S$9,F90=$T$8),C90,"")</f>
        <v xml:space="preserve">                                                                                 </v>
      </c>
      <c r="L9" s="146" t="str">
        <f>+IF(AND(E9=$S$9,F9=$U$8),C9,"")&amp;" "&amp;IF(AND(E10=$S$9,F10=$U$8),C10,"")&amp;" "&amp;IF(AND(E11=$S$9,F11=$U$8),C11,"")&amp;" "&amp;IF(AND(E12=$S$9,F12=$U$8),C12,"")&amp;" "&amp;IF(AND(E13=$S$9,F13=$U$8),C13,"")&amp;" "&amp;IF(AND(E14=$S$9,F14=$U$8),C14,"")&amp;" "&amp;IF(AND(E15=$S$9,F15=$U$8),C15,"")&amp;" "&amp;IF(AND(E16=$S$9,F16=$U$8),C16,"")&amp;" "&amp;IF(AND(E17=$S$9,F17=$U$8),C17,"")&amp;" "&amp;IF(AND(E18=$S$9,F18=$U$8),C18,"")&amp;" "&amp;IF(AND(E19=$S$9,F19=$U$8),C19,"")&amp;" "&amp;IF(AND(E20=$S$9,F20=$U$8),C20,"")&amp;" "&amp;IF(AND(E21=$S$9,F21=$U$8),C21,"")&amp;" "&amp;IF(AND(E22=$S$9,F22=$U$8),C22,"")&amp;" "&amp;IF(AND(E23=$S$9,F23=$U$8),C23,"")&amp;" "&amp;IF(AND(E24=$S$9,F24=$U$8),C24,"")&amp;" "&amp;IF(AND(E25=$S$9,F25=$U$8),C25,"")&amp;" "&amp;IF(AND(E26=$S$9,F26=$U$8),C26,"")&amp;" "&amp;IF(AND(E27=$S$9,F27=$U$8),C27,"")&amp;" "&amp;IF(AND(E28=$S$9,F28=$U$8),C28,"")&amp;" "&amp;IF(AND(E29=$S$9,F29=$U$8),C29,"")&amp;" "&amp;IF(AND(E30=$S$9,F30=$U$8),C30,"")&amp;" "&amp;IF(AND(E31=$S$9,F31=$U$8),C31,"")&amp;" "&amp;IF(AND(E32=$S$9,F32=$U$8),C32,"")&amp;" "&amp;IF(AND(E33=$S$9,F33=$U$8),C33,"")&amp;" "&amp;IF(AND(E34=$S$9,F34=$U$8),C34,"")&amp;" "&amp;IF(AND(E35=$S$9,F35=$U$8),C35,"")&amp;" "&amp;IF(AND(E36=$S$9,F36=$U$8),C36,"")&amp;" "&amp;IF(AND(E37=$S$9,F37=$U$8),C37,"")&amp;" "&amp;IF(AND(E38=$S$9,F38=$U$8),C38,"")&amp;" "&amp;IF(AND(E39=$S$9,F39=$U$8),C39,"")&amp;" "&amp;IF(AND(E40=$S$9,F40=$U$8),C40,"")&amp;" "&amp;IF(AND(E41=$S$9,F41=$U$8),C41,"")&amp;" "&amp;IF(AND(E42=$S$9,F42=$U$8),C42,"")&amp;" "&amp;IF(AND(E43=$S$9,F43=$U$8),C43,"")&amp;" "&amp;IF(AND(E44=$S$9,F44=$U$8),C44,"")&amp;" "&amp;IF(AND(E45=$S$9,F45=$U$8),C45,"")&amp;" "&amp;IF(AND(E46=$S$9,F46=$U$8),C46,"")&amp;" "&amp;IF(AND(E47=$S$9,F47=$U$8),C47,"")&amp;" "&amp;IF(AND(E48=$S$9,F48=$U$8),C48,"")&amp;" "&amp;IF(AND(E49=$S$9,F49=$U$8),C49,"")&amp;" "&amp;IF(AND(E50=$S$9,F50=$U$8),C50,"")&amp;" "&amp;IF(AND(E51=$S$9,F51=$U$8),C51,"")&amp;" "&amp;IF(AND(E52=$S$9,F52=$U$8),C52,"")&amp;" "&amp;IF(AND(E53=$S$9,F53=$U$8),C53,"")&amp;" "&amp;IF(AND(E54=$S$9,F54=$U$8),C54,"")&amp;" "&amp;IF(AND(E55=$S$9,F55=$U$8),C55,"")&amp;" "&amp;IF(AND(E56=$S$9,F56=$U$8),C56,"")&amp;" "&amp;IF(AND(E57=$S$9,F57=$U$8),C57,"")&amp;" "&amp;IF(AND(E58=$S$9,F58=$U$8),C58,"")&amp;" "&amp;IF(AND(E59=$S$9,F59=$U$8),C59,"")&amp;" "&amp;IF(AND(E60=$S$9,F60=$U$8),C60,"")&amp;" "&amp;IF(AND(E61=$S$9,F61=$U$8),C61,"")&amp;" "&amp;IF(AND(E62=$S$9,F62=$U$8),C62,"")&amp;" "&amp;IF(AND(E63=$S$9,F63=$U$8),C63,"")&amp;" "&amp;IF(AND(E64=$S$9,F64=$U$8),C64,"")&amp;" "&amp;IF(AND(E65=$S$9,F65=$U$8),C65,"")&amp;" "&amp;IF(AND(E66=$S$9,F66=$U$8),C66,"")&amp;" "&amp;IF(AND(E67=$S$9,F67=$U$8),C67,"")&amp;" "&amp;IF(AND(E68=$S$9,F68=$U$8),C68,"")&amp;" "&amp;IF(AND(E69=$S$9,F69=$U$8),C69,"")&amp;" "&amp;IF(AND(E70=$S$9,F70=$U$8),C70,"")&amp;" "&amp;IF(AND(E71=$S$9,F71=$U$8),C71,"")&amp;" "&amp;IF(AND(E72=$S$9,F72=$U$8),C72,"")&amp;" "&amp;IF(AND(E73=$S$9,F73=$U$8),C73,"")&amp;" "&amp;IF(AND(E74=$S$9,F74=$U$8),C74,"")&amp;" "&amp;IF(AND(E75=$S$9,F75=$U$8),C75,"")&amp;" "&amp;IF(AND(E76=$S$9,F76=$U$8),C76,"")&amp;" "&amp;IF(AND(E77=$S$9,F77=$U$8),C77,"")&amp;" "&amp;IF(AND(E78=$S$9,F78=$U$8),C78,"")&amp;" "&amp;IF(AND(E79=$S$9,F79=$U$8),C79,"")&amp;" "&amp;IF(AND(E80=$S$9,F80=$U$8),C80,"")&amp;" "&amp;IF(AND(E81=$S$9,F81=$U$8),C81,"")&amp;" "&amp;IF(AND(E82=$S$9,F82=$U$8),C82,"")&amp;" "&amp;IF(AND(E83=$S$9,F83=$U$8),C83,"")&amp;" "&amp;IF(AND(E84=$S$9,F84=$U$8),C84,"")&amp;" "&amp;IF(AND(E85=$S$9,F85=$U$8),C85,"")&amp;" "&amp;IF(AND(E86=$S$9,F86=$U$8),C86,"")&amp;" "&amp;IF(AND(E87=$S$9,F87=$U$8),C87,"")&amp;" "&amp;IF(AND(E88=$S$9,F88=$U$8),C88,"")&amp;" "&amp;IF(AND(E89=$S$9,F89=$U$8),C89,"")&amp;" "&amp;IF(AND(E90=$S$9,F90=$U$8),C90,"")</f>
        <v xml:space="preserve">                                                                                 </v>
      </c>
      <c r="M9" s="146" t="str">
        <f>+IF(AND(E9=$S$9,F9=$V$8),C9,"")&amp;" "&amp;IF(AND(E10=$S$9,F10=$V$8),C10,"")&amp;" "&amp;IF(AND(E11=$S$9,F11=$V$8),C11,"")&amp;" "&amp;IF(AND(E12=$S$9,F12=$V$8),C12,"")&amp;" "&amp;IF(AND(E13=$S$9,F13=$V$8),C13,"")&amp;" "&amp;IF(AND(E14=$S$9,F14=$V$8),C14,"")&amp;" "&amp;IF(AND(E15=$S$9,F15=$V$8),C15,"")&amp;" "&amp;IF(AND(E16=$S$9,F16=$V$8),C16,"")&amp;" "&amp;IF(AND(E17=$S$9,F17=$V$8),C17,"")&amp;" "&amp;IF(AND(E18=$S$9,F18=$V$8),C18,"")&amp;" "&amp;IF(AND(E19=$S$9,F19=$V$8),C19,"")&amp;" "&amp;IF(AND(E20=$S$9,F20=$V$8),C20,"")&amp;" "&amp;IF(AND(E21=$S$9,F21=$V$8),C21,"")&amp;" "&amp;IF(AND(E22=$S$9,F22=$V$8),C22,"")&amp;" "&amp;IF(AND(E23=$S$9,F23=$V$8),C23,"")&amp;" "&amp;IF(AND(E24=$S$9,F24=$V$8),C24,"")&amp;" "&amp;IF(AND(E25=$S$9,F25=$V$8),C25,"")&amp;" "&amp;IF(AND(E26=$S$9,F26=$V$8),C26,"")&amp;" "&amp;IF(AND(E27=$S$9,F27=$V$8),C27,"")&amp;" "&amp;IF(AND(E28=$S$9,F28=$V$8),C28,"")&amp;" "&amp;IF(AND(E29=$S$9,F29=$V$8),C29,"")&amp;" "&amp;IF(AND(E30=$S$9,F30=$V$8),C30,"")&amp;" "&amp;IF(AND(E31=$S$9,F31=$V$8),C31,"")&amp;" "&amp;IF(AND(E32=$S$9,F32=$V$8),C32,"")&amp;" "&amp;IF(AND(E33=$S$9,F33=$V$8),C33,"")&amp;" "&amp;IF(AND(E34=$S$9,F34=$V$8),C34,"")&amp;" "&amp;IF(AND(E35=$S$9,F35=$V$8),C35,"")&amp;" "&amp;IF(AND(E36=$S$9,F36=$V$8),C36,"")&amp;" "&amp;IF(AND(E37=$S$9,F37=$V$8),C37,"")&amp;" "&amp;IF(AND(E38=$S$9,F38=$V$8),C38,"")&amp;" "&amp;IF(AND(E39=$S$9,F39=$V$8),C39,"")&amp;" "&amp;IF(AND(E40=$S$9,F40=$V$8),C40,"")&amp;" "&amp;IF(AND(E41=$S$9,F41=$V$8),C41,"")&amp;" "&amp;IF(AND(E42=$S$9,F42=$V$8),C42,"")&amp;" "&amp;IF(AND(E43=$S$9,F43=$V$8),C43,"")&amp;" "&amp;IF(AND(E44=$S$9,F44=$V$8),C44,"")&amp;" "&amp;IF(AND(E45=$S$9,F45=$V$8),C45,"")&amp;" "&amp;IF(AND(E46=$S$9,F46=$V$8),C46,"")&amp;" "&amp;IF(AND(E47=$S$9,F47=$V$8),C47,"")&amp;" "&amp;IF(AND(E48=$S$9,F48=$V$8),C48,"")&amp;" "&amp;IF(AND(E49=$S$9,F49=$V$8),C49,"")&amp;" "&amp;IF(AND(E50=$S$9,F50=$V$8),C50,"")&amp;" "&amp;IF(AND(E51=$S$9,F51=$V$8),C51,"")&amp;" "&amp;IF(AND(E52=$S$9,F52=$V$8),C52,"")&amp;" "&amp;IF(AND(E53=$S$9,F53=$V$8),C53,"")&amp;" "&amp;IF(AND(E54=$S$9,F54=$V$8),C54,"")&amp;" "&amp;IF(AND(E55=$S$9,F55=$V$8),C55,"")&amp;" "&amp;IF(AND(E56=$S$9,F56=$V$8),C56,"")&amp;" "&amp;IF(AND(E57=$S$9,F57=$V$8),C57,"")&amp;" "&amp;IF(AND(E58=$S$9,F58=$V$8),C58,"")&amp;" "&amp;IF(AND(E59=$S$9,F59=$V$8),C59,"")&amp;" "&amp;IF(AND(E60=$S$9,F60=$V$8),C60,"")&amp;" "&amp;IF(AND(E61=$S$9,F61=$V$8),C61,"")&amp;" "&amp;IF(AND(E62=$S$9,F62=$V$8),C62,"")&amp;" "&amp;IF(AND(E63=$S$9,F63=$V$8),C63,"")&amp;" "&amp;IF(AND(E64=$S$9,F64=$V$8),C64,"")&amp;" "&amp;IF(AND(E65=$S$9,F65=$V$8),C65,"")&amp;" "&amp;IF(AND(E66=$S$9,F66=$V$8),C66,"")&amp;" "&amp;IF(AND(E67=$S$9,F67=$V$8),C67,"")&amp;" "&amp;IF(AND(E68=$S$9,F68=$V$8),C68,"")&amp;" "&amp;IF(AND(E69=$S$9,F69=$V$8),C69,"")&amp;" "&amp;IF(AND(E70=$S$9,F70=$V$8),C70,"")&amp;" "&amp;IF(AND(E71=$S$9,F71=$V$8),C71,"")&amp;" "&amp;IF(AND(E72=$S$9,F72=$V$8),C72,"")&amp;" "&amp;IF(AND(E73=$S$9,F73=$V$8),C73,"")&amp;" "&amp;IF(AND(E74=$S$9,F74=$V$8),C74,"")&amp;" "&amp;IF(AND(E75=$S$9,F75=$V$8),C75,"")&amp;" "&amp;IF(AND(E76=$S$9,F76=$V$8),C76,"")&amp;" "&amp;IF(AND(E77=$S$9,F77=$V$8),C77,"")&amp;" "&amp;IF(AND(E78=$S$9,F78=$V$8),C78,"")&amp;" "&amp;IF(AND(E79=$S$9,F79=$V$8),C79,"")&amp;" "&amp;IF(AND(E80=$S$9,F80=$V$8),C80,"")&amp;" "&amp;IF(AND(E81=$S$9,F81=$V$8),C81,"")&amp;" "&amp;IF(AND(E82=$S$9,F82=$V$8),C82,"")&amp;" "&amp;IF(AND(E83=$S$9,F83=$V$8),C83,"")&amp;" "&amp;IF(AND(E84=$S$9,F84=$V$8),C84,"")&amp;" "&amp;IF(AND(E85=$S$9,F85=$V$8),C85,"")&amp;" "&amp;IF(AND(E86=$S$9,F86=$V$8),C86,"")&amp;" "&amp;IF(AND(E87=$S$9,F87=$V$8),C87,"")&amp;" "&amp;IF(AND(E88=$S$9,F88=$V$8),C88,"")&amp;" "&amp;IF(AND(E89=$S$9,F89=$V$8),C89,"")&amp;" "&amp;IF(AND(E90=$S$9,F90=$V$8),C90,"")</f>
        <v xml:space="preserve">                         R26               R41        R49                                 </v>
      </c>
      <c r="N9" s="146" t="str">
        <f>+IF(AND(E9=$S$9,F9=$W$8),C9,"")&amp;" "&amp;IF(AND(E10=$S$9,F10=$W$8),C10,"")&amp;" "&amp;IF(AND(E11=$S$9,F11=$W$8),C11,"")&amp;" "&amp;IF(AND(E12=$S$9,F12=$W$8),C12,"")&amp;" "&amp;IF(AND(E13=$S$9,F13=$W$8),C13,"")&amp;" "&amp;IF(AND(E14=$S$9,F14=$W$8),C14,"")&amp;" "&amp;IF(AND(E15=$S$9,F15=$W$8),C15,"")&amp;" "&amp;IF(AND(E16=$S$9,F16=$W$8),C16,"")&amp;" "&amp;IF(AND(E17=$S$9,F17=$W$8),C17,"")&amp;" "&amp;IF(AND(E18=$S$9,F18=$W$8),C18,"")&amp;" "&amp;IF(AND(E19=$S$9,F19=$W$8),C19,"")&amp;" "&amp;IF(AND(E20=$S$9,F20=$W$8),C20,"")&amp;" "&amp;IF(AND(E21=$S$9,F21=$W$8),C21,"")&amp;" "&amp;IF(AND(E22=$S$9,F22=$W$8),C22,"")&amp;" "&amp;IF(AND(E23=$S$9,F23=$W$8),C23,"")&amp;" "&amp;IF(AND(E24=$S$9,F24=$W$8),C24,"")&amp;" "&amp;IF(AND(E25=$S$9,F25=$W$8),C25,"")&amp;" "&amp;IF(AND(E26=$S$9,F26=$W$8),C26,"")&amp;" "&amp;IF(AND(E27=$S$9,F27=$W$8),C27,"")&amp;" "&amp;IF(AND(E28=$S$9,F28=$W$8),C28,"")&amp;" "&amp;IF(AND(E29=$S$9,F29=$W$8),C29,"")&amp;" "&amp;IF(AND(E30=$S$9,F30=$W$8),C30,"")&amp;" "&amp;IF(AND(E31=$S$9,F31=$W$8),C31,"")&amp;" "&amp;IF(AND(E32=$S$9,F32=$W$8),C32,"")&amp;" "&amp;IF(AND(E33=$S$9,F33=$W$8),C33,"")&amp;" "&amp;IF(AND(E34=$S$9,F34=$W$8),C34,"")&amp;" "&amp;IF(AND(E35=$S$9,F35=$W$8),C35,"")&amp;" "&amp;IF(AND(E36=$S$9,F36=$W$8),C36,"")&amp;" "&amp;IF(AND(E37=$S$9,F37=$W$8),C37,"")&amp;" "&amp;IF(AND(E38=$S$9,F38=$W$8),C38,"")&amp;" "&amp;IF(AND(E39=$S$9,F39=$W$8),C39,"")&amp;" "&amp;IF(AND(E40=$S$9,F40=$W$8),C40,"")&amp;" "&amp;IF(AND(E41=$S$9,F41=$W$8),C41,"")&amp;" "&amp;IF(AND(E42=$S$9,F42=$W$8),C42,"")&amp;" "&amp;IF(AND(E43=$S$9,F43=$W$8),C43,"")&amp;" "&amp;IF(AND(E44=$S$9,F44=$W$8),C44,"")&amp;" "&amp;IF(AND(E45=$S$9,F45=$W$8),C45,"")&amp;" "&amp;IF(AND(E46=$S$9,F46=$W$8),C46,"")&amp;" "&amp;IF(AND(E47=$S$9,F47=$W$8),C47,"")&amp;" "&amp;IF(AND(E48=$S$9,F48=$W$8),C48,"")&amp;" "&amp;IF(AND(E49=$S$9,F49=$W$8),C49,"")&amp;" "&amp;IF(AND(E50=$S$9,F50=$W$8),C50,"")&amp;" "&amp;IF(AND(E51=$S$9,F51=$W$8),C51,"")&amp;" "&amp;IF(AND(E52=$S$9,F52=$W$8),C52,"")&amp;" "&amp;IF(AND(E53=$S$9,F53=$W$8),C53,"")&amp;" "&amp;IF(AND(E54=$S$9,F54=$W$8),C54,"")&amp;" "&amp;IF(AND(E55=$S$9,F55=$W$8),C55,"")&amp;" "&amp;IF(AND(E56=$S$9,F56=$W$8),C56,"")&amp;" "&amp;IF(AND(E57=$S$9,F57=$W$8),C57,"")&amp;" "&amp;IF(AND(E58=$S$9,F58=$W$8),C58,"")&amp;" "&amp;IF(AND(E59=$S$9,F59=$W$8),C59,"")&amp;" "&amp;IF(AND(E60=$S$9,F60=$W$8),C60,"")&amp;" "&amp;IF(AND(E61=$S$9,F61=$W$8),C61,"")&amp;" "&amp;IF(AND(E62=$S$9,F62=$W$8),C62,"")&amp;" "&amp;IF(AND(E63=$S$9,F63=$W$8),C63,"")&amp;" "&amp;IF(AND(E64=$S$9,F64=$W$8),C64,"")&amp;" "&amp;IF(AND(E65=$S$9,F65=$W$8),C65,"")&amp;" "&amp;IF(AND(E66=$S$9,F66=$W$8),C66,"")&amp;" "&amp;IF(AND(E67=$S$9,F67=$W$8),C67,"")&amp;" "&amp;IF(AND(E68=$S$9,F68=$W$8),C68,"")&amp;" "&amp;IF(AND(E69=$S$9,F69=$W$8),C69,"")&amp;" "&amp;IF(AND(E70=$S$9,F70=$W$8),C70,"")&amp;" "&amp;IF(AND(E71=$S$9,F71=$W$8),C71,"")&amp;" "&amp;IF(AND(E72=$S$9,F72=$W$8),C72,"")&amp;" "&amp;IF(AND(E73=$S$9,F73=$W$8),C73,"")&amp;" "&amp;IF(AND(E74=$S$9,F74=$W$8),C74,"")&amp;" "&amp;IF(AND(E75=$S$9,F75=$W$8),C75,"")&amp;" "&amp;IF(AND(E76=$S$9,F76=$W$8),C76,"")&amp;" "&amp;IF(AND(E77=$S$9,F77=$W$8),C77,"")&amp;" "&amp;IF(AND(E78=$S$9,F78=$W$8),C78,"")&amp;" "&amp;IF(AND(E79=$S$9,F79=$W$8),C79,"")&amp;" "&amp;IF(AND(E80=$S$9,F80=$W$8),C80,"")&amp;" "&amp;IF(AND(E81=$S$9,F81=$W$8),C81,"")&amp;" "&amp;IF(AND(E82=$S$9,F82=$W$8),C82,"")&amp;" "&amp;IF(AND(E83=$S$9,F83=$W$8),C83,"")&amp;" "&amp;IF(AND(E84=$S$9,F84=$W$8),C84,"")&amp;" "&amp;IF(AND(E85=$S$9,F85=$W$8),C85,"")&amp;" "&amp;IF(AND(E86=$S$9,F86=$W$8),C86,"")&amp;" "&amp;IF(AND(E87=$S$9,F87=$W$8),C87,"")&amp;" "&amp;IF(AND(E88=$S$9,F88=$W$8),C88,"")&amp;" "&amp;IF(AND(E89=$S$9,F89=$W$8),C89,"")&amp;" "&amp;IF(AND(E90=$S$9,F90=$W$8),C90,"")</f>
        <v xml:space="preserve">       R8                     R29                              R59                       </v>
      </c>
      <c r="O9" s="147" t="str">
        <f>+IF(AND(E9=$S$9,F9=$X$8),C9,"")&amp;" "&amp;IF(AND(E10=$S$9,F10=$X$8),C10,"")&amp;" "&amp;IF(AND(E11=$S$9,F11=$X$8),C11,"")&amp;" "&amp;IF(AND(E12=$S$9,F12=$X$8),C12,"")&amp;" "&amp;IF(AND(E13=$S$9,F13=$X$8),C13,"")&amp;" "&amp;IF(AND(E14=$S$9,F14=$X$8),C14,"")&amp;" "&amp;IF(AND(E15=$S$9,F15=$X$8),C15,"")&amp;" "&amp;IF(AND(E16=$S$9,F16=$X$8),C16,"")&amp;" "&amp;IF(AND(E17=$S$9,F17=$X$8),C17,"")&amp;" "&amp;IF(AND(E18=$S$9,F18=$X$8),C18,"")&amp;" "&amp;IF(AND(E19=$S$9,F19=$X$8),C19,"")&amp;" "&amp;IF(AND(E20=$S$9,F20=$X$8),C20,"")&amp;" "&amp;IF(AND(E21=$S$9,F21=$X$8),C21,"")&amp;" "&amp;IF(AND(E22=$S$9,F22=$X$8),C22,"")&amp;" "&amp;IF(AND(E23=$S$9,F23=$X$8),C23,"")&amp;" "&amp;IF(AND(E24=$S$9,F24=$X$8),C24,"")&amp;" "&amp;IF(AND(E25=$S$9,F25=$X$8),C25,"")&amp;" "&amp;IF(AND(E26=$S$9,F26=$X$8),C26,"")&amp;" "&amp;IF(AND(E27=$S$9,F27=$X$8),C27,"")&amp;" "&amp;IF(AND(E28=$S$9,F28=$X$8),C28,"")&amp;" "&amp;IF(AND(E29=$S$9,F29=$X$8),C29,"")&amp;" "&amp;IF(AND(E30=$S$9,F30=$X$8),C30,"")&amp;" "&amp;IF(AND(E31=$S$9,F31=$X$8),C31,"")&amp;" "&amp;IF(AND(E32=$S$9,F32=$X$8),C32,"")&amp;" "&amp;IF(AND(E33=$S$9,F33=$X$8),C33,"")&amp;" "&amp;IF(AND(E34=$S$9,F34=$X$8),C34,"")&amp;" "&amp;IF(AND(E35=$S$9,F35=$X$8),C35,"")&amp;" "&amp;IF(AND(E36=$S$9,F36=$X$8),C36,"")&amp;" "&amp;IF(AND(E37=$S$9,F37=$X$8),C37,"")&amp;" "&amp;IF(AND(E38=$S$9,F38=$X$8),C38,"")&amp;" "&amp;IF(AND(E39=$S$9,F39=$X$8),C39,"")&amp;" "&amp;IF(AND(E40=$S$9,F40=$X$8),C40,"")&amp;" "&amp;IF(AND(E41=$S$9,F41=$X$8),C41,"")&amp;" "&amp;IF(AND(E42=$S$9,F42=$X$8),C42,"")&amp;" "&amp;IF(AND(E43=$S$9,F43=$X$8),C43,"")&amp;" "&amp;IF(AND(E44=$S$9,F44=$X$8),C44,"")&amp;" "&amp;IF(AND(E45=$S$9,F45=$X$8),C45,"")&amp;" "&amp;IF(AND(E46=$S$9,F46=$X$8),C46,"")&amp;" "&amp;IF(AND(E47=$S$9,F47=$X$8),C47,"")&amp;" "&amp;IF(AND(E48=$S$9,F48=$X$8),C48,"")&amp;" "&amp;IF(AND(E49=$S$9,F49=$X$8),C49,"")&amp;" "&amp;IF(AND(E50=$S$9,F50=$X$8),C50,"")&amp;" "&amp;IF(AND(E51=$S$9,F51=$X$8),C51,"")&amp;" "&amp;IF(AND(E52=$S$9,F52=$X$8),C52,"")&amp;" "&amp;IF(AND(E53=$S$9,F53=$X$8),C53,"")&amp;" "&amp;IF(AND(E54=$S$9,F54=$X$8),C54,"")&amp;" "&amp;IF(AND(E55=$S$9,F55=$X$8),C55,"")&amp;" "&amp;IF(AND(E56=$S$9,F56=$X$8),C56,"")&amp;" "&amp;IF(AND(E57=$S$9,F57=$X$8),C57,"")&amp;" "&amp;IF(AND(E58=$S$9,F58=$X$8),C58,"")&amp;" "&amp;IF(AND(E59=$S$9,F59=$X$8),C59,"")&amp;" "&amp;IF(AND(E60=$S$9,F60=$X$8),C60,"")&amp;" "&amp;IF(AND(E61=$S$9,F61=$X$8),C61,"")&amp;" "&amp;IF(AND(E62=$S$9,F62=$X$8),C62,"")&amp;" "&amp;IF(AND(E63=$S$9,F63=$X$8),C63,"")&amp;" "&amp;IF(AND(E64=$S$9,F64=$X$8),C64,"")&amp;" "&amp;IF(AND(E65=$S$9,F65=$X$8),C65,"")&amp;" "&amp;IF(AND(E66=$S$9,F66=$X$8),C66,"")&amp;" "&amp;IF(AND(E67=$S$9,F67=$X$8),C67,"")&amp;" "&amp;IF(AND(E68=$S$9,F68=$X$8),C68,"")&amp;" "&amp;IF(AND(E69=$S$9,F69=$X$8),C69,"")&amp;" "&amp;IF(AND(E70=$S$9,F70=$X$8),C70,"")&amp;" "&amp;IF(AND(E71=$S$9,F71=$X$8),C71,"")&amp;" "&amp;IF(AND(E72=$S$9,F72=$X$8),C72,"")&amp;" "&amp;IF(AND(E73=$S$9,F73=$X$8),C73,"")&amp;" "&amp;IF(AND(E74=$S$9,F74=$X$8),C74,"")&amp;" "&amp;IF(AND(E75=$S$9,F75=$X$8),C75,"")&amp;" "&amp;IF(AND(E76=$S$9,F76=$X$8),C76,"")&amp;" "&amp;IF(AND(E77=$S$9,F77=$X$8),C77,"")&amp;" "&amp;IF(AND(E78=$S$9,F78=$X$8),C78,"")&amp;" "&amp;IF(AND(E79=$S$9,F79=$X$8),C79,"")&amp;" "&amp;IF(AND(E80=$S$9,F80=$X$8),C80,"")&amp;" "&amp;IF(AND(E81=$S$9,F81=$X$8),C81,"")&amp;" "&amp;IF(AND(E82=$S$9,F82=$X$8),C82,"")&amp;" "&amp;IF(AND(E83=$S$9,F83=$X$8),C83,"")&amp;" "&amp;IF(AND(E84=$S$9,F84=$X$8),C84,"")&amp;" "&amp;IF(AND(E85=$S$9,F85=$X$8),C85,"")&amp;" "&amp;IF(AND(E86=$S$9,F86=$X$8),C86,"")&amp;" "&amp;IF(AND(E87=$S$9,F87=$X$8),C87,"")&amp;" "&amp;IF(AND(E88=$S$9,F88=$X$8),C88,"")&amp;" "&amp;IF(AND(E89=$S$9,F89=$X$8),C89,"")&amp;" "&amp;IF(AND(E90=$S$9,F90=$X$8),C90,"")</f>
        <v xml:space="preserve">        R9                                                                         </v>
      </c>
      <c r="P9" s="219"/>
      <c r="Q9" s="689" t="s">
        <v>601</v>
      </c>
      <c r="R9" s="192">
        <v>1</v>
      </c>
      <c r="S9" s="141" t="s">
        <v>602</v>
      </c>
      <c r="T9" s="146" t="s">
        <v>603</v>
      </c>
      <c r="U9" s="146" t="s">
        <v>603</v>
      </c>
      <c r="V9" s="146" t="s">
        <v>603</v>
      </c>
      <c r="W9" s="146" t="s">
        <v>603</v>
      </c>
      <c r="X9" s="147" t="s">
        <v>604</v>
      </c>
    </row>
    <row r="10" spans="1:24" ht="137.5" x14ac:dyDescent="0.35">
      <c r="A10" s="213" t="str">
        <f>'[4]CONTEXTO E IDENTIFICACIÓN'!D56</f>
        <v>Direccionamiento Estratégico y Planeación</v>
      </c>
      <c r="B10" s="212" t="str">
        <f>'[4]CONTEXTO E IDENTIFICACIÓN'!F56</f>
        <v>Gestión Estratégica</v>
      </c>
      <c r="C10" s="197" t="str">
        <f>'[4]CONTEXTO E IDENTIFICACIÓN'!A56</f>
        <v>R2</v>
      </c>
      <c r="D10" s="211"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E10" s="210" t="str">
        <f>'[4]PROB E IMPACTO INHERENTE'!I10</f>
        <v>Muy Baja</v>
      </c>
      <c r="F10" s="210" t="str">
        <f>'[4]PROB E IMPACTO INHERENTE'!Q10</f>
        <v>Moderado</v>
      </c>
      <c r="G10" s="209" t="str">
        <f t="shared" si="0"/>
        <v>Moderado</v>
      </c>
      <c r="H10" s="219"/>
      <c r="I10" s="687"/>
      <c r="J10" s="139" t="s">
        <v>605</v>
      </c>
      <c r="K10" s="151" t="str">
        <f>+IF(AND(E9=$S$10,F9=$T$8),C9,"")&amp;" "&amp;IF(AND(E10=$S$10,F10=$T$8),C10,"")&amp;" "&amp;IF(AND(E11=$S$10,F11=$T$8),C11,"")&amp;" "&amp;IF(AND(E12=$S$10,F12=$T$8),C12,"")&amp;" "&amp;IF(AND(E13=$S$10,F13=$T$8),C13,"")&amp;" "&amp;IF(AND(E14=$S$10,F14=$T$8),C14,"")&amp;" "&amp;IF(AND(E15=$S$10,F15=$T$8),C15,"")&amp;" "&amp;IF(AND(E16=$S$10,F16=$T$8),C16,"")&amp;" "&amp;IF(AND(E17=$S$10,F17=$T$8),C17,"")&amp;" "&amp;IF(AND(E18=$S$10,F18=$T$8),C18,"")&amp;" "&amp;IF(AND(E19=$S$10,F19=$T$8),C19,"")&amp;" "&amp;IF(AND(E20=$S$10,F20=$T$8),C20,"")&amp;" "&amp;IF(AND(E21=$S$10,F21=$T$8),C21,"")&amp;" "&amp;IF(AND(E22=$S$10,F22=$T$8),C22,"")&amp;" "&amp;IF(AND(E23=$S$10,F23=$T$8),C23,"")&amp;" "&amp;IF(AND(E24=$S$10,F24=$T$8),C24,"")&amp;" "&amp;IF(AND(E25=$S$10,F25=$T$8),C25,"")&amp;" "&amp;IF(AND(E26=$S$10,F26=$T$8),C26,"")&amp;" "&amp;IF(AND(E27=$S$10,F27=$T$8),C27,"")&amp;" "&amp;IF(AND(E28=$S$10,F28=$T$8),C28,"")&amp;" "&amp;IF(AND(E29=$S$10,F29=$T$8),C29,"")&amp;" "&amp;IF(AND(E30=$S$10,F30=$T$8),C30,"")&amp;" "&amp;IF(AND(E31=$S$10,F31=$T$8),C31,"")&amp;" "&amp;IF(AND(E32=$S$10,F32=$T$8),C32,"")&amp;" "&amp;IF(AND(E33=$S$10,F33=$T$8),C33,"")&amp;" "&amp;IF(AND(E34=$S$10,F34=$T$8),C34,"")&amp;" "&amp;IF(AND(E35=$S$10,F35=$T$8),C35,"")&amp;" "&amp;IF(AND(E36=$S$10,F36=$T$8),C36,"")&amp;" "&amp;IF(AND(E37=$S$10,F37=$T$8),C37,"")&amp;" "&amp;IF(AND(E38=$S$10,F38=$T$8),C38,"")&amp;" "&amp;IF(AND(E39=$S$10,F39=$T$8),C39,"")&amp;" "&amp;IF(AND(E40=$S$10,F40=$T$8),C40,"")&amp;" "&amp;IF(AND(E41=$S$10,F41=$T$8),C41,"")&amp;" "&amp;IF(AND(E42=$S$10,F42=$T$8),C42,"")&amp;" "&amp;IF(AND(E43=$S$10,F43=$T$8),C43,"")&amp;" "&amp;IF(AND(E44=$S$10,F44=$T$8),C44,"")&amp;" "&amp;IF(AND(E45=$S$10,F45=$T$8),C45,"")&amp;" "&amp;IF(AND(E46=$S$10,F46=$T$8),C46,"")&amp;" "&amp;IF(AND(E47=$S$10,F47=$T$8),C47,"")&amp;" "&amp;IF(AND(E48=$S$10,F48=$T$8),C48,"")&amp;" "&amp;IF(AND(E49=$S$10,F49=$T$8),C49,"")&amp;" "&amp;IF(AND(E50=$S$10,F50=$T$8),C50,"")&amp;" "&amp;IF(AND(E51=$S$10,F51=$T$8),C51,"")&amp;" "&amp;IF(AND(E52=$S$10,F52=$T$8),C52,"")&amp;" "&amp;IF(AND(E53=$S$10,F53=$T$8),C53,"")&amp;" "&amp;IF(AND(E54=$S$10,F54=$T$8),C54,"")&amp;" "&amp;IF(AND(E55=$S$10,F55=$T$8),C55,"")&amp;" "&amp;IF(AND(E56=$S$10,F56=$T$8),C56,"")&amp;" "&amp;IF(AND(E57=$S$10,F57=$T$8),C57,"")&amp;" "&amp;IF(AND(E58=$S$10,F58=$T$8),C58,"")&amp;" "&amp;IF(AND(E59=$S$10,F59=$T$8),C59,"")&amp;" "&amp;IF(AND(E60=$S$10,F60=$T$8),C60,"")&amp;" "&amp;IF(AND(E61=$S$10,F61=$T$8),C61,"")&amp;" "&amp;IF(AND(E62=$S$10,F62=$T$8),C62,"")&amp;" "&amp;IF(AND(E63=$S$10,F63=$T$8),C63,"")&amp;" "&amp;IF(AND(E64=$S$10,F64=$T$8),C64,"")&amp;" "&amp;IF(AND(E65=$S$10,F65=$T$8),C65,"")&amp;" "&amp;IF(AND(E66=$S$10,F66=$T$8),C66,"")&amp;" "&amp;IF(AND(E67=$S$10,F67=$T$8),C67,"")&amp;" "&amp;IF(AND(E68=$S$10,F68=$T$8),C68,"")&amp;" "&amp;IF(AND(E69=$S$10,F69=$T$8),C69,"")&amp;" "&amp;IF(AND(E70=$S$10,F70=$T$8),C70,"")&amp;" "&amp;IF(AND(E71=$S$10,F71=$T$8),C71,"")&amp;" "&amp;IF(AND(E72=$S$10,F72=$T$8),C72,"")&amp;" "&amp;IF(AND(E73=$S$10,F73=$T$8),C73,"")&amp;" "&amp;IF(AND(E74=$S$10,F74=$T$8),C74,"")&amp;" "&amp;IF(AND(E75=$S$10,F75=$T$8),C75,"")&amp;" "&amp;IF(AND(E76=$S$10,F76=$T$8),C76,"")&amp;" "&amp;IF(AND(E77=$S$10,F77=$T$8),C77,"")&amp;" "&amp;IF(AND(E78=$S$10,F78=$T$8),C78,"")&amp;" "&amp;IF(AND(E79=$S$10,F79=$T$8),C79,"")&amp;" "&amp;IF(AND(E80=$S$10,F80=$T$8),C80,"")&amp;" "&amp;IF(AND(E81=$S$10,F81=$T$8),C81,"")&amp;" "&amp;IF(AND(E82=$S$10,F82=$T$8),C82,"")&amp;" "&amp;IF(AND(E83=$S$10,F83=$T$8),C83,"")&amp;" "&amp;IF(AND(E84=$S$10,F84=$T$8),C84,"")&amp;" "&amp;IF(AND(E85=$S$10,F85=$T$8),C85,"")&amp;" "&amp;IF(AND(E86=$S$10,F86=$T$8),C86,"")&amp;" "&amp;IF(AND(E87=$S$10,F87=$T$8),C87,"")&amp;" "&amp;IF(AND(E88=$S$10,F88=$T$8),C88,"")&amp;" "&amp;IF(AND(E89=$S$10,F89=$T$8),C89,"")&amp;" "&amp;IF(AND(E90=$S$10,F90=$T$8),C90,"")</f>
        <v xml:space="preserve">                                   R36                                              </v>
      </c>
      <c r="L10" s="151" t="str">
        <f>+IF(AND(E9=$S$10,F9=$U$8),C9,"")&amp;" "&amp;IF(AND(E10=$S$10,F10=$U$8),C10,"")&amp;" "&amp;IF(AND(E11=$S$10,F11=$U$8),C11,"")&amp;" "&amp;IF(AND(E12=$S$10,F12=$U$8),C12,"")&amp;" "&amp;IF(AND(E13=$S$10,F13=$U$8),C13,"")&amp;" "&amp;IF(AND(E14=$S$10,F14=$U$8),C14,"")&amp;" "&amp;IF(AND(E15=$S$10,F15=$U$8),C15,"")&amp;" "&amp;IF(AND(E16=$S$10,F16=$U$8),C16,"")&amp;" "&amp;IF(AND(E17=$S$10,F17=$U$8),C17,"")&amp;" "&amp;IF(AND(E18=$S$10,F18=$U$8),C18,"")&amp;" "&amp;IF(AND(E19=$S$10,F19=$U$8),C19,"")&amp;" "&amp;IF(AND(E20=$S$10,F20=$U$8),C20,"")&amp;" "&amp;IF(AND(E21=$S$10,F21=$U$8),C21,"")&amp;" "&amp;IF(AND(E22=$S$10,F22=$U$8),C22,"")&amp;" "&amp;IF(AND(E23=$S$10,F23=$U$8),C23,"")&amp;" "&amp;IF(AND(E24=$S$10,F24=$U$8),C24,"")&amp;" "&amp;IF(AND(E25=$S$10,F25=$U$8),C25,"")&amp;" "&amp;IF(AND(E26=$S$10,F26=$U$8),C26,"")&amp;" "&amp;IF(AND(E27=$S$10,F27=$U$8),C27,"")&amp;" "&amp;IF(AND(E28=$S$10,F28=$U$8),C28,"")&amp;" "&amp;IF(AND(E29=$S$10,F29=$U$8),C29,"")&amp;" "&amp;IF(AND(E30=$S$10,F30=$U$8),C30,"")&amp;" "&amp;IF(AND(E31=$S$10,F31=$U$8),C31,"")&amp;" "&amp;IF(AND(E32=$S$10,F32=$U$8),C32,"")&amp;" "&amp;IF(AND(E33=$S$10,F33=$U$8),C33,"")&amp;" "&amp;IF(AND(E34=$S$10,F34=$U$8),C34,"")&amp;" "&amp;IF(AND(E35=$S$10,F35=$U$8),C35,"")&amp;" "&amp;IF(AND(E36=$S$10,F36=$U$8),C36,"")&amp;" "&amp;IF(AND(E37=$S$10,F37=$U$8),C37,"")&amp;" "&amp;IF(AND(E38=$S$10,F38=$U$8),C38,"")&amp;" "&amp;IF(AND(E39=$S$10,F39=$U$8),C39,"")&amp;" "&amp;IF(AND(E40=$S$10,F40=$U$8),C40,"")&amp;" "&amp;IF(AND(E41=$S$10,F41=$U$8),C41,"")&amp;" "&amp;IF(AND(E42=$S$10,F42=$U$8),C42,"")&amp;" "&amp;IF(AND(E43=$S$10,F43=$U$8),C43,"")&amp;" "&amp;IF(AND(E44=$S$10,F44=$U$8),C44,"")&amp;" "&amp;IF(AND(E45=$S$10,F45=$U$8),C45,"")&amp;" "&amp;IF(AND(E46=$S$10,F46=$U$8),C46,"")&amp;" "&amp;IF(AND(E47=$S$10,F47=$U$8),C47,"")&amp;" "&amp;IF(AND(E48=$S$10,F48=$U$8),C48,"")&amp;" "&amp;IF(AND(E49=$S$10,F49=$U$8),C49,"")&amp;" "&amp;IF(AND(E50=$S$10,F50=$U$8),C50,"")&amp;" "&amp;IF(AND(E51=$S$10,F51=$U$8),C51,"")&amp;" "&amp;IF(AND(E52=$S$10,F52=$U$8),C52,"")&amp;" "&amp;IF(AND(E53=$S$10,F53=$U$8),C53,"")&amp;" "&amp;IF(AND(E54=$S$10,F54=$U$8),C54,"")&amp;" "&amp;IF(AND(E55=$S$10,F55=$U$8),C55,"")&amp;" "&amp;IF(AND(E56=$S$10,F56=$U$8),C56,"")&amp;" "&amp;IF(AND(E57=$S$10,F57=$U$8),C57,"")&amp;" "&amp;IF(AND(E58=$S$10,F58=$U$8),C58,"")&amp;" "&amp;IF(AND(E59=$S$10,F59=$U$8),C59,"")&amp;" "&amp;IF(AND(E60=$S$10,F60=$U$8),C60,"")&amp;" "&amp;IF(AND(E61=$S$10,F61=$U$8),C61,"")&amp;" "&amp;IF(AND(E62=$S$10,F62=$U$8),C62,"")&amp;" "&amp;IF(AND(E63=$S$10,F63=$U$8),C63,"")&amp;" "&amp;IF(AND(E64=$S$10,F64=$U$8),C64,"")&amp;" "&amp;IF(AND(E65=$S$10,F65=$U$8),C65,"")&amp;" "&amp;IF(AND(E66=$S$10,F66=$U$8),C66,"")&amp;" "&amp;IF(AND(E67=$S$10,F67=$U$8),C67,"")&amp;" "&amp;IF(AND(E68=$S$10,F68=$U$8),C68,"")&amp;" "&amp;IF(AND(E69=$S$10,F69=$U$8),C69,"")&amp;" "&amp;IF(AND(E70=$S$10,F70=$U$8),C70,"")&amp;" "&amp;IF(AND(E71=$S$10,F71=$U$8),C71,"")&amp;" "&amp;IF(AND(E72=$S$10,F72=$U$8),C72,"")&amp;" "&amp;IF(AND(E73=$S$10,F73=$U$8),C73,"")&amp;" "&amp;IF(AND(E74=$S$10,F74=$U$8),C74,"")&amp;" "&amp;IF(AND(E75=$S$10,F75=$U$8),C75,"")&amp;" "&amp;IF(AND(E76=$S$10,F76=$U$8),C76,"")&amp;" "&amp;IF(AND(E77=$S$10,F77=$U$8),C77,"")&amp;" "&amp;IF(AND(E78=$S$10,F78=$U$8),C78,"")&amp;" "&amp;IF(AND(E79=$S$10,F79=$U$8),C79,"")&amp;" "&amp;IF(AND(E80=$S$10,F80=$U$8),C80,"")&amp;" "&amp;IF(AND(E81=$S$10,F81=$U$8),C81,"")&amp;" "&amp;IF(AND(E82=$S$10,F82=$U$8),C82,"")&amp;" "&amp;IF(AND(E83=$S$10,F83=$U$8),C83,"")&amp;" "&amp;IF(AND(E84=$S$10,F84=$U$8),C84,"")&amp;" "&amp;IF(AND(E85=$S$10,F85=$U$8),C85,"")&amp;" "&amp;IF(AND(E86=$S$10,F86=$U$8),C86,"")&amp;" "&amp;IF(AND(E87=$S$10,F87=$U$8),C87,"")&amp;" "&amp;IF(AND(E88=$S$10,F88=$U$8),C88,"")&amp;" "&amp;IF(AND(E89=$S$10,F89=$U$8),C89,"")&amp;" "&amp;IF(AND(E90=$S$10,F90=$U$8),C90,"")</f>
        <v xml:space="preserve">                                                                                 </v>
      </c>
      <c r="M10" s="146" t="str">
        <f>+IF(AND(E9=$S$10,F9=$V$8),C9,"")&amp;" "&amp;IF(AND(E10=$S$10,F10=$V$8),C10,"")&amp;" "&amp;IF(AND(E11=$S$10,F11=$V$8),C11,"")&amp;" "&amp;IF(AND(E12=$S$10,F12=$V$8),C12,"")&amp;" "&amp;IF(AND(E13=$S$10,F13=$V$8),C13,"")&amp;" "&amp;IF(AND(E14=$S$10,F14=$V$8),C14,"")&amp;" "&amp;IF(AND(E15=$S$10,F15=$V$8),C15,"")&amp;" "&amp;IF(AND(E16=$S$10,F16=$V$8),C16,"")&amp;" "&amp;IF(AND(E17=$S$10,F17=$V$8),C17,"")&amp;" "&amp;IF(AND(E18=$S$10,F18=$V$8),C18,"")&amp;" "&amp;IF(AND(E19=$S$10,F19=$V$8),C19,"")&amp;" "&amp;IF(AND(E20=$S$10,F20=$V$8),C20,"")&amp;" "&amp;IF(AND(E21=$S$10,F21=$V$8),C21,"")&amp;" "&amp;IF(AND(E22=$S$10,F22=$V$8),C22,"")&amp;" "&amp;IF(AND(E23=$S$10,F23=$V$8),C23,"")&amp;" "&amp;IF(AND(E24=$S$10,F24=$V$8),C24,"")&amp;" "&amp;IF(AND(E25=$S$10,F25=$V$8),C25,"")&amp;" "&amp;IF(AND(E26=$S$10,F26=$V$8),C26,"")&amp;" "&amp;IF(AND(E27=$S$10,F27=$V$8),C27,"")&amp;" "&amp;IF(AND(E28=$S$10,F28=$V$8),C28,"")&amp;" "&amp;IF(AND(E29=$S$10,F29=$V$8),C29,"")&amp;" "&amp;IF(AND(E30=$S$10,F30=$V$8),C30,"")&amp;" "&amp;IF(AND(E31=$S$10,F31=$V$8),C31,"")&amp;" "&amp;IF(AND(E32=$S$10,F32=$V$8),C32,"")&amp;" "&amp;IF(AND(E33=$S$10,F33=$V$8),C33,"")&amp;" "&amp;IF(AND(E34=$S$10,F34=$V$8),C34,"")&amp;" "&amp;IF(AND(E35=$S$10,F35=$V$8),C35,"")&amp;" "&amp;IF(AND(E36=$S$10,F36=$V$8),C36,"")&amp;" "&amp;IF(AND(E37=$S$10,F37=$V$8),C37,"")&amp;" "&amp;IF(AND(E38=$S$10,F38=$V$8),C38,"")&amp;" "&amp;IF(AND(E39=$S$10,F39=$V$8),C39,"")&amp;" "&amp;IF(AND(E40=$S$10,F40=$V$8),C40,"")&amp;" "&amp;IF(AND(E41=$S$10,F41=$V$8),C41,"")&amp;" "&amp;IF(AND(E42=$S$10,F42=$V$8),C42,"")&amp;" "&amp;IF(AND(E43=$S$10,F43=$V$8),C43,"")&amp;" "&amp;IF(AND(E44=$S$10,F44=$V$8),C44,"")&amp;" "&amp;IF(AND(E45=$S$10,F45=$V$8),C45,"")&amp;" "&amp;IF(AND(E46=$S$10,F46=$V$8),C46,"")&amp;" "&amp;IF(AND(E47=$S$10,F47=$V$8),C47,"")&amp;" "&amp;IF(AND(E48=$S$10,F48=$V$8),C48,"")&amp;" "&amp;IF(AND(E49=$S$10,F49=$V$8),C49,"")&amp;" "&amp;IF(AND(E50=$S$10,F50=$V$8),C50,"")&amp;" "&amp;IF(AND(E51=$S$10,F51=$V$8),C51,"")&amp;" "&amp;IF(AND(E52=$S$10,F52=$V$8),C52,"")&amp;" "&amp;IF(AND(E53=$S$10,F53=$V$8),C53,"")&amp;" "&amp;IF(AND(E54=$S$10,F54=$V$8),C54,"")&amp;" "&amp;IF(AND(E55=$S$10,F55=$V$8),C55,"")&amp;" "&amp;IF(AND(E56=$S$10,F56=$V$8),C56,"")&amp;" "&amp;IF(AND(E57=$S$10,F57=$V$8),C57,"")&amp;" "&amp;IF(AND(E58=$S$10,F58=$V$8),C58,"")&amp;" "&amp;IF(AND(E59=$S$10,F59=$V$8),C59,"")&amp;" "&amp;IF(AND(E60=$S$10,F60=$V$8),C60,"")&amp;" "&amp;IF(AND(E61=$S$10,F61=$V$8),C61,"")&amp;" "&amp;IF(AND(E62=$S$10,F62=$V$8),C62,"")&amp;" "&amp;IF(AND(E63=$S$10,F63=$V$8),C63,"")&amp;" "&amp;IF(AND(E64=$S$10,F64=$V$8),C64,"")&amp;" "&amp;IF(AND(E65=$S$10,F65=$V$8),C65,"")&amp;" "&amp;IF(AND(E66=$S$10,F66=$V$8),C66,"")&amp;" "&amp;IF(AND(E67=$S$10,F67=$V$8),C67,"")&amp;" "&amp;IF(AND(E68=$S$10,F68=$V$8),C68,"")&amp;" "&amp;IF(AND(E69=$S$10,F69=$V$8),C69,"")&amp;" "&amp;IF(AND(E70=$S$10,F70=$V$8),C70,"")&amp;" "&amp;IF(AND(E71=$S$10,F71=$V$8),C71,"")&amp;" "&amp;IF(AND(E72=$S$10,F72=$V$8),C72,"")&amp;" "&amp;IF(AND(E73=$S$10,F73=$V$8),C73,"")&amp;" "&amp;IF(AND(E74=$S$10,F74=$V$8),C74,"")&amp;" "&amp;IF(AND(E75=$S$10,F75=$V$8),C75,"")&amp;" "&amp;IF(AND(E76=$S$10,F76=$V$8),C76,"")&amp;" "&amp;IF(AND(E77=$S$10,F77=$V$8),C77,"")&amp;" "&amp;IF(AND(E78=$S$10,F78=$V$8),C78,"")&amp;" "&amp;IF(AND(E79=$S$10,F79=$V$8),C79,"")&amp;" "&amp;IF(AND(E80=$S$10,F80=$V$8),C80,"")&amp;" "&amp;IF(AND(E81=$S$10,F81=$V$8),C81,"")&amp;" "&amp;IF(AND(E82=$S$10,F82=$V$8),C82,"")&amp;" "&amp;IF(AND(E83=$S$10,F83=$V$8),C83,"")&amp;" "&amp;IF(AND(E84=$S$10,F84=$V$8),C84,"")&amp;" "&amp;IF(AND(E85=$S$10,F85=$V$8),C85,"")&amp;" "&amp;IF(AND(E86=$S$10,F86=$V$8),C86,"")&amp;" "&amp;IF(AND(E87=$S$10,F87=$V$8),C87,"")&amp;" "&amp;IF(AND(E88=$S$10,F88=$V$8),C88,"")&amp;" "&amp;IF(AND(E89=$S$10,F89=$V$8),C89,"")&amp;" "&amp;IF(AND(E90=$S$10,F90=$V$8),C90,"")</f>
        <v xml:space="preserve">                           R28     R33    R37                                             </v>
      </c>
      <c r="N10" s="146" t="str">
        <f>+IF(AND(E9=$S$10,F9=$W$8),C9,"")&amp;" "&amp;IF(AND(E10=$S$10,F10=$W$8),C10,"")&amp;" "&amp;IF(AND(E11=$S$10,F11=$W$8),C11,"")&amp;" "&amp;IF(AND(E12=$S$10,F12=$W$8),C12,"")&amp;" "&amp;IF(AND(E13=$S$10,F13=$W$8),C13,"")&amp;" "&amp;IF(AND(E14=$S$10,F14=$W$8),C14,"")&amp;" "&amp;IF(AND(E15=$S$10,F15=$W$8),C15,"")&amp;" "&amp;IF(AND(E16=$S$10,F16=$W$8),C16,"")&amp;" "&amp;IF(AND(E17=$S$10,F17=$W$8),C17,"")&amp;" "&amp;IF(AND(E18=$S$10,F18=$W$8),C18,"")&amp;" "&amp;IF(AND(E19=$S$10,F19=$W$8),C19,"")&amp;" "&amp;IF(AND(E20=$S$10,F20=$W$8),C20,"")&amp;" "&amp;IF(AND(E21=$S$10,F21=$W$8),C21,"")&amp;" "&amp;IF(AND(E22=$S$10,F22=$W$8),C22,"")&amp;" "&amp;IF(AND(E23=$S$10,F23=$W$8),C23,"")&amp;" "&amp;IF(AND(E24=$S$10,F24=$W$8),C24,"")&amp;" "&amp;IF(AND(E25=$S$10,F25=$W$8),C25,"")&amp;" "&amp;IF(AND(E26=$S$10,F26=$W$8),C26,"")&amp;" "&amp;IF(AND(E27=$S$10,F27=$W$8),C27,"")&amp;" "&amp;IF(AND(E28=$S$10,F28=$W$8),C28,"")&amp;" "&amp;IF(AND(E29=$S$10,F29=$W$8),C29,"")&amp;" "&amp;IF(AND(E30=$S$10,F30=$W$8),C30,"")&amp;" "&amp;IF(AND(E31=$S$10,F31=$W$8),C31,"")&amp;" "&amp;IF(AND(E32=$S$10,F32=$W$8),C32,"")&amp;" "&amp;IF(AND(E33=$S$10,F33=$W$8),C33,"")&amp;" "&amp;IF(AND(E34=$S$10,F34=$W$8),C34,"")&amp;" "&amp;IF(AND(E35=$S$10,F35=$W$8),C35,"")&amp;" "&amp;IF(AND(E36=$S$10,F36=$W$8),C36,"")&amp;" "&amp;IF(AND(E37=$S$10,F37=$W$8),C37,"")&amp;" "&amp;IF(AND(E38=$S$10,F38=$W$8),C38,"")&amp;" "&amp;IF(AND(E39=$S$10,F39=$W$8),C39,"")&amp;" "&amp;IF(AND(E40=$S$10,F40=$W$8),C40,"")&amp;" "&amp;IF(AND(E41=$S$10,F41=$W$8),C41,"")&amp;" "&amp;IF(AND(E42=$S$10,F42=$W$8),C42,"")&amp;" "&amp;IF(AND(E43=$S$10,F43=$W$8),C43,"")&amp;" "&amp;IF(AND(E44=$S$10,F44=$W$8),C44,"")&amp;" "&amp;IF(AND(E45=$S$10,F45=$W$8),C45,"")&amp;" "&amp;IF(AND(E46=$S$10,F46=$W$8),C46,"")&amp;" "&amp;IF(AND(E47=$S$10,F47=$W$8),C47,"")&amp;" "&amp;IF(AND(E48=$S$10,F48=$W$8),C48,"")&amp;" "&amp;IF(AND(E49=$S$10,F49=$W$8),C49,"")&amp;" "&amp;IF(AND(E50=$S$10,F50=$W$8),C50,"")&amp;" "&amp;IF(AND(E51=$S$10,F51=$W$8),C51,"")&amp;" "&amp;IF(AND(E52=$S$10,F52=$W$8),C52,"")&amp;" "&amp;IF(AND(E53=$S$10,F53=$W$8),C53,"")&amp;" "&amp;IF(AND(E54=$S$10,F54=$W$8),C54,"")&amp;" "&amp;IF(AND(E55=$S$10,F55=$W$8),C55,"")&amp;" "&amp;IF(AND(E56=$S$10,F56=$W$8),C56,"")&amp;" "&amp;IF(AND(E57=$S$10,F57=$W$8),C57,"")&amp;" "&amp;IF(AND(E58=$S$10,F58=$W$8),C58,"")&amp;" "&amp;IF(AND(E59=$S$10,F59=$W$8),C59,"")&amp;" "&amp;IF(AND(E60=$S$10,F60=$W$8),C60,"")&amp;" "&amp;IF(AND(E61=$S$10,F61=$W$8),C61,"")&amp;" "&amp;IF(AND(E62=$S$10,F62=$W$8),C62,"")&amp;" "&amp;IF(AND(E63=$S$10,F63=$W$8),C63,"")&amp;" "&amp;IF(AND(E64=$S$10,F64=$W$8),C64,"")&amp;" "&amp;IF(AND(E65=$S$10,F65=$W$8),C65,"")&amp;" "&amp;IF(AND(E66=$S$10,F66=$W$8),C66,"")&amp;" "&amp;IF(AND(E67=$S$10,F67=$W$8),C67,"")&amp;" "&amp;IF(AND(E68=$S$10,F68=$W$8),C68,"")&amp;" "&amp;IF(AND(E69=$S$10,F69=$W$8),C69,"")&amp;" "&amp;IF(AND(E70=$S$10,F70=$W$8),C70,"")&amp;" "&amp;IF(AND(E71=$S$10,F71=$W$8),C71,"")&amp;" "&amp;IF(AND(E72=$S$10,F72=$W$8),C72,"")&amp;" "&amp;IF(AND(E73=$S$10,F73=$W$8),C73,"")&amp;" "&amp;IF(AND(E74=$S$10,F74=$W$8),C74,"")&amp;" "&amp;IF(AND(E75=$S$10,F75=$W$8),C75,"")&amp;" "&amp;IF(AND(E76=$S$10,F76=$W$8),C76,"")&amp;" "&amp;IF(AND(E77=$S$10,F77=$W$8),C77,"")&amp;" "&amp;IF(AND(E78=$S$10,F78=$W$8),C78,"")&amp;" "&amp;IF(AND(E79=$S$10,F79=$W$8),C79,"")&amp;" "&amp;IF(AND(E80=$S$10,F80=$W$8),C80,"")&amp;" "&amp;IF(AND(E81=$S$10,F81=$W$8),C81,"")&amp;" "&amp;IF(AND(E82=$S$10,F82=$W$8),C82,"")&amp;" "&amp;IF(AND(E83=$S$10,F83=$W$8),C83,"")&amp;" "&amp;IF(AND(E84=$S$10,F84=$W$8),C84,"")&amp;" "&amp;IF(AND(E85=$S$10,F85=$W$8),C85,"")&amp;" "&amp;IF(AND(E86=$S$10,F86=$W$8),C86,"")&amp;" "&amp;IF(AND(E87=$S$10,F87=$W$8),C87,"")&amp;" "&amp;IF(AND(E88=$S$10,F88=$W$8),C88,"")&amp;" "&amp;IF(AND(E89=$S$10,F89=$W$8),C89,"")&amp;" "&amp;IF(AND(E90=$S$10,F90=$W$8),C90,"")</f>
        <v xml:space="preserve">     R6              R20                  R38                  R56                          </v>
      </c>
      <c r="O10" s="147" t="str">
        <f>+IF(AND(E9=$S$10,F9=$X$8),C9,"")&amp;" "&amp;IF(AND(E10=$S$10,F10=$X$8),C10,"")&amp;" "&amp;IF(AND(E11=$S$10,F11=$X$8),C11,"")&amp;" "&amp;IF(AND(E12=$S$10,F12=$X$8),C12,"")&amp;" "&amp;IF(AND(E13=$S$10,F13=$X$8),C13,"")&amp;" "&amp;IF(AND(E14=$S$10,F14=$X$8),C14,"")&amp;" "&amp;IF(AND(E15=$S$10,F15=$X$8),C15,"")&amp;" "&amp;IF(AND(E16=$S$10,F16=$X$8),C16,"")&amp;" "&amp;IF(AND(E17=$S$10,F17=$X$8),C17,"")&amp;" "&amp;IF(AND(E18=$S$10,F18=$X$8),C18,"")&amp;" "&amp;IF(AND(E19=$S$10,F19=$X$8),C19,"")&amp;" "&amp;IF(AND(E20=$S$10,F20=$X$8),C20,"")&amp;" "&amp;IF(AND(E21=$S$10,F21=$X$8),C21,"")&amp;" "&amp;IF(AND(E22=$S$10,F22=$X$8),C22,"")&amp;" "&amp;IF(AND(E23=$S$10,F23=$X$8),C23,"")&amp;" "&amp;IF(AND(E24=$S$10,F24=$X$8),C24,"")&amp;" "&amp;IF(AND(E25=$S$10,F25=$X$8),C25,"")&amp;" "&amp;IF(AND(E26=$S$10,F26=$X$8),C26,"")&amp;" "&amp;IF(AND(E27=$S$10,F27=$X$8),C27,"")&amp;" "&amp;IF(AND(E28=$S$10,F28=$X$8),C28,"")&amp;" "&amp;IF(AND(E29=$S$10,F29=$X$8),C29,"")&amp;" "&amp;IF(AND(E30=$S$10,F30=$X$8),C30,"")&amp;" "&amp;IF(AND(E31=$S$10,F31=$X$8),C31,"")&amp;" "&amp;IF(AND(E32=$S$10,F32=$X$8),C32,"")&amp;" "&amp;IF(AND(E33=$S$10,F33=$X$8),C33,"")&amp;" "&amp;IF(AND(E34=$S$10,F34=$X$8),C34,"")&amp;" "&amp;IF(AND(E35=$S$10,F35=$X$8),C35,"")&amp;" "&amp;IF(AND(E36=$S$10,F36=$X$8),C36,"")&amp;" "&amp;IF(AND(E37=$S$10,F37=$X$8),C37,"")&amp;" "&amp;IF(AND(E38=$S$10,F38=$X$8),C38,"")&amp;" "&amp;IF(AND(E39=$S$10,F39=$X$8),C39,"")&amp;" "&amp;IF(AND(E40=$S$10,F40=$X$8),C40,"")&amp;" "&amp;IF(AND(E41=$S$10,F41=$X$8),C41,"")&amp;" "&amp;IF(AND(E42=$S$10,F42=$X$8),C42,"")&amp;" "&amp;IF(AND(E43=$S$10,F43=$X$8),C43,"")&amp;" "&amp;IF(AND(E44=$S$10,F44=$X$8),C44,"")&amp;" "&amp;IF(AND(E45=$S$10,F45=$X$8),C45,"")&amp;" "&amp;IF(AND(E46=$S$10,F46=$X$8),C46,"")&amp;" "&amp;IF(AND(E47=$S$10,F47=$X$8),C47,"")&amp;" "&amp;IF(AND(E48=$S$10,F48=$X$8),C48,"")&amp;" "&amp;IF(AND(E49=$S$10,F49=$X$8),C49,"")&amp;" "&amp;IF(AND(E50=$S$10,F50=$X$8),C50,"")&amp;" "&amp;IF(AND(E51=$S$10,F51=$X$8),C51,"")&amp;" "&amp;IF(AND(E52=$S$10,F52=$X$8),C52,"")&amp;" "&amp;IF(AND(E53=$S$10,F53=$X$8),C53,"")&amp;" "&amp;IF(AND(E54=$S$10,F54=$X$8),C54,"")&amp;" "&amp;IF(AND(E55=$S$10,F55=$X$8),C55,"")&amp;" "&amp;IF(AND(E56=$S$10,F56=$X$8),C56,"")&amp;" "&amp;IF(AND(E57=$S$10,F57=$X$8),C57,"")&amp;" "&amp;IF(AND(E58=$S$10,F58=$X$8),C58,"")&amp;" "&amp;IF(AND(E59=$S$10,F59=$X$8),C59,"")&amp;" "&amp;IF(AND(E60=$S$10,F60=$X$8),C60,"")&amp;" "&amp;IF(AND(E61=$S$10,F61=$X$8),C61,"")&amp;" "&amp;IF(AND(E62=$S$10,F62=$X$8),C62,"")&amp;" "&amp;IF(AND(E63=$S$10,F63=$X$8),C63,"")&amp;" "&amp;IF(AND(E64=$S$10,F64=$X$8),C64,"")&amp;" "&amp;IF(AND(E65=$S$10,F65=$X$8),C65,"")&amp;" "&amp;IF(AND(E66=$S$10,F66=$X$8),C66,"")&amp;" "&amp;IF(AND(E67=$S$10,F67=$X$8),C67,"")&amp;" "&amp;IF(AND(E68=$S$10,F68=$X$8),C68,"")&amp;" "&amp;IF(AND(E69=$S$10,F69=$X$8),C69,"")&amp;" "&amp;IF(AND(E70=$S$10,F70=$X$8),C70,"")&amp;" "&amp;IF(AND(E71=$S$10,F71=$X$8),C71,"")&amp;" "&amp;IF(AND(E72=$S$10,F72=$X$8),C72,"")&amp;" "&amp;IF(AND(E73=$S$10,F73=$X$8),C73,"")&amp;" "&amp;IF(AND(E74=$S$10,F74=$X$8),C74,"")&amp;" "&amp;IF(AND(E75=$S$10,F75=$X$8),C75,"")&amp;" "&amp;IF(AND(E76=$S$10,F76=$X$8),C76,"")&amp;" "&amp;IF(AND(E77=$S$10,F77=$X$8),C77,"")&amp;" "&amp;IF(AND(E78=$S$10,F78=$X$8),C78,"")&amp;" "&amp;IF(AND(E79=$S$10,F79=$X$8),C79,"")&amp;" "&amp;IF(AND(E80=$S$10,F80=$X$8),C80,"")&amp;" "&amp;IF(AND(E81=$S$10,F81=$X$8),C81,"")&amp;" "&amp;IF(AND(E82=$S$10,F82=$X$8),C82,"")&amp;" "&amp;IF(AND(E83=$S$10,F83=$X$8),C83,"")&amp;" "&amp;IF(AND(E84=$S$10,F84=$X$8),C84,"")&amp;" "&amp;IF(AND(E85=$S$10,F85=$X$8),C85,"")&amp;" "&amp;IF(AND(E86=$S$10,F86=$X$8),C86,"")&amp;" "&amp;IF(AND(E87=$S$10,F87=$X$8),C87,"")&amp;" "&amp;IF(AND(E88=$S$10,F88=$X$8),C88,"")&amp;" "&amp;IF(AND(E89=$S$10,F89=$X$8),C89,"")&amp;" "&amp;IF(AND(E90=$S$10,F90=$X$8),C90,"")</f>
        <v xml:space="preserve">                                                   R52                              </v>
      </c>
      <c r="P10" s="219"/>
      <c r="Q10" s="689"/>
      <c r="R10" s="192">
        <v>0.8</v>
      </c>
      <c r="S10" s="141" t="s">
        <v>605</v>
      </c>
      <c r="T10" s="151" t="s">
        <v>598</v>
      </c>
      <c r="U10" s="151" t="s">
        <v>598</v>
      </c>
      <c r="V10" s="146" t="s">
        <v>603</v>
      </c>
      <c r="W10" s="146" t="s">
        <v>603</v>
      </c>
      <c r="X10" s="147" t="s">
        <v>604</v>
      </c>
    </row>
    <row r="11" spans="1:24" ht="137.5" x14ac:dyDescent="0.35">
      <c r="A11" s="213" t="str">
        <f>'[4]CONTEXTO E IDENTIFICACIÓN'!D57</f>
        <v>Direccionamiento Estratégico y Planeación</v>
      </c>
      <c r="B11" s="212" t="str">
        <f>'[4]CONTEXTO E IDENTIFICACIÓN'!F57</f>
        <v>Gestión Estratégica</v>
      </c>
      <c r="C11" s="197" t="str">
        <f>'[4]CONTEXTO E IDENTIFICACIÓN'!A57</f>
        <v>R3</v>
      </c>
      <c r="D11" s="211"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E11" s="210" t="str">
        <f>'[4]PROB E IMPACTO INHERENTE'!I11</f>
        <v>Baja</v>
      </c>
      <c r="F11" s="210" t="str">
        <f>'[4]PROB E IMPACTO INHERENTE'!Q11</f>
        <v>Mayor</v>
      </c>
      <c r="G11" s="209" t="str">
        <f t="shared" si="0"/>
        <v>Alto</v>
      </c>
      <c r="H11" s="219"/>
      <c r="I11" s="687"/>
      <c r="J11" s="139" t="s">
        <v>606</v>
      </c>
      <c r="K11" s="151" t="str">
        <f>+IF(AND(E9=$S$11,F9=$T$8),C9,"")&amp;" "&amp;IF(AND(E10=$S$11,F10=$T$8),C10,"")&amp;" "&amp;IF(AND(E11=$S$11,F11=$T$8),C11,"")&amp;" "&amp;IF(AND(E12=$S$11,F12=$T$8),C12,"")&amp;" "&amp;IF(AND(E13=$S$11,F13=$T$8),C13,"")&amp;" "&amp;IF(AND(E14=$S$11,F14=$T$8),C14,"")&amp;" "&amp;IF(AND(E15=$S$11,F15=$T$8),C15,"")&amp;" "&amp;IF(AND(E16=$S$11,F16=$T$8),C16,"")&amp;" "&amp;IF(AND(E17=$S$11,F17=$T$8),C17,"")&amp;" "&amp;IF(AND(E18=$S$11,F18=$T$8),C18,"")&amp;" "&amp;IF(AND(E19=$S$11,F19=$T$8),C19,"")&amp;" "&amp;IF(AND(E20=$S$11,F20=$T$8),C20,"")&amp;" "&amp;IF(AND(E21=$S$11,F21=$T$8),C21,"")&amp;" "&amp;IF(AND(E22=$S$11,F22=$T$8),C22,"")&amp;" "&amp;IF(AND(E23=$S$11,F23=$T$8),C23,"")&amp;" "&amp;IF(AND(E24=$S$11,F24=$T$8),C24,"")&amp;" "&amp;IF(AND(E25=$S$11,F25=$T$8),C25,"")&amp;" "&amp;IF(AND(E26=$S$11,F26=$T$8),C26,"")&amp;" "&amp;IF(AND(E27=$S$11,F27=$T$8),C27,"")&amp;" "&amp;IF(AND(E28=$S$11,F28=$T$8),C28,"")&amp;" "&amp;IF(AND(E29=$S$11,F29=$T$8),C29,"")&amp;" "&amp;IF(AND(E30=$S$11,F30=$T$8),C30,"")&amp;" "&amp;IF(AND(E31=$S$11,F31=$T$8),C31,"")&amp;" "&amp;IF(AND(E32=$S$11,F32=$T$8),C32,"")&amp;" "&amp;IF(AND(E33=$S$11,F33=$T$8),C33,"")&amp;" "&amp;IF(AND(E34=$S$11,F34=$T$8),C34,"")&amp;" "&amp;IF(AND(E35=$S$11,F35=$T$8),C35,"")&amp;" "&amp;IF(AND(E36=$S$11,F36=$T$8),C36,"")&amp;" "&amp;IF(AND(E37=$S$11,F37=$T$8),C37,"")&amp;" "&amp;IF(AND(E38=$S$11,F38=$T$8),C38,"")&amp;" "&amp;IF(AND(E39=$S$11,F39=$T$8),C39,"")&amp;" "&amp;IF(AND(E40=$S$11,F40=$T$8),C40,"")&amp;" "&amp;IF(AND(E41=$S$11,F41=$T$8),C41,"")&amp;" "&amp;IF(AND(E42=$S$11,F42=$T$8),C42,"")&amp;" "&amp;IF(AND(E43=$S$11,F43=$T$8),C43,"")&amp;" "&amp;IF(AND(E44=$S$11,F44=$T$8),C44,"")&amp;" "&amp;IF(AND(E45=$S$11,F45=$T$8),C45,"")&amp;" "&amp;IF(AND(E46=$S$11,F46=$T$8),C46,"")&amp;" "&amp;IF(AND(E47=$S$11,F47=$T$8),C47,"")&amp;" "&amp;IF(AND(E48=$S$11,F48=$T$8),C48,"")&amp;" "&amp;IF(AND(E49=$S$11,F49=$T$8),C49,"")&amp;" "&amp;IF(AND(E50=$S$11,F50=$T$8),C50,"")&amp;" "&amp;IF(AND(E51=$S$11,F51=$T$8),C51,"")&amp;" "&amp;IF(AND(E52=$S$11,F52=$T$8),C52,"")&amp;" "&amp;IF(AND(E53=$S$11,F53=$T$8),C53,"")&amp;" "&amp;IF(AND(E54=$S$11,F54=$T$8),C54,"")&amp;" "&amp;IF(AND(E55=$S$11,F55=$T$8),C55,"")&amp;" "&amp;IF(AND(E56=$S$11,F56=$T$8),C56,"")&amp;" "&amp;IF(AND(E57=$S$11,F57=$T$8),C57,"")&amp;" "&amp;IF(AND(E58=$S$11,F58=$T$8),C58,"")&amp;" "&amp;IF(AND(E59=$S$11,F59=$T$8),C59,"")&amp;" "&amp;IF(AND(E60=$S$11,F60=$T$8),C60,"")&amp;" "&amp;IF(AND(E61=$S$11,F61=$T$8),C61,"")&amp;" "&amp;IF(AND(E62=$S$11,F62=$T$8),C62,"")&amp;" "&amp;IF(AND(E63=$S$11,F63=$T$8),C63,"")&amp;" "&amp;IF(AND(E64=$S$11,F64=$T$8),C64,"")&amp;" "&amp;IF(AND(E65=$S$11,F65=$T$8),C65,"")&amp;" "&amp;IF(AND(E66=$S$11,F66=$T$8),C66,"")&amp;" "&amp;IF(AND(E67=$S$11,F67=$T$8),C67,"")&amp;" "&amp;IF(AND(E68=$S$11,F68=$T$8),C68,"")&amp;" "&amp;IF(AND(E69=$S$11,F69=$T$8),C69,"")&amp;" "&amp;IF(AND(E70=$S$11,F70=$T$8),C70,"")&amp;" "&amp;IF(AND(E71=$S$11,F71=$T$8),C71,"")&amp;" "&amp;IF(AND(E72=$S$11,F72=$T$8),C72,"")&amp;" "&amp;IF(AND(E73=$S$11,F73=$T$8),C73,"")&amp;" "&amp;IF(AND(E74=$S$11,F74=$T$8),C74,"")&amp;" "&amp;IF(AND(E75=$S$11,F75=$T$8),C75,"")&amp;" "&amp;IF(AND(E76=$S$11,F76=$T$8),C76,"")&amp;" "&amp;IF(AND(E77=$S$11,F77=$T$8),C77,"")&amp;" "&amp;IF(AND(E78=$S$11,F78=$T$8),C78,"")&amp;" "&amp;IF(AND(E79=$S$11,F79=$T$8),C79,"")&amp;" "&amp;IF(AND(E80=$S$11,F80=$T$8),C80,"")&amp;" "&amp;IF(AND(E81=$S$11,F81=$T$8),C81,"")&amp;" "&amp;IF(AND(E82=$S$11,F82=$T$8),C82,"")&amp;" "&amp;IF(AND(E83=$S$11,F83=$T$8),C83,"")&amp;" "&amp;IF(AND(E84=$S$11,F84=$T$8),C84,"")&amp;" "&amp;IF(AND(E85=$S$11,F85=$T$8),C85,"")&amp;" "&amp;IF(AND(E86=$S$11,F86=$T$8),C86,"")&amp;" "&amp;IF(AND(E87=$S$11,F87=$T$8),C87,"")&amp;" "&amp;IF(AND(E88=$S$11,F88=$T$8),C88,"")&amp;" "&amp;IF(AND(E89=$S$11,F89=$T$8),C89,"")&amp;" "&amp;IF(AND(E90=$S$11,F90=$T$8),C90,"")</f>
        <v xml:space="preserve">                                                                                 </v>
      </c>
      <c r="L11" s="151" t="str">
        <f>+IF(AND(E9=$S$11,F9=$U$8),C9,"")&amp;" "&amp;IF(AND(E10=$S$11,F10=$U$8),C10,"")&amp;" "&amp;IF(AND(E11=$S$11,F11=$U$8),C11,"")&amp;" "&amp;IF(AND(E12=$S$11,F12=$U$8),C12,"")&amp;" "&amp;IF(AND(E13=$S$11,F13=$U$8),C13,"")&amp;" "&amp;IF(AND(E14=$S$11,F14=$U$8),C14,"")&amp;" "&amp;IF(AND(E15=$S$11,F15=$U$8),C15,"")&amp;" "&amp;IF(AND(E16=$S$11,F16=$U$8),C16,"")&amp;" "&amp;IF(AND(E17=$S$11,F17=$U$8),C17,"")&amp;" "&amp;IF(AND(E18=$S$11,F18=$U$8),C18,"")&amp;" "&amp;IF(AND(E19=$S$11,F19=$U$8),C19,"")&amp;" "&amp;IF(AND(E20=$S$11,F20=$U$8),C20,"")&amp;" "&amp;IF(AND(E21=$S$11,F21=$U$8),C21,"")&amp;" "&amp;IF(AND(E22=$S$11,F22=$U$8),C22,"")&amp;" "&amp;IF(AND(E23=$S$11,F23=$U$8),C23,"")&amp;" "&amp;IF(AND(E24=$S$11,F24=$U$8),C24,"")&amp;" "&amp;IF(AND(E25=$S$11,F25=$U$8),C25,"")&amp;" "&amp;IF(AND(E26=$S$11,F26=$U$8),C26,"")&amp;" "&amp;IF(AND(E27=$S$11,F27=$U$8),C27,"")&amp;" "&amp;IF(AND(E28=$S$11,F28=$U$8),C28,"")&amp;" "&amp;IF(AND(E29=$S$11,F29=$U$8),C29,"")&amp;" "&amp;IF(AND(E30=$S$11,F30=$U$8),C30,"")&amp;" "&amp;IF(AND(E31=$S$11,F31=$U$8),C31,"")&amp;" "&amp;IF(AND(E32=$S$11,F32=$U$8),C32,"")&amp;" "&amp;IF(AND(E33=$S$11,F33=$U$8),C33,"")&amp;" "&amp;IF(AND(E34=$S$11,F34=$U$8),C34,"")&amp;" "&amp;IF(AND(E35=$S$11,F35=$U$8),C35,"")&amp;" "&amp;IF(AND(E36=$S$11,F36=$U$8),C36,"")&amp;" "&amp;IF(AND(E37=$S$11,F37=$U$8),C37,"")&amp;" "&amp;IF(AND(E38=$S$11,F38=$U$8),C38,"")&amp;" "&amp;IF(AND(E39=$S$11,F39=$U$8),C39,"")&amp;" "&amp;IF(AND(E40=$S$11,F40=$U$8),C40,"")&amp;" "&amp;IF(AND(E41=$S$11,F41=$U$8),C41,"")&amp;" "&amp;IF(AND(E42=$S$11,F42=$U$8),C42,"")&amp;" "&amp;IF(AND(E43=$S$11,F43=$U$8),C43,"")&amp;" "&amp;IF(AND(E44=$S$11,F44=$U$8),C44,"")&amp;" "&amp;IF(AND(E45=$S$11,F45=$U$8),C45,"")&amp;" "&amp;IF(AND(E46=$S$11,F46=$U$8),C46,"")&amp;" "&amp;IF(AND(E47=$S$11,F47=$U$8),C47,"")&amp;" "&amp;IF(AND(E48=$S$11,F48=$U$8),C48,"")&amp;" "&amp;IF(AND(E49=$S$11,F49=$U$8),C49,"")&amp;" "&amp;IF(AND(E50=$S$11,F50=$U$8),C50,"")&amp;" "&amp;IF(AND(E51=$S$11,F51=$U$8),C51,"")&amp;" "&amp;IF(AND(E52=$S$11,F52=$U$8),C52,"")&amp;" "&amp;IF(AND(E53=$S$11,F53=$U$8),C53,"")&amp;" "&amp;IF(AND(E54=$S$11,F54=$U$8),C54,"")&amp;" "&amp;IF(AND(E55=$S$11,F55=$U$8),C55,"")&amp;" "&amp;IF(AND(E56=$S$11,F56=$U$8),C56,"")&amp;" "&amp;IF(AND(E57=$S$11,F57=$U$8),C57,"")&amp;" "&amp;IF(AND(E58=$S$11,F58=$U$8),C58,"")&amp;" "&amp;IF(AND(E59=$S$11,F59=$U$8),C59,"")&amp;" "&amp;IF(AND(E60=$S$11,F60=$U$8),C60,"")&amp;" "&amp;IF(AND(E61=$S$11,F61=$U$8),C61,"")&amp;" "&amp;IF(AND(E62=$S$11,F62=$U$8),C62,"")&amp;" "&amp;IF(AND(E63=$S$11,F63=$U$8),C63,"")&amp;" "&amp;IF(AND(E64=$S$11,F64=$U$8),C64,"")&amp;" "&amp;IF(AND(E65=$S$11,F65=$U$8),C65,"")&amp;" "&amp;IF(AND(E66=$S$11,F66=$U$8),C66,"")&amp;" "&amp;IF(AND(E67=$S$11,F67=$U$8),C67,"")&amp;" "&amp;IF(AND(E68=$S$11,F68=$U$8),C68,"")&amp;" "&amp;IF(AND(E69=$S$11,F69=$U$8),C69,"")&amp;" "&amp;IF(AND(E70=$S$11,F70=$U$8),C70,"")&amp;" "&amp;IF(AND(E71=$S$11,F71=$U$8),C71,"")&amp;" "&amp;IF(AND(E72=$S$11,F72=$U$8),C72,"")&amp;" "&amp;IF(AND(E73=$S$11,F73=$U$8),C73,"")&amp;" "&amp;IF(AND(E74=$S$11,F74=$U$8),C74,"")&amp;" "&amp;IF(AND(E75=$S$11,F75=$U$8),C75,"")&amp;" "&amp;IF(AND(E76=$S$11,F76=$U$8),C76,"")&amp;" "&amp;IF(AND(E77=$S$11,F77=$U$8),C77,"")&amp;" "&amp;IF(AND(E78=$S$11,F78=$U$8),C78,"")&amp;" "&amp;IF(AND(E79=$S$11,F79=$U$8),C79,"")&amp;" "&amp;IF(AND(E80=$S$11,F80=$U$8),C80,"")&amp;" "&amp;IF(AND(E81=$S$11,F81=$U$8),C81,"")&amp;" "&amp;IF(AND(E82=$S$11,F82=$U$8),C82,"")&amp;" "&amp;IF(AND(E83=$S$11,F83=$U$8),C83,"")&amp;" "&amp;IF(AND(E84=$S$11,F84=$U$8),C84,"")&amp;" "&amp;IF(AND(E85=$S$11,F85=$U$8),C85,"")&amp;" "&amp;IF(AND(E86=$S$11,F86=$U$8),C86,"")&amp;" "&amp;IF(AND(E87=$S$11,F87=$U$8),C87,"")&amp;" "&amp;IF(AND(E88=$S$11,F88=$U$8),C88,"")&amp;" "&amp;IF(AND(E89=$S$11,F89=$U$8),C89,"")&amp;" "&amp;IF(AND(E90=$S$11,F90=$U$8),C90,"")</f>
        <v xml:space="preserve">                                                                                 </v>
      </c>
      <c r="M11" s="151" t="str">
        <f>+IF(AND(E9=$S$11,F9=$V$8),C9,"")&amp;" "&amp;IF(AND(E10=$S$11,F10=$V$8),C10,"")&amp;" "&amp;IF(AND(E11=$S$11,F11=$V$8),C11,"")&amp;" "&amp;IF(AND(E12=$S$11,F12=$V$8),C12,"")&amp;" "&amp;IF(AND(E13=$S$11,F13=$V$8),C13,"")&amp;" "&amp;IF(AND(E14=$S$11,F14=$V$8),C14,"")&amp;" "&amp;IF(AND(E15=$S$11,F15=$V$8),C15,"")&amp;" "&amp;IF(AND(E16=$S$11,F16=$V$8),C16,"")&amp;" "&amp;IF(AND(E17=$S$11,F17=$V$8),C17,"")&amp;" "&amp;IF(AND(E18=$S$11,F18=$V$8),C18,"")&amp;" "&amp;IF(AND(E19=$S$11,F19=$V$8),C19,"")&amp;" "&amp;IF(AND(E20=$S$11,F20=$V$8),C20,"")&amp;" "&amp;IF(AND(E21=$S$11,F21=$V$8),C21,"")&amp;" "&amp;IF(AND(E22=$S$11,F22=$V$8),C22,"")&amp;" "&amp;IF(AND(E23=$S$11,F23=$V$8),C23,"")&amp;" "&amp;IF(AND(E24=$S$11,F24=$V$8),C24,"")&amp;" "&amp;IF(AND(E25=$S$11,F25=$V$8),C25,"")&amp;" "&amp;IF(AND(E26=$S$11,F26=$V$8),C26,"")&amp;" "&amp;IF(AND(E27=$S$11,F27=$V$8),C27,"")&amp;" "&amp;IF(AND(E28=$S$11,F28=$V$8),C28,"")&amp;" "&amp;IF(AND(E29=$S$11,F29=$V$8),C29,"")&amp;" "&amp;IF(AND(E30=$S$11,F30=$V$8),C30,"")&amp;" "&amp;IF(AND(E31=$S$11,F31=$V$8),C31,"")&amp;" "&amp;IF(AND(E32=$S$11,F32=$V$8),C32,"")&amp;" "&amp;IF(AND(E33=$S$11,F33=$V$8),C33,"")&amp;" "&amp;IF(AND(E34=$S$11,F34=$V$8),C34,"")&amp;" "&amp;IF(AND(E35=$S$11,F35=$V$8),C35,"")&amp;" "&amp;IF(AND(E36=$S$11,F36=$V$8),C36,"")&amp;" "&amp;IF(AND(E37=$S$11,F37=$V$8),C37,"")&amp;" "&amp;IF(AND(E38=$S$11,F38=$V$8),C38,"")&amp;" "&amp;IF(AND(E39=$S$11,F39=$V$8),C39,"")&amp;" "&amp;IF(AND(E40=$S$11,F40=$V$8),C40,"")&amp;" "&amp;IF(AND(E41=$S$11,F41=$V$8),C41,"")&amp;" "&amp;IF(AND(E42=$S$11,F42=$V$8),C42,"")&amp;" "&amp;IF(AND(E43=$S$11,F43=$V$8),C43,"")&amp;" "&amp;IF(AND(E44=$S$11,F44=$V$8),C44,"")&amp;" "&amp;IF(AND(E45=$S$11,F45=$V$8),C45,"")&amp;" "&amp;IF(AND(E46=$S$11,F46=$V$8),C46,"")&amp;" "&amp;IF(AND(E47=$S$11,F47=$V$8),C47,"")&amp;" "&amp;IF(AND(E48=$S$11,F48=$V$8),C48,"")&amp;" "&amp;IF(AND(E49=$S$11,F49=$V$8),C49,"")&amp;" "&amp;IF(AND(E50=$S$11,F50=$V$8),C50,"")&amp;" "&amp;IF(AND(E51=$S$11,F51=$V$8),C51,"")&amp;" "&amp;IF(AND(E52=$S$11,F52=$V$8),C52,"")&amp;" "&amp;IF(AND(E53=$S$11,F53=$V$8),C53,"")&amp;" "&amp;IF(AND(E54=$S$11,F54=$V$8),C54,"")&amp;" "&amp;IF(AND(E55=$S$11,F55=$V$8),C55,"")&amp;" "&amp;IF(AND(E56=$S$11,F56=$V$8),C56,"")&amp;" "&amp;IF(AND(E57=$S$11,F57=$V$8),C57,"")&amp;" "&amp;IF(AND(E58=$S$11,F58=$V$8),C58,"")&amp;" "&amp;IF(AND(E59=$S$11,F59=$V$8),C59,"")&amp;" "&amp;IF(AND(E60=$S$11,F60=$V$8),C60,"")&amp;" "&amp;IF(AND(E61=$S$11,F61=$V$8),C61,"")&amp;" "&amp;IF(AND(E62=$S$11,F62=$V$8),C62,"")&amp;" "&amp;IF(AND(E63=$S$11,F63=$V$8),C63,"")&amp;" "&amp;IF(AND(E64=$S$11,F64=$V$8),C64,"")&amp;" "&amp;IF(AND(E65=$S$11,F65=$V$8),C65,"")&amp;" "&amp;IF(AND(E66=$S$11,F66=$V$8),C66,"")&amp;" "&amp;IF(AND(E67=$S$11,F67=$V$8),C67,"")&amp;" "&amp;IF(AND(E68=$S$11,F68=$V$8),C68,"")&amp;" "&amp;IF(AND(E69=$S$11,F69=$V$8),C69,"")&amp;" "&amp;IF(AND(E70=$S$11,F70=$V$8),C70,"")&amp;" "&amp;IF(AND(E71=$S$11,F71=$V$8),C71,"")&amp;" "&amp;IF(AND(E72=$S$11,F72=$V$8),C72,"")&amp;" "&amp;IF(AND(E73=$S$11,F73=$V$8),C73,"")&amp;" "&amp;IF(AND(E74=$S$11,F74=$V$8),C74,"")&amp;" "&amp;IF(AND(E75=$S$11,F75=$V$8),C75,"")&amp;" "&amp;IF(AND(E76=$S$11,F76=$V$8),C76,"")&amp;" "&amp;IF(AND(E77=$S$11,F77=$V$8),C77,"")&amp;" "&amp;IF(AND(E78=$S$11,F78=$V$8),C78,"")&amp;" "&amp;IF(AND(E79=$S$11,F79=$V$8),C79,"")&amp;" "&amp;IF(AND(E80=$S$11,F80=$V$8),C80,"")&amp;" "&amp;IF(AND(E81=$S$11,F81=$V$8),C81,"")&amp;" "&amp;IF(AND(E82=$S$11,F82=$V$8),C82,"")&amp;" "&amp;IF(AND(E83=$S$11,F83=$V$8),C83,"")&amp;" "&amp;IF(AND(E84=$S$11,F84=$V$8),C84,"")&amp;" "&amp;IF(AND(E85=$S$11,F85=$V$8),C85,"")&amp;" "&amp;IF(AND(E86=$S$11,F86=$V$8),C86,"")&amp;" "&amp;IF(AND(E87=$S$11,F87=$V$8),C87,"")&amp;" "&amp;IF(AND(E88=$S$11,F88=$V$8),C88,"")&amp;" "&amp;IF(AND(E89=$S$11,F89=$V$8),C89,"")&amp;" "&amp;IF(AND(E90=$S$11,F90=$V$8),C90,"")</f>
        <v xml:space="preserve">   R4               R19               R34           R45         R54                            </v>
      </c>
      <c r="N11" s="146" t="str">
        <f>+IF(AND(E9=$S$11,F9=$W$8),C9,"")&amp;" "&amp;IF(AND(E10=$S$11,F10=$W$8),C10,"")&amp;" "&amp;IF(AND(E11=$S$11,F11=$W$8),C11,"")&amp;" "&amp;IF(AND(E12=$S$11,F12=$W$8),C12,"")&amp;" "&amp;IF(AND(E13=$S$11,F13=$W$8),C13,"")&amp;" "&amp;IF(AND(E14=$S$11,F14=$W$8),C14,"")&amp;" "&amp;IF(AND(E15=$S$11,F15=$W$8),C15,"")&amp;" "&amp;IF(AND(E16=$S$11,F16=$W$8),C16,"")&amp;" "&amp;IF(AND(E17=$S$11,F17=$W$8),C17,"")&amp;" "&amp;IF(AND(E18=$S$11,F18=$W$8),C18,"")&amp;" "&amp;IF(AND(E19=$S$11,F19=$W$8),C19,"")&amp;" "&amp;IF(AND(E20=$S$11,F20=$W$8),C20,"")&amp;" "&amp;IF(AND(E21=$S$11,F21=$W$8),C21,"")&amp;" "&amp;IF(AND(E22=$S$11,F22=$W$8),C22,"")&amp;" "&amp;IF(AND(E23=$S$11,F23=$W$8),C23,"")&amp;" "&amp;IF(AND(E24=$S$11,F24=$W$8),C24,"")&amp;" "&amp;IF(AND(E25=$S$11,F25=$W$8),C25,"")&amp;" "&amp;IF(AND(E26=$S$11,F26=$W$8),C26,"")&amp;" "&amp;IF(AND(E27=$S$11,F27=$W$8),C27,"")&amp;" "&amp;IF(AND(E28=$S$11,F28=$W$8),C28,"")&amp;" "&amp;IF(AND(E29=$S$11,F29=$W$8),C29,"")&amp;" "&amp;IF(AND(E30=$S$11,F30=$W$8),C30,"")&amp;" "&amp;IF(AND(E31=$S$11,F31=$W$8),C31,"")&amp;" "&amp;IF(AND(E32=$S$11,F32=$W$8),C32,"")&amp;" "&amp;IF(AND(E33=$S$11,F33=$W$8),C33,"")&amp;" "&amp;IF(AND(E34=$S$11,F34=$W$8),C34,"")&amp;" "&amp;IF(AND(E35=$S$11,F35=$W$8),C35,"")&amp;" "&amp;IF(AND(E36=$S$11,F36=$W$8),C36,"")&amp;" "&amp;IF(AND(E37=$S$11,F37=$W$8),C37,"")&amp;" "&amp;IF(AND(E38=$S$11,F38=$W$8),C38,"")&amp;" "&amp;IF(AND(E39=$S$11,F39=$W$8),C39,"")&amp;" "&amp;IF(AND(E40=$S$11,F40=$W$8),C40,"")&amp;" "&amp;IF(AND(E41=$S$11,F41=$W$8),C41,"")&amp;" "&amp;IF(AND(E42=$S$11,F42=$W$8),C42,"")&amp;" "&amp;IF(AND(E43=$S$11,F43=$W$8),C43,"")&amp;" "&amp;IF(AND(E44=$S$11,F44=$W$8),C44,"")&amp;" "&amp;IF(AND(E45=$S$11,F45=$W$8),C45,"")&amp;" "&amp;IF(AND(E46=$S$11,F46=$W$8),C46,"")&amp;" "&amp;IF(AND(E47=$S$11,F47=$W$8),C47,"")&amp;" "&amp;IF(AND(E48=$S$11,F48=$W$8),C48,"")&amp;" "&amp;IF(AND(E49=$S$11,F49=$W$8),C49,"")&amp;" "&amp;IF(AND(E50=$S$11,F50=$W$8),C50,"")&amp;" "&amp;IF(AND(E51=$S$11,F51=$W$8),C51,"")&amp;" "&amp;IF(AND(E52=$S$11,F52=$W$8),C52,"")&amp;" "&amp;IF(AND(E53=$S$11,F53=$W$8),C53,"")&amp;" "&amp;IF(AND(E54=$S$11,F54=$W$8),C54,"")&amp;" "&amp;IF(AND(E55=$S$11,F55=$W$8),C55,"")&amp;" "&amp;IF(AND(E56=$S$11,F56=$W$8),C56,"")&amp;" "&amp;IF(AND(E57=$S$11,F57=$W$8),C57,"")&amp;" "&amp;IF(AND(E58=$S$11,F58=$W$8),C58,"")&amp;" "&amp;IF(AND(E59=$S$11,F59=$W$8),C59,"")&amp;" "&amp;IF(AND(E60=$S$11,F60=$W$8),C60,"")&amp;" "&amp;IF(AND(E61=$S$11,F61=$W$8),C61,"")&amp;" "&amp;IF(AND(E62=$S$11,F62=$W$8),C62,"")&amp;" "&amp;IF(AND(E63=$S$11,F63=$W$8),C63,"")&amp;" "&amp;IF(AND(E64=$S$11,F64=$W$8),C64,"")&amp;" "&amp;IF(AND(E65=$S$11,F65=$W$8),C65,"")&amp;" "&amp;IF(AND(E66=$S$11,F66=$W$8),C66,"")&amp;" "&amp;IF(AND(E67=$S$11,F67=$W$8),C67,"")&amp;" "&amp;IF(AND(E68=$S$11,F68=$W$8),C68,"")&amp;" "&amp;IF(AND(E69=$S$11,F69=$W$8),C69,"")&amp;" "&amp;IF(AND(E70=$S$11,F70=$W$8),C70,"")&amp;" "&amp;IF(AND(E71=$S$11,F71=$W$8),C71,"")&amp;" "&amp;IF(AND(E72=$S$11,F72=$W$8),C72,"")&amp;" "&amp;IF(AND(E73=$S$11,F73=$W$8),C73,"")&amp;" "&amp;IF(AND(E74=$S$11,F74=$W$8),C74,"")&amp;" "&amp;IF(AND(E75=$S$11,F75=$W$8),C75,"")&amp;" "&amp;IF(AND(E76=$S$11,F76=$W$8),C76,"")&amp;" "&amp;IF(AND(E77=$S$11,F77=$W$8),C77,"")&amp;" "&amp;IF(AND(E78=$S$11,F78=$W$8),C78,"")&amp;" "&amp;IF(AND(E79=$S$11,F79=$W$8),C79,"")&amp;" "&amp;IF(AND(E80=$S$11,F80=$W$8),C80,"")&amp;" "&amp;IF(AND(E81=$S$11,F81=$W$8),C81,"")&amp;" "&amp;IF(AND(E82=$S$11,F82=$W$8),C82,"")&amp;" "&amp;IF(AND(E83=$S$11,F83=$W$8),C83,"")&amp;" "&amp;IF(AND(E84=$S$11,F84=$W$8),C84,"")&amp;" "&amp;IF(AND(E85=$S$11,F85=$W$8),C85,"")&amp;" "&amp;IF(AND(E86=$S$11,F86=$W$8),C86,"")&amp;" "&amp;IF(AND(E87=$S$11,F87=$W$8),C87,"")&amp;" "&amp;IF(AND(E88=$S$11,F88=$W$8),C88,"")&amp;" "&amp;IF(AND(E89=$S$11,F89=$W$8),C89,"")&amp;" "&amp;IF(AND(E90=$S$11,F90=$W$8),C90,"")</f>
        <v xml:space="preserve">         R10                             R39    R43 R44   R47        R55  R57    R61                     </v>
      </c>
      <c r="O11" s="147" t="str">
        <f>+IF(AND(E9=$S$11,F9=$X$8),C9,"")&amp;" "&amp;IF(AND(E10=$S$11,F10=$X$8),C10,"")&amp;" "&amp;IF(AND(E11=$S$11,F11=$X$8),C11,"")&amp;" "&amp;IF(AND(E12=$S$11,F12=$X$8),C12,"")&amp;" "&amp;IF(AND(E13=$S$11,F13=$X$8),C13,"")&amp;" "&amp;IF(AND(E14=$S$11,F14=$X$8),C14,"")&amp;" "&amp;IF(AND(E15=$S$11,F15=$X$8),C15,"")&amp;" "&amp;IF(AND(E16=$S$11,F16=$X$8),C16,"")&amp;" "&amp;IF(AND(E17=$S$11,F17=$X$8),C17,"")&amp;" "&amp;IF(AND(E18=$S$11,F18=$X$8),C18,"")&amp;" "&amp;IF(AND(E19=$S$11,F19=$X$8),C19,"")&amp;" "&amp;IF(AND(E20=$S$11,F20=$X$8),C20,"")&amp;" "&amp;IF(AND(E21=$S$11,F21=$X$8),C21,"")&amp;" "&amp;IF(AND(E22=$S$11,F22=$X$8),C22,"")&amp;" "&amp;IF(AND(E23=$S$11,F23=$X$8),C23,"")&amp;" "&amp;IF(AND(E24=$S$11,F24=$X$8),C24,"")&amp;" "&amp;IF(AND(E25=$S$11,F25=$X$8),C25,"")&amp;" "&amp;IF(AND(E26=$S$11,F26=$X$8),C26,"")&amp;" "&amp;IF(AND(E27=$S$11,F27=$X$8),C27,"")&amp;" "&amp;IF(AND(E28=$S$11,F28=$X$8),C28,"")&amp;" "&amp;IF(AND(E29=$S$11,F29=$X$8),C29,"")&amp;" "&amp;IF(AND(E30=$S$11,F30=$X$8),C30,"")&amp;" "&amp;IF(AND(E31=$S$11,F31=$X$8),C31,"")&amp;" "&amp;IF(AND(E32=$S$11,F32=$X$8),C32,"")&amp;" "&amp;IF(AND(E33=$S$11,F33=$X$8),C33,"")&amp;" "&amp;IF(AND(E34=$S$11,F34=$X$8),C34,"")&amp;" "&amp;IF(AND(E35=$S$11,F35=$X$8),C35,"")&amp;" "&amp;IF(AND(E36=$S$11,F36=$X$8),C36,"")&amp;" "&amp;IF(AND(E37=$S$11,F37=$X$8),C37,"")&amp;" "&amp;IF(AND(E38=$S$11,F38=$X$8),C38,"")&amp;" "&amp;IF(AND(E39=$S$11,F39=$X$8),C39,"")&amp;" "&amp;IF(AND(E40=$S$11,F40=$X$8),C40,"")&amp;" "&amp;IF(AND(E41=$S$11,F41=$X$8),C41,"")&amp;" "&amp;IF(AND(E42=$S$11,F42=$X$8),C42,"")&amp;" "&amp;IF(AND(E43=$S$11,F43=$X$8),C43,"")&amp;" "&amp;IF(AND(E44=$S$11,F44=$X$8),C44,"")&amp;" "&amp;IF(AND(E45=$S$11,F45=$X$8),C45,"")&amp;" "&amp;IF(AND(E46=$S$11,F46=$X$8),C46,"")&amp;" "&amp;IF(AND(E47=$S$11,F47=$X$8),C47,"")&amp;" "&amp;IF(AND(E48=$S$11,F48=$X$8),C48,"")&amp;" "&amp;IF(AND(E49=$S$11,F49=$X$8),C49,"")&amp;" "&amp;IF(AND(E50=$S$11,F50=$X$8),C50,"")&amp;" "&amp;IF(AND(E51=$S$11,F51=$X$8),C51,"")&amp;" "&amp;IF(AND(E52=$S$11,F52=$X$8),C52,"")&amp;" "&amp;IF(AND(E53=$S$11,F53=$X$8),C53,"")&amp;" "&amp;IF(AND(E54=$S$11,F54=$X$8),C54,"")&amp;" "&amp;IF(AND(E55=$S$11,F55=$X$8),C55,"")&amp;" "&amp;IF(AND(E56=$S$11,F56=$X$8),C56,"")&amp;" "&amp;IF(AND(E57=$S$11,F57=$X$8),C57,"")&amp;" "&amp;IF(AND(E58=$S$11,F58=$X$8),C58,"")&amp;" "&amp;IF(AND(E59=$S$11,F59=$X$8),C59,"")&amp;" "&amp;IF(AND(E60=$S$11,F60=$X$8),C60,"")&amp;" "&amp;IF(AND(E61=$S$11,F61=$X$8),C61,"")&amp;" "&amp;IF(AND(E62=$S$11,F62=$X$8),C62,"")&amp;" "&amp;IF(AND(E63=$S$11,F63=$X$8),C63,"")&amp;" "&amp;IF(AND(E64=$S$11,F64=$X$8),C64,"")&amp;" "&amp;IF(AND(E65=$S$11,F65=$X$8),C65,"")&amp;" "&amp;IF(AND(E66=$S$11,F66=$X$8),C66,"")&amp;" "&amp;IF(AND(E67=$S$11,F67=$X$8),C67,"")&amp;" "&amp;IF(AND(E68=$S$11,F68=$X$8),C68,"")&amp;" "&amp;IF(AND(E69=$S$11,F69=$X$8),C69,"")&amp;" "&amp;IF(AND(E70=$S$11,F70=$X$8),C70,"")&amp;" "&amp;IF(AND(E71=$S$11,F71=$X$8),C71,"")&amp;" "&amp;IF(AND(E72=$S$11,F72=$X$8),C72,"")&amp;" "&amp;IF(AND(E73=$S$11,F73=$X$8),C73,"")&amp;" "&amp;IF(AND(E74=$S$11,F74=$X$8),C74,"")&amp;" "&amp;IF(AND(E75=$S$11,F75=$X$8),C75,"")&amp;" "&amp;IF(AND(E76=$S$11,F76=$X$8),C76,"")&amp;" "&amp;IF(AND(E77=$S$11,F77=$X$8),C77,"")&amp;" "&amp;IF(AND(E78=$S$11,F78=$X$8),C78,"")&amp;" "&amp;IF(AND(E79=$S$11,F79=$X$8),C79,"")&amp;" "&amp;IF(AND(E80=$S$11,F80=$X$8),C80,"")&amp;" "&amp;IF(AND(E81=$S$11,F81=$X$8),C81,"")&amp;" "&amp;IF(AND(E82=$S$11,F82=$X$8),C82,"")&amp;" "&amp;IF(AND(E83=$S$11,F83=$X$8),C83,"")&amp;" "&amp;IF(AND(E84=$S$11,F84=$X$8),C84,"")&amp;" "&amp;IF(AND(E85=$S$11,F85=$X$8),C85,"")&amp;" "&amp;IF(AND(E86=$S$11,F86=$X$8),C86,"")&amp;" "&amp;IF(AND(E87=$S$11,F87=$X$8),C87,"")&amp;" "&amp;IF(AND(E88=$S$11,F88=$X$8),C88,"")&amp;" "&amp;IF(AND(E89=$S$11,F89=$X$8),C89,"")&amp;" "&amp;IF(AND(E90=$S$11,F90=$X$8),C90,"")</f>
        <v xml:space="preserve">      R7      R13 R14                          R40                                          </v>
      </c>
      <c r="P11" s="219"/>
      <c r="Q11" s="689"/>
      <c r="R11" s="192">
        <v>0.6</v>
      </c>
      <c r="S11" s="141" t="s">
        <v>606</v>
      </c>
      <c r="T11" s="151" t="s">
        <v>598</v>
      </c>
      <c r="U11" s="151" t="s">
        <v>598</v>
      </c>
      <c r="V11" s="151" t="s">
        <v>598</v>
      </c>
      <c r="W11" s="146" t="s">
        <v>603</v>
      </c>
      <c r="X11" s="147" t="s">
        <v>604</v>
      </c>
    </row>
    <row r="12" spans="1:24" ht="138" customHeight="1" x14ac:dyDescent="0.35">
      <c r="A12" s="213" t="str">
        <f>'[4]CONTEXTO E IDENTIFICACIÓN'!D58</f>
        <v>Direccionamiento Estratégico y Planeación</v>
      </c>
      <c r="B12" s="212" t="str">
        <f>'[4]CONTEXTO E IDENTIFICACIÓN'!F58</f>
        <v>Gestión del SGI</v>
      </c>
      <c r="C12" s="197" t="str">
        <f>'[4]CONTEXTO E IDENTIFICACIÓN'!A58</f>
        <v>R4</v>
      </c>
      <c r="D12" s="211"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E12" s="210" t="str">
        <f>'[4]PROB E IMPACTO INHERENTE'!I12</f>
        <v>Media</v>
      </c>
      <c r="F12" s="210" t="str">
        <f>'[4]PROB E IMPACTO INHERENTE'!Q12</f>
        <v>Moderado</v>
      </c>
      <c r="G12" s="209" t="str">
        <f t="shared" si="0"/>
        <v>Moderado</v>
      </c>
      <c r="H12" s="219"/>
      <c r="I12" s="687"/>
      <c r="J12" s="139" t="s">
        <v>607</v>
      </c>
      <c r="K12" s="152" t="str">
        <f>+IF(AND(E9=$S$12,F9=$T$8),C9,"")&amp;" "&amp;IF(AND(E10=$S$12,F10=$T$8),C10,"")&amp;" "&amp;IF(AND(E11=$S$12,F11=$T$8),C11,"")&amp;" "&amp;IF(AND(E12=$S$12,F12=$T$8),C12,"")&amp;" "&amp;IF(AND(E13=$S$12,F13=$T$8),C13,"")&amp;" "&amp;IF(AND(E14=$S$12,F14=$T$8),C14,"")&amp;" "&amp;IF(AND(E15=$S$12,F15=$T$8),C15,"")&amp;" "&amp;IF(AND(E16=$S$12,F16=$T$8),C16,"")&amp;" "&amp;IF(AND(E17=$S$12,F17=$T$8),C17,"")&amp;" "&amp;IF(AND(E18=$S$12,F18=$T$8),C18,"")&amp;" "&amp;IF(AND(E19=$S$12,F19=$T$8),C19,"")&amp;" "&amp;IF(AND(E20=$S$12,F20=$T$8),C20,"")&amp;" "&amp;IF(AND(E21=$S$12,F21=$T$8),C21,"")&amp;" "&amp;IF(AND(E22=$S$12,F22=$T$8),C22,"")&amp;" "&amp;IF(AND(E23=$S$12,F23=$T$8),C23,"")&amp;" "&amp;IF(AND(E24=$S$12,F24=$T$8),C24,"")&amp;" "&amp;IF(AND(E25=$S$12,F25=$T$8),C25,"")&amp;" "&amp;IF(AND(E26=$S$12,F26=$T$8),C26,"")&amp;" "&amp;IF(AND(E27=$S$12,F27=$T$8),C27,"")&amp;" "&amp;IF(AND(E28=$S$12,F28=$T$8),C28,"")&amp;" "&amp;IF(AND(E29=$S$12,F29=$T$8),C29,"")&amp;" "&amp;IF(AND(E30=$S$12,F30=$T$8),C30,"")&amp;" "&amp;IF(AND(E31=$S$12,F31=$T$8),C31,"")&amp;" "&amp;IF(AND(E32=$S$12,F32=$T$8),C32,"")&amp;" "&amp;IF(AND(E33=$S$12,F33=$T$8),C33,"")&amp;" "&amp;IF(AND(E34=$S$12,F34=$T$8),C34,"")&amp;" "&amp;IF(AND(E35=$S$12,F35=$T$8),C35,"")&amp;" "&amp;IF(AND(E36=$S$12,F36=$T$8),C36,"")&amp;" "&amp;IF(AND(E37=$S$12,F37=$T$8),C37,"")&amp;" "&amp;IF(AND(E38=$S$12,F38=$T$8),C38,"")&amp;" "&amp;IF(AND(E39=$S$12,F39=$T$8),C39,"")&amp;" "&amp;IF(AND(E40=$S$12,F40=$T$8),C40,"")&amp;" "&amp;IF(AND(E41=$S$12,F41=$T$8),C41,"")&amp;" "&amp;IF(AND(E42=$S$12,F42=$T$8),C42,"")&amp;" "&amp;IF(AND(E43=$S$12,F43=$T$8),C43,"")&amp;" "&amp;IF(AND(E44=$S$12,F44=$T$8),C44,"")&amp;" "&amp;IF(AND(E45=$S$12,F45=$T$8),C45,"")&amp;" "&amp;IF(AND(E46=$S$12,F46=$T$8),C46,"")&amp;" "&amp;IF(AND(E47=$S$12,F47=$T$8),C47,"")&amp;" "&amp;IF(AND(E48=$S$12,F48=$T$8),C48,"")&amp;" "&amp;IF(AND(E49=$S$12,F49=$T$8),C49,"")&amp;" "&amp;IF(AND(E50=$S$12,F50=$T$8),C50,"")&amp;" "&amp;IF(AND(E51=$S$12,F51=$T$8),C51,"")&amp;" "&amp;IF(AND(E52=$S$12,F52=$T$8),C52,"")&amp;" "&amp;IF(AND(E53=$S$12,F53=$T$8),C53,"")&amp;" "&amp;IF(AND(E54=$S$12,F54=$T$8),C54,"")&amp;" "&amp;IF(AND(E55=$S$12,F55=$T$8),C55,"")&amp;" "&amp;IF(AND(E56=$S$12,F56=$T$8),C56,"")&amp;" "&amp;IF(AND(E57=$S$12,F57=$T$8),C57,"")&amp;" "&amp;IF(AND(E58=$S$12,F58=$T$8),C58,"")&amp;" "&amp;IF(AND(E59=$S$12,F59=$T$8),C59,"")&amp;" "&amp;IF(AND(E60=$S$12,F60=$T$8),C60,"")&amp;" "&amp;IF(AND(E61=$S$12,F61=$T$8),C61,"")&amp;" "&amp;IF(AND(E62=$S$12,F62=$T$8),C62,"")&amp;" "&amp;IF(AND(E63=$S$12,F63=$T$8),C63,"")&amp;" "&amp;IF(AND(E64=$S$12,F64=$T$8),C64,"")&amp;" "&amp;IF(AND(E65=$S$12,F65=$T$8),C65,"")&amp;" "&amp;IF(AND(E66=$S$12,F66=$T$8),C66,"")&amp;" "&amp;IF(AND(E67=$S$12,F67=$T$8),C67,"")&amp;" "&amp;IF(AND(E68=$S$12,F68=$T$8),C68,"")&amp;" "&amp;IF(AND(E69=$S$12,F69=$T$8),C69,"")&amp;" "&amp;IF(AND(E70=$S$12,F70=$T$8),C70,"")&amp;" "&amp;IF(AND(E71=$S$12,F71=$T$8),C71,"")&amp;" "&amp;IF(AND(E72=$S$12,F72=$T$8),C72,"")&amp;" "&amp;IF(AND(E73=$S$12,F73=$T$8),C73,"")&amp;" "&amp;IF(AND(E74=$S$12,F74=$T$8),C74,"")&amp;" "&amp;IF(AND(E75=$S$12,F75=$T$8),C75,"")&amp;" "&amp;IF(AND(E76=$S$12,F76=$T$8),C76,"")&amp;" "&amp;IF(AND(E77=$S$12,F77=$T$8),C77,"")&amp;" "&amp;IF(AND(E78=$S$12,F78=$T$8),C78,"")&amp;" "&amp;IF(AND(E79=$S$12,F79=$T$8),C79,"")&amp;" "&amp;IF(AND(E80=$S$12,F80=$T$8),C80,"")&amp;" "&amp;IF(AND(E81=$S$12,F81=$T$8),C81,"")&amp;" "&amp;IF(AND(E82=$S$12,F82=$T$8),C82,"")&amp;" "&amp;IF(AND(E83=$S$12,F83=$T$8),C83,"")&amp;" "&amp;IF(AND(E84=$S$12,F84=$T$8),C84,"")&amp;" "&amp;IF(AND(E85=$S$12,F85=$T$8),C85,"")&amp;" "&amp;IF(AND(E86=$S$12,F86=$T$8),C86,"")&amp;" "&amp;IF(AND(E87=$S$12,F87=$T$8),C87,"")&amp;" "&amp;IF(AND(E88=$S$12,F88=$T$8),C88,"")&amp;" "&amp;IF(AND(E89=$S$12,F89=$T$8),C89,"")&amp;" "&amp;IF(AND(E90=$S$12,F90=$T$8),C90,"")</f>
        <v xml:space="preserve">                                                                                 </v>
      </c>
      <c r="L12" s="151" t="str">
        <f>+IF(AND(E9=$S$12,F9=$U$8),C9,"")&amp;" "&amp;IF(AND(E10=$S$12,F10=$U$8),C10,"")&amp;" "&amp;IF(AND(E11=$S$12,F11=$U$8),C11,"")&amp;" "&amp;IF(AND(E12=$S$12,F12=$U$8),C12,"")&amp;" "&amp;IF(AND(E13=$S$12,F13=$U$8),C13,"")&amp;" "&amp;IF(AND(E14=$S$12,F14=$U$8),C14,"")&amp;" "&amp;IF(AND(E15=$S$12,F15=$U$8),C15,"")&amp;" "&amp;IF(AND(E16=$S$12,F16=$U$8),C16,"")&amp;" "&amp;IF(AND(E17=$S$12,F17=$U$8),C17,"")&amp;" "&amp;IF(AND(E18=$S$12,F18=$U$8),C18,"")&amp;" "&amp;IF(AND(E19=$S$12,F19=$U$8),C19,"")&amp;" "&amp;IF(AND(E20=$S$12,F20=$U$8),C20,"")&amp;" "&amp;IF(AND(E21=$S$12,F21=$U$8),C21,"")&amp;" "&amp;IF(AND(E22=$S$12,F22=$U$8),C22,"")&amp;" "&amp;IF(AND(E23=$S$12,F23=$U$8),C23,"")&amp;" "&amp;IF(AND(E24=$S$12,F24=$U$8),C24,"")&amp;" "&amp;IF(AND(E25=$S$12,F25=$U$8),C25,"")&amp;" "&amp;IF(AND(E26=$S$12,F26=$U$8),C26,"")&amp;" "&amp;IF(AND(E27=$S$12,F27=$U$8),C27,"")&amp;" "&amp;IF(AND(E28=$S$12,F28=$U$8),C28,"")&amp;" "&amp;IF(AND(E29=$S$12,F29=$U$8),C29,"")&amp;" "&amp;IF(AND(E30=$S$12,F30=$U$8),C30,"")&amp;" "&amp;IF(AND(E31=$S$12,F31=$U$8),C31,"")&amp;" "&amp;IF(AND(E32=$S$12,F32=$U$8),C32,"")&amp;" "&amp;IF(AND(E33=$S$12,F33=$U$8),C33,"")&amp;" "&amp;IF(AND(E34=$S$12,F34=$U$8),C34,"")&amp;" "&amp;IF(AND(E35=$S$12,F35=$U$8),C35,"")&amp;" "&amp;IF(AND(E36=$S$12,F36=$U$8),C36,"")&amp;" "&amp;IF(AND(E37=$S$12,F37=$U$8),C37,"")&amp;" "&amp;IF(AND(E38=$S$12,F38=$U$8),C38,"")&amp;" "&amp;IF(AND(E39=$S$12,F39=$U$8),C39,"")&amp;" "&amp;IF(AND(E40=$S$12,F40=$U$8),C40,"")&amp;" "&amp;IF(AND(E41=$S$12,F41=$U$8),C41,"")&amp;" "&amp;IF(AND(E42=$S$12,F42=$U$8),C42,"")&amp;" "&amp;IF(AND(E43=$S$12,F43=$U$8),C43,"")&amp;" "&amp;IF(AND(E44=$S$12,F44=$U$8),C44,"")&amp;" "&amp;IF(AND(E45=$S$12,F45=$U$8),C45,"")&amp;" "&amp;IF(AND(E46=$S$12,F46=$U$8),C46,"")&amp;" "&amp;IF(AND(E47=$S$12,F47=$U$8),C47,"")&amp;" "&amp;IF(AND(E48=$S$12,F48=$U$8),C48,"")&amp;" "&amp;IF(AND(E49=$S$12,F49=$U$8),C49,"")&amp;" "&amp;IF(AND(E50=$S$12,F50=$U$8),C50,"")&amp;" "&amp;IF(AND(E51=$S$12,F51=$U$8),C51,"")&amp;" "&amp;IF(AND(E52=$S$12,F52=$U$8),C52,"")&amp;" "&amp;IF(AND(E53=$S$12,F53=$U$8),C53,"")&amp;" "&amp;IF(AND(E54=$S$12,F54=$U$8),C54,"")&amp;" "&amp;IF(AND(E55=$S$12,F55=$U$8),C55,"")&amp;" "&amp;IF(AND(E56=$S$12,F56=$U$8),C56,"")&amp;" "&amp;IF(AND(E57=$S$12,F57=$U$8),C57,"")&amp;" "&amp;IF(AND(E58=$S$12,F58=$U$8),C58,"")&amp;" "&amp;IF(AND(E59=$S$12,F59=$U$8),C59,"")&amp;" "&amp;IF(AND(E60=$S$12,F60=$U$8),C60,"")&amp;" "&amp;IF(AND(E61=$S$12,F61=$U$8),C61,"")&amp;" "&amp;IF(AND(E62=$S$12,F62=$U$8),C62,"")&amp;" "&amp;IF(AND(E63=$S$12,F63=$U$8),C63,"")&amp;" "&amp;IF(AND(E64=$S$12,F64=$U$8),C64,"")&amp;" "&amp;IF(AND(E65=$S$12,F65=$U$8),C65,"")&amp;" "&amp;IF(AND(E66=$S$12,F66=$U$8),C66,"")&amp;" "&amp;IF(AND(E67=$S$12,F67=$U$8),C67,"")&amp;" "&amp;IF(AND(E68=$S$12,F68=$U$8),C68,"")&amp;" "&amp;IF(AND(E69=$S$12,F69=$U$8),C69,"")&amp;" "&amp;IF(AND(E70=$S$12,F70=$U$8),C70,"")&amp;" "&amp;IF(AND(E71=$S$12,F71=$U$8),C71,"")&amp;" "&amp;IF(AND(E72=$S$12,F72=$U$8),C72,"")&amp;" "&amp;IF(AND(E73=$S$12,F73=$U$8),C73,"")&amp;" "&amp;IF(AND(E74=$S$12,F74=$U$8),C74,"")&amp;" "&amp;IF(AND(E75=$S$12,F75=$U$8),C75,"")&amp;" "&amp;IF(AND(E76=$S$12,F76=$U$8),C76,"")&amp;" "&amp;IF(AND(E77=$S$12,F77=$U$8),C77,"")&amp;" "&amp;IF(AND(E78=$S$12,F78=$U$8),C78,"")&amp;" "&amp;IF(AND(E79=$S$12,F79=$U$8),C79,"")&amp;" "&amp;IF(AND(E80=$S$12,F80=$U$8),C80,"")&amp;" "&amp;IF(AND(E81=$S$12,F81=$U$8),C81,"")&amp;" "&amp;IF(AND(E82=$S$12,F82=$U$8),C82,"")&amp;" "&amp;IF(AND(E83=$S$12,F83=$U$8),C83,"")&amp;" "&amp;IF(AND(E84=$S$12,F84=$U$8),C84,"")&amp;" "&amp;IF(AND(E85=$S$12,F85=$U$8),C85,"")&amp;" "&amp;IF(AND(E86=$S$12,F86=$U$8),C86,"")&amp;" "&amp;IF(AND(E87=$S$12,F87=$U$8),C87,"")&amp;" "&amp;IF(AND(E88=$S$12,F88=$U$8),C88,"")&amp;" "&amp;IF(AND(E89=$S$12,F89=$U$8),C89,"")&amp;" "&amp;IF(AND(E90=$S$12,F90=$U$8),C90,"")</f>
        <v xml:space="preserve">                                                                                 </v>
      </c>
      <c r="M12" s="151" t="str">
        <f>+IF(AND(E9=$S$12,F9=$V$8),C9,"")&amp;" "&amp;IF(AND(E10=$S$12,F10=$V$8),C10,"")&amp;" "&amp;IF(AND(E11=$S$12,F11=$V$8),C11,"")&amp;" "&amp;IF(AND(E12=$S$12,F12=$V$8),C12,"")&amp;" "&amp;IF(AND(E13=$S$12,F13=$V$8),C13,"")&amp;" "&amp;IF(AND(E14=$S$12,F14=$V$8),C14,"")&amp;" "&amp;IF(AND(E15=$S$12,F15=$V$8),C15,"")&amp;" "&amp;IF(AND(E16=$S$12,F16=$V$8),C16,"")&amp;" "&amp;IF(AND(E17=$S$12,F17=$V$8),C17,"")&amp;" "&amp;IF(AND(E18=$S$12,F18=$V$8),C18,"")&amp;" "&amp;IF(AND(E19=$S$12,F19=$V$8),C19,"")&amp;" "&amp;IF(AND(E20=$S$12,F20=$V$8),C20,"")&amp;" "&amp;IF(AND(E21=$S$12,F21=$V$8),C21,"")&amp;" "&amp;IF(AND(E22=$S$12,F22=$V$8),C22,"")&amp;" "&amp;IF(AND(E23=$S$12,F23=$V$8),C23,"")&amp;" "&amp;IF(AND(E24=$S$12,F24=$V$8),C24,"")&amp;" "&amp;IF(AND(E25=$S$12,F25=$V$8),C25,"")&amp;" "&amp;IF(AND(E26=$S$12,F26=$V$8),C26,"")&amp;" "&amp;IF(AND(E27=$S$12,F27=$V$8),C27,"")&amp;" "&amp;IF(AND(E28=$S$12,F28=$V$8),C28,"")&amp;" "&amp;IF(AND(E29=$S$12,F29=$V$8),C29,"")&amp;" "&amp;IF(AND(E30=$S$12,F30=$V$8),C30,"")&amp;" "&amp;IF(AND(E31=$S$12,F31=$V$8),C31,"")&amp;" "&amp;IF(AND(E32=$S$12,F32=$V$8),C32,"")&amp;" "&amp;IF(AND(E33=$S$12,F33=$V$8),C33,"")&amp;" "&amp;IF(AND(E34=$S$12,F34=$V$8),C34,"")&amp;" "&amp;IF(AND(E35=$S$12,F35=$V$8),C35,"")&amp;" "&amp;IF(AND(E36=$S$12,F36=$V$8),C36,"")&amp;" "&amp;IF(AND(E37=$S$12,F37=$V$8),C37,"")&amp;" "&amp;IF(AND(E38=$S$12,F38=$V$8),C38,"")&amp;" "&amp;IF(AND(E39=$S$12,F39=$V$8),C39,"")&amp;" "&amp;IF(AND(E40=$S$12,F40=$V$8),C40,"")&amp;" "&amp;IF(AND(E41=$S$12,F41=$V$8),C41,"")&amp;" "&amp;IF(AND(E42=$S$12,F42=$V$8),C42,"")&amp;" "&amp;IF(AND(E43=$S$12,F43=$V$8),C43,"")&amp;" "&amp;IF(AND(E44=$S$12,F44=$V$8),C44,"")&amp;" "&amp;IF(AND(E45=$S$12,F45=$V$8),C45,"")&amp;" "&amp;IF(AND(E46=$S$12,F46=$V$8),C46,"")&amp;" "&amp;IF(AND(E47=$S$12,F47=$V$8),C47,"")&amp;" "&amp;IF(AND(E48=$S$12,F48=$V$8),C48,"")&amp;" "&amp;IF(AND(E49=$S$12,F49=$V$8),C49,"")&amp;" "&amp;IF(AND(E50=$S$12,F50=$V$8),C50,"")&amp;" "&amp;IF(AND(E51=$S$12,F51=$V$8),C51,"")&amp;" "&amp;IF(AND(E52=$S$12,F52=$V$8),C52,"")&amp;" "&amp;IF(AND(E53=$S$12,F53=$V$8),C53,"")&amp;" "&amp;IF(AND(E54=$S$12,F54=$V$8),C54,"")&amp;" "&amp;IF(AND(E55=$S$12,F55=$V$8),C55,"")&amp;" "&amp;IF(AND(E56=$S$12,F56=$V$8),C56,"")&amp;" "&amp;IF(AND(E57=$S$12,F57=$V$8),C57,"")&amp;" "&amp;IF(AND(E58=$S$12,F58=$V$8),C58,"")&amp;" "&amp;IF(AND(E59=$S$12,F59=$V$8),C59,"")&amp;" "&amp;IF(AND(E60=$S$12,F60=$V$8),C60,"")&amp;" "&amp;IF(AND(E61=$S$12,F61=$V$8),C61,"")&amp;" "&amp;IF(AND(E62=$S$12,F62=$V$8),C62,"")&amp;" "&amp;IF(AND(E63=$S$12,F63=$V$8),C63,"")&amp;" "&amp;IF(AND(E64=$S$12,F64=$V$8),C64,"")&amp;" "&amp;IF(AND(E65=$S$12,F65=$V$8),C65,"")&amp;" "&amp;IF(AND(E66=$S$12,F66=$V$8),C66,"")&amp;" "&amp;IF(AND(E67=$S$12,F67=$V$8),C67,"")&amp;" "&amp;IF(AND(E68=$S$12,F68=$V$8),C68,"")&amp;" "&amp;IF(AND(E69=$S$12,F69=$V$8),C69,"")&amp;" "&amp;IF(AND(E70=$S$12,F70=$V$8),C70,"")&amp;" "&amp;IF(AND(E71=$S$12,F71=$V$8),C71,"")&amp;" "&amp;IF(AND(E72=$S$12,F72=$V$8),C72,"")&amp;" "&amp;IF(AND(E73=$S$12,F73=$V$8),C73,"")&amp;" "&amp;IF(AND(E74=$S$12,F74=$V$8),C74,"")&amp;" "&amp;IF(AND(E75=$S$12,F75=$V$8),C75,"")&amp;" "&amp;IF(AND(E76=$S$12,F76=$V$8),C76,"")&amp;" "&amp;IF(AND(E77=$S$12,F77=$V$8),C77,"")&amp;" "&amp;IF(AND(E78=$S$12,F78=$V$8),C78,"")&amp;" "&amp;IF(AND(E79=$S$12,F79=$V$8),C79,"")&amp;" "&amp;IF(AND(E80=$S$12,F80=$V$8),C80,"")&amp;" "&amp;IF(AND(E81=$S$12,F81=$V$8),C81,"")&amp;" "&amp;IF(AND(E82=$S$12,F82=$V$8),C82,"")&amp;" "&amp;IF(AND(E83=$S$12,F83=$V$8),C83,"")&amp;" "&amp;IF(AND(E84=$S$12,F84=$V$8),C84,"")&amp;" "&amp;IF(AND(E85=$S$12,F85=$V$8),C85,"")&amp;" "&amp;IF(AND(E86=$S$12,F86=$V$8),C86,"")&amp;" "&amp;IF(AND(E87=$S$12,F87=$V$8),C87,"")&amp;" "&amp;IF(AND(E88=$S$12,F88=$V$8),C88,"")&amp;" "&amp;IF(AND(E89=$S$12,F89=$V$8),C89,"")&amp;" "&amp;IF(AND(E90=$S$12,F90=$V$8),C90,"")</f>
        <v xml:space="preserve">    R5                      R27        R35           R46                                    </v>
      </c>
      <c r="N12" s="146" t="str">
        <f>+IF(AND(E9=$S$12,F9=$W$8),C9,"")&amp;" "&amp;IF(AND(E10=$S$12,F10=$W$8),C10,"")&amp;" "&amp;IF(AND(E11=$S$12,F11=$W$8),C11,"")&amp;" "&amp;IF(AND(E12=$S$12,F12=$W$8),C12,"")&amp;" "&amp;IF(AND(E13=$S$12,F13=$W$8),C13,"")&amp;" "&amp;IF(AND(E14=$S$12,F14=$W$8),C14,"")&amp;" "&amp;IF(AND(E15=$S$12,F15=$W$8),C15,"")&amp;" "&amp;IF(AND(E16=$S$12,F16=$W$8),C16,"")&amp;" "&amp;IF(AND(E17=$S$12,F17=$W$8),C17,"")&amp;" "&amp;IF(AND(E18=$S$12,F18=$W$8),C18,"")&amp;" "&amp;IF(AND(E19=$S$12,F19=$W$8),C19,"")&amp;" "&amp;IF(AND(E20=$S$12,F20=$W$8),C20,"")&amp;" "&amp;IF(AND(E21=$S$12,F21=$W$8),C21,"")&amp;" "&amp;IF(AND(E22=$S$12,F22=$W$8),C22,"")&amp;" "&amp;IF(AND(E23=$S$12,F23=$W$8),C23,"")&amp;" "&amp;IF(AND(E24=$S$12,F24=$W$8),C24,"")&amp;" "&amp;IF(AND(E25=$S$12,F25=$W$8),C25,"")&amp;" "&amp;IF(AND(E26=$S$12,F26=$W$8),C26,"")&amp;" "&amp;IF(AND(E27=$S$12,F27=$W$8),C27,"")&amp;" "&amp;IF(AND(E28=$S$12,F28=$W$8),C28,"")&amp;" "&amp;IF(AND(E29=$S$12,F29=$W$8),C29,"")&amp;" "&amp;IF(AND(E30=$S$12,F30=$W$8),C30,"")&amp;" "&amp;IF(AND(E31=$S$12,F31=$W$8),C31,"")&amp;" "&amp;IF(AND(E32=$S$12,F32=$W$8),C32,"")&amp;" "&amp;IF(AND(E33=$S$12,F33=$W$8),C33,"")&amp;" "&amp;IF(AND(E34=$S$12,F34=$W$8),C34,"")&amp;" "&amp;IF(AND(E35=$S$12,F35=$W$8),C35,"")&amp;" "&amp;IF(AND(E36=$S$12,F36=$W$8),C36,"")&amp;" "&amp;IF(AND(E37=$S$12,F37=$W$8),C37,"")&amp;" "&amp;IF(AND(E38=$S$12,F38=$W$8),C38,"")&amp;" "&amp;IF(AND(E39=$S$12,F39=$W$8),C39,"")&amp;" "&amp;IF(AND(E40=$S$12,F40=$W$8),C40,"")&amp;" "&amp;IF(AND(E41=$S$12,F41=$W$8),C41,"")&amp;" "&amp;IF(AND(E42=$S$12,F42=$W$8),C42,"")&amp;" "&amp;IF(AND(E43=$S$12,F43=$W$8),C43,"")&amp;" "&amp;IF(AND(E44=$S$12,F44=$W$8),C44,"")&amp;" "&amp;IF(AND(E45=$S$12,F45=$W$8),C45,"")&amp;" "&amp;IF(AND(E46=$S$12,F46=$W$8),C46,"")&amp;" "&amp;IF(AND(E47=$S$12,F47=$W$8),C47,"")&amp;" "&amp;IF(AND(E48=$S$12,F48=$W$8),C48,"")&amp;" "&amp;IF(AND(E49=$S$12,F49=$W$8),C49,"")&amp;" "&amp;IF(AND(E50=$S$12,F50=$W$8),C50,"")&amp;" "&amp;IF(AND(E51=$S$12,F51=$W$8),C51,"")&amp;" "&amp;IF(AND(E52=$S$12,F52=$W$8),C52,"")&amp;" "&amp;IF(AND(E53=$S$12,F53=$W$8),C53,"")&amp;" "&amp;IF(AND(E54=$S$12,F54=$W$8),C54,"")&amp;" "&amp;IF(AND(E55=$S$12,F55=$W$8),C55,"")&amp;" "&amp;IF(AND(E56=$S$12,F56=$W$8),C56,"")&amp;" "&amp;IF(AND(E57=$S$12,F57=$W$8),C57,"")&amp;" "&amp;IF(AND(E58=$S$12,F58=$W$8),C58,"")&amp;" "&amp;IF(AND(E59=$S$12,F59=$W$8),C59,"")&amp;" "&amp;IF(AND(E60=$S$12,F60=$W$8),C60,"")&amp;" "&amp;IF(AND(E61=$S$12,F61=$W$8),C61,"")&amp;" "&amp;IF(AND(E62=$S$12,F62=$W$8),C62,"")&amp;" "&amp;IF(AND(E63=$S$12,F63=$W$8),C63,"")&amp;" "&amp;IF(AND(E64=$S$12,F64=$W$8),C64,"")&amp;" "&amp;IF(AND(E65=$S$12,F65=$W$8),C65,"")&amp;" "&amp;IF(AND(E66=$S$12,F66=$W$8),C66,"")&amp;" "&amp;IF(AND(E67=$S$12,F67=$W$8),C67,"")&amp;" "&amp;IF(AND(E68=$S$12,F68=$W$8),C68,"")&amp;" "&amp;IF(AND(E69=$S$12,F69=$W$8),C69,"")&amp;" "&amp;IF(AND(E70=$S$12,F70=$W$8),C70,"")&amp;" "&amp;IF(AND(E71=$S$12,F71=$W$8),C71,"")&amp;" "&amp;IF(AND(E72=$S$12,F72=$W$8),C72,"")&amp;" "&amp;IF(AND(E73=$S$12,F73=$W$8),C73,"")&amp;" "&amp;IF(AND(E74=$S$12,F74=$W$8),C74,"")&amp;" "&amp;IF(AND(E75=$S$12,F75=$W$8),C75,"")&amp;" "&amp;IF(AND(E76=$S$12,F76=$W$8),C76,"")&amp;" "&amp;IF(AND(E77=$S$12,F77=$W$8),C77,"")&amp;" "&amp;IF(AND(E78=$S$12,F78=$W$8),C78,"")&amp;" "&amp;IF(AND(E79=$S$12,F79=$W$8),C79,"")&amp;" "&amp;IF(AND(E80=$S$12,F80=$W$8),C80,"")&amp;" "&amp;IF(AND(E81=$S$12,F81=$W$8),C81,"")&amp;" "&amp;IF(AND(E82=$S$12,F82=$W$8),C82,"")&amp;" "&amp;IF(AND(E83=$S$12,F83=$W$8),C83,"")&amp;" "&amp;IF(AND(E84=$S$12,F84=$W$8),C84,"")&amp;" "&amp;IF(AND(E85=$S$12,F85=$W$8),C85,"")&amp;" "&amp;IF(AND(E86=$S$12,F86=$W$8),C86,"")&amp;" "&amp;IF(AND(E87=$S$12,F87=$W$8),C87,"")&amp;" "&amp;IF(AND(E88=$S$12,F88=$W$8),C88,"")&amp;" "&amp;IF(AND(E89=$S$12,F89=$W$8),C89,"")&amp;" "&amp;IF(AND(E90=$S$12,F90=$W$8),C90,"")</f>
        <v xml:space="preserve">  R3        R11    R15 R16 R17     R22 R23 R24      R30  R32                                                  </v>
      </c>
      <c r="O12" s="147" t="str">
        <f>+IF(AND(E9=$S$12,F9=$X$8),C9,"")&amp;" "&amp;IF(AND(E10=$S$12,F10=$X$8),C10,"")&amp;" "&amp;IF(AND(E11=$S$12,F11=$X$8),C11,"")&amp;" "&amp;IF(AND(E12=$S$12,F12=$X$8),C12,"")&amp;" "&amp;IF(AND(E13=$S$12,F13=$X$8),C13,"")&amp;" "&amp;IF(AND(E14=$S$12,F14=$X$8),C14,"")&amp;" "&amp;IF(AND(E15=$S$12,F15=$X$8),C15,"")&amp;" "&amp;IF(AND(E16=$S$12,F16=$X$8),C16,"")&amp;" "&amp;IF(AND(E17=$S$12,F17=$X$8),C17,"")&amp;" "&amp;IF(AND(E18=$S$12,F18=$X$8),C18,"")&amp;" "&amp;IF(AND(E19=$S$12,F19=$X$8),C19,"")&amp;" "&amp;IF(AND(E20=$S$12,F20=$X$8),C20,"")&amp;" "&amp;IF(AND(E21=$S$12,F21=$X$8),C21,"")&amp;" "&amp;IF(AND(E22=$S$12,F22=$X$8),C22,"")&amp;" "&amp;IF(AND(E23=$S$12,F23=$X$8),C23,"")&amp;" "&amp;IF(AND(E24=$S$12,F24=$X$8),C24,"")&amp;" "&amp;IF(AND(E25=$S$12,F25=$X$8),C25,"")&amp;" "&amp;IF(AND(E26=$S$12,F26=$X$8),C26,"")&amp;" "&amp;IF(AND(E27=$S$12,F27=$X$8),C27,"")&amp;" "&amp;IF(AND(E28=$S$12,F28=$X$8),C28,"")&amp;" "&amp;IF(AND(E29=$S$12,F29=$X$8),C29,"")&amp;" "&amp;IF(AND(E30=$S$12,F30=$X$8),C30,"")&amp;" "&amp;IF(AND(E31=$S$12,F31=$X$8),C31,"")&amp;" "&amp;IF(AND(E32=$S$12,F32=$X$8),C32,"")&amp;" "&amp;IF(AND(E33=$S$12,F33=$X$8),C33,"")&amp;" "&amp;IF(AND(E34=$S$12,F34=$X$8),C34,"")&amp;" "&amp;IF(AND(E35=$S$12,F35=$X$8),C35,"")&amp;" "&amp;IF(AND(E36=$S$12,F36=$X$8),C36,"")&amp;" "&amp;IF(AND(E37=$S$12,F37=$X$8),C37,"")&amp;" "&amp;IF(AND(E38=$S$12,F38=$X$8),C38,"")&amp;" "&amp;IF(AND(E39=$S$12,F39=$X$8),C39,"")&amp;" "&amp;IF(AND(E40=$S$12,F40=$X$8),C40,"")&amp;" "&amp;IF(AND(E41=$S$12,F41=$X$8),C41,"")&amp;" "&amp;IF(AND(E42=$S$12,F42=$X$8),C42,"")&amp;" "&amp;IF(AND(E43=$S$12,F43=$X$8),C43,"")&amp;" "&amp;IF(AND(E44=$S$12,F44=$X$8),C44,"")&amp;" "&amp;IF(AND(E45=$S$12,F45=$X$8),C45,"")&amp;" "&amp;IF(AND(E46=$S$12,F46=$X$8),C46,"")&amp;" "&amp;IF(AND(E47=$S$12,F47=$X$8),C47,"")&amp;" "&amp;IF(AND(E48=$S$12,F48=$X$8),C48,"")&amp;" "&amp;IF(AND(E49=$S$12,F49=$X$8),C49,"")&amp;" "&amp;IF(AND(E50=$S$12,F50=$X$8),C50,"")&amp;" "&amp;IF(AND(E51=$S$12,F51=$X$8),C51,"")&amp;" "&amp;IF(AND(E52=$S$12,F52=$X$8),C52,"")&amp;" "&amp;IF(AND(E53=$S$12,F53=$X$8),C53,"")&amp;" "&amp;IF(AND(E54=$S$12,F54=$X$8),C54,"")&amp;" "&amp;IF(AND(E55=$S$12,F55=$X$8),C55,"")&amp;" "&amp;IF(AND(E56=$S$12,F56=$X$8),C56,"")&amp;" "&amp;IF(AND(E57=$S$12,F57=$X$8),C57,"")&amp;" "&amp;IF(AND(E58=$S$12,F58=$X$8),C58,"")&amp;" "&amp;IF(AND(E59=$S$12,F59=$X$8),C59,"")&amp;" "&amp;IF(AND(E60=$S$12,F60=$X$8),C60,"")&amp;" "&amp;IF(AND(E61=$S$12,F61=$X$8),C61,"")&amp;" "&amp;IF(AND(E62=$S$12,F62=$X$8),C62,"")&amp;" "&amp;IF(AND(E63=$S$12,F63=$X$8),C63,"")&amp;" "&amp;IF(AND(E64=$S$12,F64=$X$8),C64,"")&amp;" "&amp;IF(AND(E65=$S$12,F65=$X$8),C65,"")&amp;" "&amp;IF(AND(E66=$S$12,F66=$X$8),C66,"")&amp;" "&amp;IF(AND(E67=$S$12,F67=$X$8),C67,"")&amp;" "&amp;IF(AND(E68=$S$12,F68=$X$8),C68,"")&amp;" "&amp;IF(AND(E69=$S$12,F69=$X$8),C69,"")&amp;" "&amp;IF(AND(E70=$S$12,F70=$X$8),C70,"")&amp;" "&amp;IF(AND(E71=$S$12,F71=$X$8),C71,"")&amp;" "&amp;IF(AND(E72=$S$12,F72=$X$8),C72,"")&amp;" "&amp;IF(AND(E73=$S$12,F73=$X$8),C73,"")&amp;" "&amp;IF(AND(E74=$S$12,F74=$X$8),C74,"")&amp;" "&amp;IF(AND(E75=$S$12,F75=$X$8),C75,"")&amp;" "&amp;IF(AND(E76=$S$12,F76=$X$8),C76,"")&amp;" "&amp;IF(AND(E77=$S$12,F77=$X$8),C77,"")&amp;" "&amp;IF(AND(E78=$S$12,F78=$X$8),C78,"")&amp;" "&amp;IF(AND(E79=$S$12,F79=$X$8),C79,"")&amp;" "&amp;IF(AND(E80=$S$12,F80=$X$8),C80,"")&amp;" "&amp;IF(AND(E81=$S$12,F81=$X$8),C81,"")&amp;" "&amp;IF(AND(E82=$S$12,F82=$X$8),C82,"")&amp;" "&amp;IF(AND(E83=$S$12,F83=$X$8),C83,"")&amp;" "&amp;IF(AND(E84=$S$12,F84=$X$8),C84,"")&amp;" "&amp;IF(AND(E85=$S$12,F85=$X$8),C85,"")&amp;" "&amp;IF(AND(E86=$S$12,F86=$X$8),C86,"")&amp;" "&amp;IF(AND(E87=$S$12,F87=$X$8),C87,"")&amp;" "&amp;IF(AND(E88=$S$12,F88=$X$8),C88,"")&amp;" "&amp;IF(AND(E89=$S$12,F89=$X$8),C89,"")&amp;" "&amp;IF(AND(E90=$S$12,F90=$X$8),C90,"")</f>
        <v xml:space="preserve">R1                    R21                     R42                                        </v>
      </c>
      <c r="P12" s="219"/>
      <c r="Q12" s="689"/>
      <c r="R12" s="192">
        <v>0.4</v>
      </c>
      <c r="S12" s="141" t="s">
        <v>607</v>
      </c>
      <c r="T12" s="152" t="s">
        <v>608</v>
      </c>
      <c r="U12" s="151" t="s">
        <v>598</v>
      </c>
      <c r="V12" s="151" t="s">
        <v>598</v>
      </c>
      <c r="W12" s="146" t="s">
        <v>603</v>
      </c>
      <c r="X12" s="147" t="s">
        <v>604</v>
      </c>
    </row>
    <row r="13" spans="1:24" ht="163" thickBot="1" x14ac:dyDescent="0.4">
      <c r="A13" s="213" t="str">
        <f>'[4]CONTEXTO E IDENTIFICACIÓN'!D59</f>
        <v>Direccionamiento Estratégico y Planeación</v>
      </c>
      <c r="B13" s="212" t="str">
        <f>'[4]CONTEXTO E IDENTIFICACIÓN'!F59</f>
        <v>Gestión del SGI</v>
      </c>
      <c r="C13" s="197" t="str">
        <f>'[4]CONTEXTO E IDENTIFICACIÓN'!A59</f>
        <v>R5</v>
      </c>
      <c r="D13" s="211"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E13" s="210" t="str">
        <f>'[4]PROB E IMPACTO INHERENTE'!I13</f>
        <v>Baja</v>
      </c>
      <c r="F13" s="210" t="str">
        <f>'[4]PROB E IMPACTO INHERENTE'!Q13</f>
        <v>Moderado</v>
      </c>
      <c r="G13" s="209" t="str">
        <f t="shared" si="0"/>
        <v>Moderado</v>
      </c>
      <c r="H13" s="219"/>
      <c r="I13" s="688"/>
      <c r="J13" s="153" t="s">
        <v>609</v>
      </c>
      <c r="K13" s="154" t="str">
        <f>+IF(AND(E9=$S$13,F9=$T$8),C9,"")&amp;" "&amp;IF(AND(E10=$S$13,F10=$T$8),C10,"")&amp;" "&amp;IF(AND(E11=$S$13,F11=$T$8),C11,"")&amp;" "&amp;IF(AND(E12=$S$13,F12=$T$8),C12,"")&amp;" "&amp;IF(AND(E13=$S$13,F13=$T$8),C13,"")&amp;" "&amp;IF(AND(E14=$S$13,F14=$T$8),C14,"")&amp;" "&amp;IF(AND(E15=$S$13,F15=$T$8),C15,"")&amp;" "&amp;IF(AND(E16=$S$13,F16=$T$8),C16,"")&amp;" "&amp;IF(AND(E17=$S$13,F17=$T$8),C17,"")&amp;" "&amp;IF(AND(E18=$S$13,F18=$T$8),C18,"")&amp;" "&amp;IF(AND(E19=$S$13,F19=$T$8),C19,"")&amp;" "&amp;IF(AND(E20=$S$13,F20=$T$8),C20,"")&amp;" "&amp;IF(AND(E21=$S$13,F21=$T$8),C21,"")&amp;" "&amp;IF(AND(E22=$S$13,F22=$T$8),C22,"")&amp;" "&amp;IF(AND(E23=$S$13,F23=$T$8),C23,"")&amp;" "&amp;IF(AND(E24=$S$13,F24=$T$8),C24,"")&amp;" "&amp;IF(AND(E25=$S$13,F25=$T$8),C25,"")&amp;" "&amp;IF(AND(E26=$S$13,F26=$T$8),C26,"")&amp;" "&amp;IF(AND(E27=$S$13,F27=$T$8),C27,"")&amp;" "&amp;IF(AND(E28=$S$13,F28=$T$8),C28,"")&amp;" "&amp;IF(AND(E29=$S$13,F29=$T$8),C29,"")&amp;" "&amp;IF(AND(E30=$S$13,F30=$T$8),C30,"")&amp;" "&amp;IF(AND(E31=$S$13,F31=$T$8),C31,"")&amp;" "&amp;IF(AND(E32=$S$13,F32=$T$8),C32,"")&amp;" "&amp;IF(AND(E33=$S$13,F33=$T$8),C33,"")&amp;" "&amp;IF(AND(E34=$S$13,F34=$T$8),C34,"")&amp;" "&amp;IF(AND(E35=$S$13,F35=$T$8),C35,"")&amp;" "&amp;IF(AND(E36=$S$13,F36=$T$8),C36,"")&amp;" "&amp;IF(AND(E37=$S$13,F37=$T$8),C37,"")&amp;" "&amp;IF(AND(E38=$S$13,F38=$T$8),C38,"")&amp;" "&amp;IF(AND(E39=$S$13,F39=$T$8),C39,"")&amp;" "&amp;IF(AND(E40=$S$13,F40=$T$8),C40,"")&amp;" "&amp;IF(AND(E41=$S$13,F41=$T$8),C41,"")&amp;" "&amp;IF(AND(E42=$S$13,F42=$T$8),C42,"")&amp;" "&amp;IF(AND(E43=$S$13,F43=$T$8),C43,"")&amp;" "&amp;IF(AND(E44=$S$13,F44=$T$8),C44,"")&amp;" "&amp;IF(AND(E45=$S$13,F45=$T$8),C45,"")&amp;" "&amp;IF(AND(E46=$S$13,F46=$T$8),C46,"")&amp;" "&amp;IF(AND(E47=$S$13,F47=$T$8),C47,"")&amp;" "&amp;IF(AND(E48=$S$13,F48=$T$8),C48,"")&amp;" "&amp;IF(AND(E49=$S$13,F49=$T$8),C49,"")&amp;" "&amp;IF(AND(E50=$S$13,F50=$T$8),C50,"")&amp;" "&amp;IF(AND(E51=$S$13,F51=$T$8),C51,"")&amp;" "&amp;IF(AND(E52=$S$13,F52=$T$8),C52,"")&amp;" "&amp;IF(AND(E53=$S$13,F53=$T$8),C53,"")&amp;" "&amp;IF(AND(E54=$S$13,F54=$T$8),C54,"")&amp;" "&amp;IF(AND(E55=$S$13,F55=$T$8),C55,"")&amp;" "&amp;IF(AND(E56=$S$13,F56=$T$8),C56,"")&amp;" "&amp;IF(AND(E57=$S$13,F57=$T$8),C57,"")&amp;" "&amp;IF(AND(E58=$S$13,F58=$T$8),C58,"")&amp;" "&amp;IF(AND(E59=$S$13,F59=$T$8),C59,"")&amp;" "&amp;IF(AND(E60=$S$13,F60=$T$8),C60,"")&amp;" "&amp;IF(AND(E61=$S$13,F61=$T$8),C61,"")&amp;" "&amp;IF(AND(E62=$S$13,F62=$T$8),C62,"")&amp;" "&amp;IF(AND(E63=$S$13,F63=$T$8),C63,"")&amp;" "&amp;IF(AND(E64=$S$13,F64=$T$8),C64,"")&amp;" "&amp;IF(AND(E65=$S$13,F65=$T$8),C65,"")&amp;" "&amp;IF(AND(E66=$S$13,F66=$T$8),C66,"")&amp;" "&amp;IF(AND(E67=$S$13,F67=$T$8),C67,"")&amp;" "&amp;IF(AND(E68=$S$13,F68=$T$8),C68,"")&amp;" "&amp;IF(AND(E69=$S$13,F69=$T$8),C69,"")&amp;" "&amp;IF(AND(E70=$S$13,F70=$T$8),C70,"")&amp;" "&amp;IF(AND(E71=$S$13,F71=$T$8),C71,"")&amp;" "&amp;IF(AND(E72=$S$13,F72=$T$8),C72,"")&amp;" "&amp;IF(AND(E73=$S$13,F73=$T$8),C73,"")&amp;" "&amp;IF(AND(E74=$S$13,F74=$T$8),C74,"")&amp;" "&amp;IF(AND(E75=$S$13,F75=$T$8),C75,"")&amp;" "&amp;IF(AND(E76=$S$13,F76=$T$8),C76,"")&amp;" "&amp;IF(AND(E77=$S$13,F77=$T$8),C77,"")&amp;" "&amp;IF(AND(E78=$S$13,F78=$T$8),C78,"")&amp;" "&amp;IF(AND(E79=$S$13,F79=$T$8),C79,"")&amp;" "&amp;IF(AND(E80=$S$13,F80=$T$8),C80,"")&amp;" "&amp;IF(AND(E81=$S$13,F81=$T$8),C81,"")&amp;" "&amp;IF(AND(E82=$S$13,F82=$T$8),C82,"")&amp;" "&amp;IF(AND(E83=$S$13,F83=$T$8),C83,"")&amp;" "&amp;IF(AND(E84=$S$13,F84=$T$8),C84,"")&amp;" "&amp;IF(AND(E85=$S$13,F85=$T$8),C85,"")&amp;" "&amp;IF(AND(E86=$S$13,F86=$T$8),C86,"")&amp;" "&amp;IF(AND(E87=$S$13,F87=$T$8),C87,"")&amp;" "&amp;IF(AND(E88=$S$13,F88=$T$8),C88,"")&amp;" "&amp;IF(AND(E89=$S$13,F89=$T$8),C89,"")&amp;" "&amp;IF(AND(E90=$S$13,F90=$T$8),C90,"")</f>
        <v xml:space="preserve">                                                                                 </v>
      </c>
      <c r="L13" s="154" t="str">
        <f>+IF(AND(E9=$S$13,F9=$U$8),C9,"")&amp;" "&amp;IF(AND(E10=$S$13,F10=$U$8),C10,"")&amp;" "&amp;IF(AND(E11=$S$13,F11=$U$8),C11,"")&amp;" "&amp;IF(AND(E12=$S$13,F12=$U$8),C12,"")&amp;" "&amp;IF(AND(E13=$S$13,F13=$U$8),C13,"")&amp;" "&amp;IF(AND(E14=$S$13,F14=$U$8),C14,"")&amp;" "&amp;IF(AND(E15=$S$13,F15=$U$8),C15,"")&amp;" "&amp;IF(AND(E16=$S$13,F16=$U$8),C16,"")&amp;" "&amp;IF(AND(E17=$S$13,F17=$U$8),C17,"")&amp;" "&amp;IF(AND(E18=$S$13,F18=$U$8),C18,"")&amp;" "&amp;IF(AND(E19=$S$13,F19=$U$8),C19,"")&amp;" "&amp;IF(AND(E20=$S$13,F20=$U$8),C20,"")&amp;" "&amp;IF(AND(E21=$S$13,F21=$U$8),C21,"")&amp;" "&amp;IF(AND(E22=$S$13,F22=$U$8),C22,"")&amp;" "&amp;IF(AND(E23=$S$13,F23=$U$8),C23,"")&amp;" "&amp;IF(AND(E24=$S$13,F24=$U$8),C24,"")&amp;" "&amp;IF(AND(E25=$S$13,F25=$U$8),C25,"")&amp;" "&amp;IF(AND(E26=$S$13,F26=$U$8),C26,"")&amp;" "&amp;IF(AND(E27=$S$13,F27=$U$8),C27,"")&amp;" "&amp;IF(AND(E28=$S$13,F28=$U$8),C28,"")&amp;" "&amp;IF(AND(E29=$S$13,F29=$U$8),C29,"")&amp;" "&amp;IF(AND(E30=$S$13,F30=$U$8),C30,"")&amp;" "&amp;IF(AND(E31=$S$13,F31=$U$8),C31,"")&amp;" "&amp;IF(AND(E32=$S$13,F32=$U$8),C32,"")&amp;" "&amp;IF(AND(E33=$S$13,F33=$U$8),C33,"")&amp;" "&amp;IF(AND(E34=$S$13,F34=$U$8),C34,"")&amp;" "&amp;IF(AND(E35=$S$13,F35=$U$8),C35,"")&amp;" "&amp;IF(AND(E36=$S$13,F36=$U$8),C36,"")&amp;" "&amp;IF(AND(E37=$S$13,F37=$U$8),C37,"")&amp;" "&amp;IF(AND(E38=$S$13,F38=$U$8),C38,"")&amp;" "&amp;IF(AND(E39=$S$13,F39=$U$8),C39,"")&amp;" "&amp;IF(AND(E40=$S$13,F40=$U$8),C40,"")&amp;" "&amp;IF(AND(E41=$S$13,F41=$U$8),C41,"")&amp;" "&amp;IF(AND(E42=$S$13,F42=$U$8),C42,"")&amp;" "&amp;IF(AND(E43=$S$13,F43=$U$8),C43,"")&amp;" "&amp;IF(AND(E44=$S$13,F44=$U$8),C44,"")&amp;" "&amp;IF(AND(E45=$S$13,F45=$U$8),C45,"")&amp;" "&amp;IF(AND(E46=$S$13,F46=$U$8),C46,"")&amp;" "&amp;IF(AND(E47=$S$13,F47=$U$8),C47,"")&amp;" "&amp;IF(AND(E48=$S$13,F48=$U$8),C48,"")&amp;" "&amp;IF(AND(E49=$S$13,F49=$U$8),C49,"")&amp;" "&amp;IF(AND(E50=$S$13,F50=$U$8),C50,"")&amp;" "&amp;IF(AND(E51=$S$13,F51=$U$8),C51,"")&amp;" "&amp;IF(AND(E52=$S$13,F52=$U$8),C52,"")&amp;" "&amp;IF(AND(E53=$S$13,F53=$U$8),C53,"")&amp;" "&amp;IF(AND(E54=$S$13,F54=$U$8),C54,"")&amp;" "&amp;IF(AND(E55=$S$13,F55=$U$8),C55,"")&amp;" "&amp;IF(AND(E56=$S$13,F56=$U$8),C56,"")&amp;" "&amp;IF(AND(E57=$S$13,F57=$U$8),C57,"")&amp;" "&amp;IF(AND(E58=$S$13,F58=$U$8),C58,"")&amp;" "&amp;IF(AND(E59=$S$13,F59=$U$8),C59,"")&amp;" "&amp;IF(AND(E60=$S$13,F60=$U$8),C60,"")&amp;" "&amp;IF(AND(E61=$S$13,F61=$U$8),C61,"")&amp;" "&amp;IF(AND(E62=$S$13,F62=$U$8),C62,"")&amp;" "&amp;IF(AND(E63=$S$13,F63=$U$8),C63,"")&amp;" "&amp;IF(AND(E64=$S$13,F64=$U$8),C64,"")&amp;" "&amp;IF(AND(E65=$S$13,F65=$U$8),C65,"")&amp;" "&amp;IF(AND(E66=$S$13,F66=$U$8),C66,"")&amp;" "&amp;IF(AND(E67=$S$13,F67=$U$8),C67,"")&amp;" "&amp;IF(AND(E68=$S$13,F68=$U$8),C68,"")&amp;" "&amp;IF(AND(E69=$S$13,F69=$U$8),C69,"")&amp;" "&amp;IF(AND(E70=$S$13,F70=$U$8),C70,"")&amp;" "&amp;IF(AND(E71=$S$13,F71=$U$8),C71,"")&amp;" "&amp;IF(AND(E72=$S$13,F72=$U$8),C72,"")&amp;" "&amp;IF(AND(E73=$S$13,F73=$U$8),C73,"")&amp;" "&amp;IF(AND(E74=$S$13,F74=$U$8),C74,"")&amp;" "&amp;IF(AND(E75=$S$13,F75=$U$8),C75,"")&amp;" "&amp;IF(AND(E76=$S$13,F76=$U$8),C76,"")&amp;" "&amp;IF(AND(E77=$S$13,F77=$U$8),C77,"")&amp;" "&amp;IF(AND(E78=$S$13,F78=$U$8),C78,"")&amp;" "&amp;IF(AND(E79=$S$13,F79=$U$8),C79,"")&amp;" "&amp;IF(AND(E80=$S$13,F80=$U$8),C80,"")&amp;" "&amp;IF(AND(E81=$S$13,F81=$U$8),C81,"")&amp;" "&amp;IF(AND(E82=$S$13,F82=$U$8),C82,"")&amp;" "&amp;IF(AND(E83=$S$13,F83=$U$8),C83,"")&amp;" "&amp;IF(AND(E84=$S$13,F84=$U$8),C84,"")&amp;" "&amp;IF(AND(E85=$S$13,F85=$U$8),C85,"")&amp;" "&amp;IF(AND(E86=$S$13,F86=$U$8),C86,"")&amp;" "&amp;IF(AND(E87=$S$13,F87=$U$8),C87,"")&amp;" "&amp;IF(AND(E88=$S$13,F88=$U$8),C88,"")&amp;" "&amp;IF(AND(E89=$S$13,F89=$U$8),C89,"")&amp;" "&amp;IF(AND(E90=$S$13,F90=$U$8),C90,"")</f>
        <v xml:space="preserve">                                                                                 </v>
      </c>
      <c r="M13" s="155" t="str">
        <f>+IF(AND(E9=$S$13,F9=$V$8),C9,"")&amp;" "&amp;IF(AND(E10=$S$13,F10=$V$8),C10,"")&amp;" "&amp;IF(AND(E11=$S$13,F11=$V$8),C11,"")&amp;" "&amp;IF(AND(E12=$S$13,F12=$V$8),C12,"")&amp;" "&amp;IF(AND(E13=$S$13,F13=$V$8),C13,"")&amp;" "&amp;IF(AND(E14=$S$13,F14=$V$8),C14,"")&amp;" "&amp;IF(AND(E15=$S$13,F15=$V$8),C15,"")&amp;" "&amp;IF(AND(E16=$S$13,F16=$V$8),C16,"")&amp;" "&amp;IF(AND(E17=$S$13,F17=$V$8),C17,"")&amp;" "&amp;IF(AND(E18=$S$13,F18=$V$8),C18,"")&amp;" "&amp;IF(AND(E19=$S$13,F19=$V$8),C19,"")&amp;" "&amp;IF(AND(E20=$S$13,F20=$V$8),C20,"")&amp;" "&amp;IF(AND(E21=$S$13,F21=$V$8),C21,"")&amp;" "&amp;IF(AND(E22=$S$13,F22=$V$8),C22,"")&amp;" "&amp;IF(AND(E23=$S$13,F23=$V$8),C23,"")&amp;" "&amp;IF(AND(E24=$S$13,F24=$V$8),C24,"")&amp;" "&amp;IF(AND(E25=$S$13,F25=$V$8),C25,"")&amp;" "&amp;IF(AND(E26=$S$13,F26=$V$8),C26,"")&amp;" "&amp;IF(AND(E27=$S$13,F27=$V$8),C27,"")&amp;" "&amp;IF(AND(E28=$S$13,F28=$V$8),C28,"")&amp;" "&amp;IF(AND(E29=$S$13,F29=$V$8),C29,"")&amp;" "&amp;IF(AND(E30=$S$13,F30=$V$8),C30,"")&amp;" "&amp;IF(AND(E31=$S$13,F31=$V$8),C31,"")&amp;" "&amp;IF(AND(E32=$S$13,F32=$V$8),C32,"")&amp;" "&amp;IF(AND(E33=$S$13,F33=$V$8),C33,"")&amp;" "&amp;IF(AND(E34=$S$13,F34=$V$8),C34,"")&amp;" "&amp;IF(AND(E35=$S$13,F35=$V$8),C35,"")&amp;" "&amp;IF(AND(E36=$S$13,F36=$V$8),C36,"")&amp;" "&amp;IF(AND(E37=$S$13,F37=$V$8),C37,"")&amp;" "&amp;IF(AND(E38=$S$13,F38=$V$8),C38,"")&amp;" "&amp;IF(AND(E39=$S$13,F39=$V$8),C39,"")&amp;" "&amp;IF(AND(E40=$S$13,F40=$V$8),C40,"")&amp;" "&amp;IF(AND(E41=$S$13,F41=$V$8),C41,"")&amp;" "&amp;IF(AND(E42=$S$13,F42=$V$8),C42,"")&amp;" "&amp;IF(AND(E43=$S$13,F43=$V$8),C43,"")&amp;" "&amp;IF(AND(E44=$S$13,F44=$V$8),C44,"")&amp;" "&amp;IF(AND(E45=$S$13,F45=$V$8),C45,"")&amp;" "&amp;IF(AND(E46=$S$13,F46=$V$8),C46,"")&amp;" "&amp;IF(AND(E47=$S$13,F47=$V$8),C47,"")&amp;" "&amp;IF(AND(E48=$S$13,F48=$V$8),C48,"")&amp;" "&amp;IF(AND(E49=$S$13,F49=$V$8),C49,"")&amp;" "&amp;IF(AND(E50=$S$13,F50=$V$8),C50,"")&amp;" "&amp;IF(AND(E51=$S$13,F51=$V$8),C51,"")&amp;" "&amp;IF(AND(E52=$S$13,F52=$V$8),C52,"")&amp;" "&amp;IF(AND(E53=$S$13,F53=$V$8),C53,"")&amp;" "&amp;IF(AND(E54=$S$13,F54=$V$8),C54,"")&amp;" "&amp;IF(AND(E55=$S$13,F55=$V$8),C55,"")&amp;" "&amp;IF(AND(E56=$S$13,F56=$V$8),C56,"")&amp;" "&amp;IF(AND(E57=$S$13,F57=$V$8),C57,"")&amp;" "&amp;IF(AND(E58=$S$13,F58=$V$8),C58,"")&amp;" "&amp;IF(AND(E59=$S$13,F59=$V$8),C59,"")&amp;" "&amp;IF(AND(E60=$S$13,F60=$V$8),C60,"")&amp;" "&amp;IF(AND(E61=$S$13,F61=$V$8),C61,"")&amp;" "&amp;IF(AND(E62=$S$13,F62=$V$8),C62,"")&amp;" "&amp;IF(AND(E63=$S$13,F63=$V$8),C63,"")&amp;" "&amp;IF(AND(E64=$S$13,F64=$V$8),C64,"")&amp;" "&amp;IF(AND(E65=$S$13,F65=$V$8),C65,"")&amp;" "&amp;IF(AND(E66=$S$13,F66=$V$8),C66,"")&amp;" "&amp;IF(AND(E67=$S$13,F67=$V$8),C67,"")&amp;" "&amp;IF(AND(E68=$S$13,F68=$V$8),C68,"")&amp;" "&amp;IF(AND(E69=$S$13,F69=$V$8),C69,"")&amp;" "&amp;IF(AND(E70=$S$13,F70=$V$8),C70,"")&amp;" "&amp;IF(AND(E71=$S$13,F71=$V$8),C71,"")&amp;" "&amp;IF(AND(E72=$S$13,F72=$V$8),C72,"")&amp;" "&amp;IF(AND(E73=$S$13,F73=$V$8),C73,"")&amp;" "&amp;IF(AND(E74=$S$13,F74=$V$8),C74,"")&amp;" "&amp;IF(AND(E75=$S$13,F75=$V$8),C75,"")&amp;" "&amp;IF(AND(E76=$S$13,F76=$V$8),C76,"")&amp;" "&amp;IF(AND(E77=$S$13,F77=$V$8),C77,"")&amp;" "&amp;IF(AND(E78=$S$13,F78=$V$8),C78,"")&amp;" "&amp;IF(AND(E79=$S$13,F79=$V$8),C79,"")&amp;" "&amp;IF(AND(E80=$S$13,F80=$V$8),C80,"")&amp;" "&amp;IF(AND(E81=$S$13,F81=$V$8),C81,"")&amp;" "&amp;IF(AND(E82=$S$13,F82=$V$8),C82,"")&amp;" "&amp;IF(AND(E83=$S$13,F83=$V$8),C83,"")&amp;" "&amp;IF(AND(E84=$S$13,F84=$V$8),C84,"")&amp;" "&amp;IF(AND(E85=$S$13,F85=$V$8),C85,"")&amp;" "&amp;IF(AND(E86=$S$13,F86=$V$8),C86,"")&amp;" "&amp;IF(AND(E87=$S$13,F87=$V$8),C87,"")&amp;" "&amp;IF(AND(E88=$S$13,F88=$V$8),C88,"")&amp;" "&amp;IF(AND(E89=$S$13,F89=$V$8),C89,"")&amp;" "&amp;IF(AND(E90=$S$13,F90=$V$8),C90,"")</f>
        <v xml:space="preserve"> R2                       R25                       R48          R58                        </v>
      </c>
      <c r="N13" s="156" t="str">
        <f>+IF(AND(E9=$S$13,F9=$W$8),C9,"")&amp;" "&amp;IF(AND(E10=$S$13,F10=$W$8),C10,"")&amp;" "&amp;IF(AND(E11=$S$13,F11=$W$8),C11,"")&amp;" "&amp;IF(AND(E12=$S$13,F12=$W$8),C12,"")&amp;" "&amp;IF(AND(E13=$S$13,F13=$W$8),C13,"")&amp;" "&amp;IF(AND(E14=$S$13,F14=$W$8),C14,"")&amp;" "&amp;IF(AND(E15=$S$13,F15=$W$8),C15,"")&amp;" "&amp;IF(AND(E16=$S$13,F16=$W$8),C16,"")&amp;" "&amp;IF(AND(E17=$S$13,F17=$W$8),C17,"")&amp;" "&amp;IF(AND(E18=$S$13,F18=$W$8),C18,"")&amp;" "&amp;IF(AND(E19=$S$13,F19=$W$8),C19,"")&amp;" "&amp;IF(AND(E20=$S$13,F20=$W$8),C20,"")&amp;" "&amp;IF(AND(E21=$S$13,F21=$W$8),C21,"")&amp;" "&amp;IF(AND(E22=$S$13,F22=$W$8),C22,"")&amp;" "&amp;IF(AND(E23=$S$13,F23=$W$8),C23,"")&amp;" "&amp;IF(AND(E24=$S$13,F24=$W$8),C24,"")&amp;" "&amp;IF(AND(E25=$S$13,F25=$W$8),C25,"")&amp;" "&amp;IF(AND(E26=$S$13,F26=$W$8),C26,"")&amp;" "&amp;IF(AND(E27=$S$13,F27=$W$8),C27,"")&amp;" "&amp;IF(AND(E28=$S$13,F28=$W$8),C28,"")&amp;" "&amp;IF(AND(E29=$S$13,F29=$W$8),C29,"")&amp;" "&amp;IF(AND(E30=$S$13,F30=$W$8),C30,"")&amp;" "&amp;IF(AND(E31=$S$13,F31=$W$8),C31,"")&amp;" "&amp;IF(AND(E32=$S$13,F32=$W$8),C32,"")&amp;" "&amp;IF(AND(E33=$S$13,F33=$W$8),C33,"")&amp;" "&amp;IF(AND(E34=$S$13,F34=$W$8),C34,"")&amp;" "&amp;IF(AND(E35=$S$13,F35=$W$8),C35,"")&amp;" "&amp;IF(AND(E36=$S$13,F36=$W$8),C36,"")&amp;" "&amp;IF(AND(E37=$S$13,F37=$W$8),C37,"")&amp;" "&amp;IF(AND(E38=$S$13,F38=$W$8),C38,"")&amp;" "&amp;IF(AND(E39=$S$13,F39=$W$8),C39,"")&amp;" "&amp;IF(AND(E40=$S$13,F40=$W$8),C40,"")&amp;" "&amp;IF(AND(E41=$S$13,F41=$W$8),C41,"")&amp;" "&amp;IF(AND(E42=$S$13,F42=$W$8),C42,"")&amp;" "&amp;IF(AND(E43=$S$13,F43=$W$8),C43,"")&amp;" "&amp;IF(AND(E44=$S$13,F44=$W$8),C44,"")&amp;" "&amp;IF(AND(E45=$S$13,F45=$W$8),C45,"")&amp;" "&amp;IF(AND(E46=$S$13,F46=$W$8),C46,"")&amp;" "&amp;IF(AND(E47=$S$13,F47=$W$8),C47,"")&amp;" "&amp;IF(AND(E48=$S$13,F48=$W$8),C48,"")&amp;" "&amp;IF(AND(E49=$S$13,F49=$W$8),C49,"")&amp;" "&amp;IF(AND(E50=$S$13,F50=$W$8),C50,"")&amp;" "&amp;IF(AND(E51=$S$13,F51=$W$8),C51,"")&amp;" "&amp;IF(AND(E52=$S$13,F52=$W$8),C52,"")&amp;" "&amp;IF(AND(E53=$S$13,F53=$W$8),C53,"")&amp;" "&amp;IF(AND(E54=$S$13,F54=$W$8),C54,"")&amp;" "&amp;IF(AND(E55=$S$13,F55=$W$8),C55,"")&amp;" "&amp;IF(AND(E56=$S$13,F56=$W$8),C56,"")&amp;" "&amp;IF(AND(E57=$S$13,F57=$W$8),C57,"")&amp;" "&amp;IF(AND(E58=$S$13,F58=$W$8),C58,"")&amp;" "&amp;IF(AND(E59=$S$13,F59=$W$8),C59,"")&amp;" "&amp;IF(AND(E60=$S$13,F60=$W$8),C60,"")&amp;" "&amp;IF(AND(E61=$S$13,F61=$W$8),C61,"")&amp;" "&amp;IF(AND(E62=$S$13,F62=$W$8),C62,"")&amp;" "&amp;IF(AND(E63=$S$13,F63=$W$8),C63,"")&amp;" "&amp;IF(AND(E64=$S$13,F64=$W$8),C64,"")&amp;" "&amp;IF(AND(E65=$S$13,F65=$W$8),C65,"")&amp;" "&amp;IF(AND(E66=$S$13,F66=$W$8),C66,"")&amp;" "&amp;IF(AND(E67=$S$13,F67=$W$8),C67,"")&amp;" "&amp;IF(AND(E68=$S$13,F68=$W$8),C68,"")&amp;" "&amp;IF(AND(E69=$S$13,F69=$W$8),C69,"")&amp;" "&amp;IF(AND(E70=$S$13,F70=$W$8),C70,"")&amp;" "&amp;IF(AND(E71=$S$13,F71=$W$8),C71,"")&amp;" "&amp;IF(AND(E72=$S$13,F72=$W$8),C72,"")&amp;" "&amp;IF(AND(E73=$S$13,F73=$W$8),C73,"")&amp;" "&amp;IF(AND(E74=$S$13,F74=$W$8),C74,"")&amp;" "&amp;IF(AND(E75=$S$13,F75=$W$8),C75,"")&amp;" "&amp;IF(AND(E76=$S$13,F76=$W$8),C76,"")&amp;" "&amp;IF(AND(E77=$S$13,F77=$W$8),C77,"")&amp;" "&amp;IF(AND(E78=$S$13,F78=$W$8),C78,"")&amp;" "&amp;IF(AND(E79=$S$13,F79=$W$8),C79,"")&amp;" "&amp;IF(AND(E80=$S$13,F80=$W$8),C80,"")&amp;" "&amp;IF(AND(E81=$S$13,F81=$W$8),C81,"")&amp;" "&amp;IF(AND(E82=$S$13,F82=$W$8),C82,"")&amp;" "&amp;IF(AND(E83=$S$13,F83=$W$8),C83,"")&amp;" "&amp;IF(AND(E84=$S$13,F84=$W$8),C84,"")&amp;" "&amp;IF(AND(E85=$S$13,F85=$W$8),C85,"")&amp;" "&amp;IF(AND(E86=$S$13,F86=$W$8),C86,"")&amp;" "&amp;IF(AND(E87=$S$13,F87=$W$8),C87,"")&amp;" "&amp;IF(AND(E88=$S$13,F88=$W$8),C88,"")&amp;" "&amp;IF(AND(E89=$S$13,F89=$W$8),C89,"")&amp;" "&amp;IF(AND(E90=$S$13,F90=$W$8),C90,"")</f>
        <v xml:space="preserve">                                                 R50 R51  R53                             </v>
      </c>
      <c r="O13" s="157" t="str">
        <f>+IF(AND(E9=$S$13,F9=$X$8),C9,"")&amp;" "&amp;IF(AND(E10=$S$13,F10=$X$8),C10,"")&amp;" "&amp;IF(AND(E11=$S$13,F11=$X$8),C11,"")&amp;" "&amp;IF(AND(E12=$S$13,F12=$X$8),C12,"")&amp;" "&amp;IF(AND(E13=$S$13,F13=$X$8),C13,"")&amp;" "&amp;IF(AND(E14=$S$13,F14=$X$8),C14,"")&amp;" "&amp;IF(AND(E15=$S$13,F15=$X$8),C15,"")&amp;" "&amp;IF(AND(E16=$S$13,F16=$X$8),C16,"")&amp;" "&amp;IF(AND(E17=$S$13,F17=$X$8),C17,"")&amp;" "&amp;IF(AND(E18=$S$13,F18=$X$8),C18,"")&amp;" "&amp;IF(AND(E19=$S$13,F19=$X$8),C19,"")&amp;" "&amp;IF(AND(E20=$S$13,F20=$X$8),C20,"")&amp;" "&amp;IF(AND(E21=$S$13,F21=$X$8),C21,"")&amp;" "&amp;IF(AND(E22=$S$13,F22=$X$8),C22,"")&amp;" "&amp;IF(AND(E23=$S$13,F23=$X$8),C23,"")&amp;" "&amp;IF(AND(E24=$S$13,F24=$X$8),C24,"")&amp;" "&amp;IF(AND(E25=$S$13,F25=$X$8),C25,"")&amp;" "&amp;IF(AND(E26=$S$13,F26=$X$8),C26,"")&amp;" "&amp;IF(AND(E27=$S$13,F27=$X$8),C27,"")&amp;" "&amp;IF(AND(E28=$S$13,F28=$X$8),C28,"")&amp;" "&amp;IF(AND(E29=$S$13,F29=$X$8),C29,"")&amp;" "&amp;IF(AND(E30=$S$13,F30=$X$8),C30,"")&amp;" "&amp;IF(AND(E31=$S$13,F31=$X$8),C31,"")&amp;" "&amp;IF(AND(E32=$S$13,F32=$X$8),C32,"")&amp;" "&amp;IF(AND(E33=$S$13,F33=$X$8),C33,"")&amp;" "&amp;IF(AND(E34=$S$13,F34=$X$8),C34,"")&amp;" "&amp;IF(AND(E35=$S$13,F35=$X$8),C35,"")&amp;" "&amp;IF(AND(E36=$S$13,F36=$X$8),C36,"")&amp;" "&amp;IF(AND(E37=$S$13,F37=$X$8),C37,"")&amp;" "&amp;IF(AND(E38=$S$13,F38=$X$8),C38,"")&amp;" "&amp;IF(AND(E39=$S$13,F39=$X$8),C39,"")&amp;" "&amp;IF(AND(E40=$S$13,F40=$X$8),C40,"")&amp;" "&amp;IF(AND(E41=$S$13,F41=$X$8),C41,"")&amp;" "&amp;IF(AND(E42=$S$13,F42=$X$8),C42,"")&amp;" "&amp;IF(AND(E43=$S$13,F43=$X$8),C43,"")&amp;" "&amp;IF(AND(E44=$S$13,F44=$X$8),C44,"")&amp;" "&amp;IF(AND(E45=$S$13,F45=$X$8),C45,"")&amp;" "&amp;IF(AND(E46=$S$13,F46=$X$8),C46,"")&amp;" "&amp;IF(AND(E47=$S$13,F47=$X$8),C47,"")&amp;" "&amp;IF(AND(E48=$S$13,F48=$X$8),C48,"")&amp;" "&amp;IF(AND(E49=$S$13,F49=$X$8),C49,"")&amp;" "&amp;IF(AND(E50=$S$13,F50=$X$8),C50,"")&amp;" "&amp;IF(AND(E51=$S$13,F51=$X$8),C51,"")&amp;" "&amp;IF(AND(E52=$S$13,F52=$X$8),C52,"")&amp;" "&amp;IF(AND(E53=$S$13,F53=$X$8),C53,"")&amp;" "&amp;IF(AND(E54=$S$13,F54=$X$8),C54,"")&amp;" "&amp;IF(AND(E55=$S$13,F55=$X$8),C55,"")&amp;" "&amp;IF(AND(E56=$S$13,F56=$X$8),C56,"")&amp;" "&amp;IF(AND(E57=$S$13,F57=$X$8),C57,"")&amp;" "&amp;IF(AND(E58=$S$13,F58=$X$8),C58,"")&amp;" "&amp;IF(AND(E59=$S$13,F59=$X$8),C59,"")&amp;" "&amp;IF(AND(E60=$S$13,F60=$X$8),C60,"")&amp;" "&amp;IF(AND(E61=$S$13,F61=$X$8),C61,"")&amp;" "&amp;IF(AND(E62=$S$13,F62=$X$8),C62,"")&amp;" "&amp;IF(AND(E63=$S$13,F63=$X$8),C63,"")&amp;" "&amp;IF(AND(E64=$S$13,F64=$X$8),C64,"")&amp;" "&amp;IF(AND(E65=$S$13,F65=$X$8),C65,"")&amp;" "&amp;IF(AND(E66=$S$13,F66=$X$8),C66,"")&amp;" "&amp;IF(AND(E67=$S$13,F67=$X$8),C67,"")&amp;" "&amp;IF(AND(E68=$S$13,F68=$X$8),C68,"")&amp;" "&amp;IF(AND(E69=$S$13,F69=$X$8),C69,"")&amp;" "&amp;IF(AND(E70=$S$13,F70=$X$8),C70,"")&amp;" "&amp;IF(AND(E71=$S$13,F71=$X$8),C71,"")&amp;" "&amp;IF(AND(E72=$S$13,F72=$X$8),C72,"")&amp;" "&amp;IF(AND(E73=$S$13,F73=$X$8),C73,"")&amp;" "&amp;IF(AND(E74=$S$13,F74=$X$8),C74,"")&amp;" "&amp;IF(AND(E75=$S$13,F75=$X$8),C75,"")&amp;" "&amp;IF(AND(E76=$S$13,F76=$X$8),C76,"")&amp;" "&amp;IF(AND(E77=$S$13,F77=$X$8),C77,"")&amp;" "&amp;IF(AND(E78=$S$13,F78=$X$8),C78,"")&amp;" "&amp;IF(AND(E79=$S$13,F79=$X$8),C79,"")&amp;" "&amp;IF(AND(E80=$S$13,F80=$X$8),C80,"")&amp;" "&amp;IF(AND(E81=$S$13,F81=$X$8),C81,"")&amp;" "&amp;IF(AND(E82=$S$13,F82=$X$8),C82,"")&amp;" "&amp;IF(AND(E83=$S$13,F83=$X$8),C83,"")&amp;" "&amp;IF(AND(E84=$S$13,F84=$X$8),C84,"")&amp;" "&amp;IF(AND(E85=$S$13,F85=$X$8),C85,"")&amp;" "&amp;IF(AND(E86=$S$13,F86=$X$8),C86,"")&amp;" "&amp;IF(AND(E87=$S$13,F87=$X$8),C87,"")&amp;" "&amp;IF(AND(E88=$S$13,F88=$X$8),C88,"")&amp;" "&amp;IF(AND(E89=$S$13,F89=$X$8),C89,"")&amp;" "&amp;IF(AND(E90=$S$13,F90=$X$8),C90,"")</f>
        <v xml:space="preserve">           R12      R18             R31                             R60                      </v>
      </c>
      <c r="P13" s="219"/>
      <c r="Q13" s="690"/>
      <c r="R13" s="193">
        <v>0.2</v>
      </c>
      <c r="S13" s="158" t="s">
        <v>609</v>
      </c>
      <c r="T13" s="154" t="s">
        <v>608</v>
      </c>
      <c r="U13" s="154" t="s">
        <v>608</v>
      </c>
      <c r="V13" s="155" t="s">
        <v>598</v>
      </c>
      <c r="W13" s="156" t="s">
        <v>603</v>
      </c>
      <c r="X13" s="157" t="s">
        <v>604</v>
      </c>
    </row>
    <row r="14" spans="1:24" ht="100" x14ac:dyDescent="0.35">
      <c r="A14" s="213" t="str">
        <f>'[4]CONTEXTO E IDENTIFICACIÓN'!D60</f>
        <v>Gestión de Comunicaciones</v>
      </c>
      <c r="B14" s="212" t="str">
        <f>'[4]CONTEXTO E IDENTIFICACIÓN'!F60</f>
        <v>Gestión de Comunicaciones Externas
Gestión de Comunicaciones Internas</v>
      </c>
      <c r="C14" s="197" t="str">
        <f>'[4]CONTEXTO E IDENTIFICACIÓN'!A60</f>
        <v>R6</v>
      </c>
      <c r="D14" s="211"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14" s="210" t="str">
        <f>'[4]PROB E IMPACTO INHERENTE'!I14</f>
        <v>Alta</v>
      </c>
      <c r="F14" s="210" t="str">
        <f>'[4]PROB E IMPACTO INHERENTE'!Q14</f>
        <v>Mayor</v>
      </c>
      <c r="G14" s="209" t="str">
        <f t="shared" si="0"/>
        <v>Alto</v>
      </c>
      <c r="H14" s="219"/>
      <c r="I14" s="219"/>
      <c r="J14" s="219"/>
      <c r="K14" s="219"/>
      <c r="L14" s="219"/>
      <c r="M14" s="219"/>
      <c r="N14" s="219"/>
      <c r="O14" s="219"/>
      <c r="P14" s="219"/>
      <c r="Q14" s="186"/>
      <c r="R14" s="186"/>
      <c r="S14" s="186"/>
      <c r="T14" s="186"/>
      <c r="U14" s="186"/>
      <c r="V14" s="186"/>
      <c r="W14" s="186"/>
      <c r="X14" s="186"/>
    </row>
    <row r="15" spans="1:24" ht="50" x14ac:dyDescent="0.35">
      <c r="A15" s="213" t="str">
        <f>'[4]CONTEXTO E IDENTIFICACIÓN'!D61</f>
        <v>Gestión Comercial</v>
      </c>
      <c r="B15" s="212" t="str">
        <f>'[4]CONTEXTO E IDENTIFICACIÓN'!F61</f>
        <v>Gestión Comercial</v>
      </c>
      <c r="C15" s="197" t="str">
        <f>'[4]CONTEXTO E IDENTIFICACIÓN'!A61</f>
        <v>R7</v>
      </c>
      <c r="D15" s="211"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E15" s="210" t="str">
        <f>'[4]PROB E IMPACTO INHERENTE'!I15</f>
        <v>Media</v>
      </c>
      <c r="F15" s="210" t="str">
        <f>'[4]PROB E IMPACTO INHERENTE'!Q15</f>
        <v>Catastrófico</v>
      </c>
      <c r="G15" s="209" t="str">
        <f t="shared" si="0"/>
        <v>Extremo</v>
      </c>
      <c r="H15" s="219"/>
      <c r="I15" s="219"/>
      <c r="J15" s="219"/>
      <c r="K15" s="219"/>
      <c r="L15" s="219"/>
      <c r="M15" s="219"/>
      <c r="N15" s="219"/>
      <c r="O15" s="219"/>
      <c r="P15" s="219"/>
      <c r="Q15" s="186"/>
      <c r="R15" s="186"/>
      <c r="S15" s="186"/>
      <c r="T15" s="225" t="s">
        <v>610</v>
      </c>
      <c r="U15" s="186"/>
      <c r="V15" s="223"/>
      <c r="W15" s="223"/>
      <c r="X15" s="223"/>
    </row>
    <row r="16" spans="1:24" ht="100" x14ac:dyDescent="0.35">
      <c r="A16" s="213" t="str">
        <f>'[4]CONTEXTO E IDENTIFICACIÓN'!D62</f>
        <v>Gestión de Servicio Al Ciudadano</v>
      </c>
      <c r="B16" s="212" t="str">
        <f>'[4]CONTEXTO E IDENTIFICACIÓN'!F62</f>
        <v>Gestión de Atención al Ciudadano</v>
      </c>
      <c r="C16" s="197" t="str">
        <f>'[4]CONTEXTO E IDENTIFICACIÓN'!A62</f>
        <v>R8</v>
      </c>
      <c r="D16" s="211"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E16" s="210" t="str">
        <f>'[4]PROB E IMPACTO INHERENTE'!I16</f>
        <v>Muy Alta</v>
      </c>
      <c r="F16" s="210" t="str">
        <f>'[4]PROB E IMPACTO INHERENTE'!Q16</f>
        <v>Mayor</v>
      </c>
      <c r="G16" s="209" t="str">
        <f t="shared" si="0"/>
        <v>Alto</v>
      </c>
      <c r="H16" s="219"/>
      <c r="I16" s="219"/>
      <c r="J16" s="219"/>
      <c r="K16" s="219"/>
      <c r="L16" s="219"/>
      <c r="M16" s="219"/>
      <c r="N16" s="219"/>
      <c r="O16" s="219"/>
      <c r="P16" s="219"/>
      <c r="Q16" s="186"/>
      <c r="R16" s="186"/>
      <c r="S16" s="186"/>
      <c r="T16" s="224" t="s">
        <v>604</v>
      </c>
      <c r="U16" s="186"/>
      <c r="V16" s="223"/>
      <c r="W16" s="223"/>
      <c r="X16" s="223"/>
    </row>
    <row r="17" spans="1:24" ht="150" x14ac:dyDescent="0.35">
      <c r="A17" s="213" t="str">
        <f>'[4]CONTEXTO E IDENTIFICACIÓN'!D63</f>
        <v>Gestión de Servicio Al Ciudadano</v>
      </c>
      <c r="B17" s="212" t="str">
        <f>'[4]CONTEXTO E IDENTIFICACIÓN'!F63</f>
        <v>Gestión de Atención al Ciudadano</v>
      </c>
      <c r="C17" s="197" t="str">
        <f>'[4]CONTEXTO E IDENTIFICACIÓN'!A63</f>
        <v>R9</v>
      </c>
      <c r="D17" s="211"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E17" s="210" t="str">
        <f>'[4]PROB E IMPACTO INHERENTE'!I17</f>
        <v>Muy Alta</v>
      </c>
      <c r="F17" s="210" t="str">
        <f>'[4]PROB E IMPACTO INHERENTE'!Q17</f>
        <v>Catastrófico</v>
      </c>
      <c r="G17" s="209" t="str">
        <f t="shared" si="0"/>
        <v>Extremo</v>
      </c>
      <c r="H17" s="219"/>
      <c r="I17" s="219"/>
      <c r="J17" s="219"/>
      <c r="K17" s="219"/>
      <c r="L17" s="219"/>
      <c r="M17" s="219"/>
      <c r="N17" s="219"/>
      <c r="O17" s="219"/>
      <c r="P17" s="219"/>
      <c r="Q17" s="186"/>
      <c r="R17" s="186"/>
      <c r="S17" s="186"/>
      <c r="T17" s="146" t="s">
        <v>603</v>
      </c>
      <c r="U17" s="223"/>
      <c r="V17" s="223"/>
      <c r="W17" s="223"/>
      <c r="X17" s="223"/>
    </row>
    <row r="18" spans="1:24" ht="109.5" customHeight="1" x14ac:dyDescent="0.35">
      <c r="A18" s="213" t="str">
        <f>'[4]CONTEXTO E IDENTIFICACIÓN'!D64</f>
        <v>Gestión de Regulación y Habilitación</v>
      </c>
      <c r="B18" s="212" t="str">
        <f>'[4]CONTEXTO E IDENTIFICACIÓN'!F64</f>
        <v>Regulación</v>
      </c>
      <c r="C18" s="197" t="str">
        <f>'[4]CONTEXTO E IDENTIFICACIÓN'!A64</f>
        <v>R10</v>
      </c>
      <c r="D18" s="211"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E18" s="210" t="str">
        <f>'[4]PROB E IMPACTO INHERENTE'!I18</f>
        <v>Media</v>
      </c>
      <c r="F18" s="210" t="str">
        <f>'[4]PROB E IMPACTO INHERENTE'!Q18</f>
        <v>Mayor</v>
      </c>
      <c r="G18" s="209" t="str">
        <f t="shared" si="0"/>
        <v>Alto</v>
      </c>
      <c r="H18" s="219"/>
      <c r="I18" s="219"/>
      <c r="J18" s="219"/>
      <c r="K18" s="219"/>
      <c r="L18" s="219"/>
      <c r="M18" s="219"/>
      <c r="N18" s="219"/>
      <c r="O18" s="219"/>
      <c r="P18" s="219"/>
      <c r="Q18" s="186"/>
      <c r="R18" s="186"/>
      <c r="S18" s="222"/>
      <c r="T18" s="151" t="s">
        <v>598</v>
      </c>
      <c r="U18" s="222"/>
      <c r="V18" s="222"/>
      <c r="W18" s="222"/>
      <c r="X18" s="222"/>
    </row>
    <row r="19" spans="1:24" ht="42" x14ac:dyDescent="0.35">
      <c r="A19" s="213" t="str">
        <f>'[4]CONTEXTO E IDENTIFICACIÓN'!D65</f>
        <v>Gestión de Regulación y Habilitación</v>
      </c>
      <c r="B19" s="212" t="str">
        <f>'[4]CONTEXTO E IDENTIFICACIÓN'!F65</f>
        <v>Regulación</v>
      </c>
      <c r="C19" s="197" t="str">
        <f>'[4]CONTEXTO E IDENTIFICACIÓN'!A65</f>
        <v>R11</v>
      </c>
      <c r="D19" s="211" t="str">
        <f>'[4]CONTEXTO E IDENTIFICACIÓN'!N65</f>
        <v>Posibilidad de pérdida Reputacional por declaratoria de inaplicación de la regulación expedida por la entidad debido a que se identifica la ilegalidad del acto por parte de un ente judicial.</v>
      </c>
      <c r="E19" s="210" t="str">
        <f>'[4]PROB E IMPACTO INHERENTE'!I19</f>
        <v>Baja</v>
      </c>
      <c r="F19" s="210" t="str">
        <f>'[4]PROB E IMPACTO INHERENTE'!Q19</f>
        <v>Mayor</v>
      </c>
      <c r="G19" s="209" t="str">
        <f t="shared" si="0"/>
        <v>Alto</v>
      </c>
      <c r="H19" s="219"/>
      <c r="I19" s="219"/>
      <c r="J19" s="219"/>
      <c r="K19" s="219"/>
      <c r="L19" s="219"/>
      <c r="M19" s="219"/>
      <c r="N19" s="219"/>
      <c r="O19" s="219"/>
      <c r="P19" s="219"/>
      <c r="Q19" s="186"/>
      <c r="R19" s="186"/>
      <c r="S19" s="222"/>
      <c r="T19" s="152" t="s">
        <v>608</v>
      </c>
      <c r="U19" s="186"/>
      <c r="V19" s="186"/>
      <c r="W19" s="186"/>
      <c r="X19" s="186"/>
    </row>
    <row r="20" spans="1:24" ht="111" customHeight="1" x14ac:dyDescent="0.35">
      <c r="A20" s="213" t="str">
        <f>'[4]CONTEXTO E IDENTIFICACIÓN'!D66</f>
        <v>Gestión de Información Geográfica</v>
      </c>
      <c r="B20" s="212" t="str">
        <f>'[4]CONTEXTO E IDENTIFICACIÓN'!F66</f>
        <v>Gestión Geográfica</v>
      </c>
      <c r="C20" s="197" t="str">
        <f>'[4]CONTEXTO E IDENTIFICACIÓN'!A66</f>
        <v>R12</v>
      </c>
      <c r="D20" s="211"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E20" s="210" t="str">
        <f>'[4]PROB E IMPACTO INHERENTE'!I20</f>
        <v>Muy Baja</v>
      </c>
      <c r="F20" s="210" t="str">
        <f>'[4]PROB E IMPACTO INHERENTE'!Q20</f>
        <v>Catastrófico</v>
      </c>
      <c r="G20" s="209" t="str">
        <f t="shared" si="0"/>
        <v>Extremo</v>
      </c>
      <c r="H20" s="219"/>
      <c r="I20" s="219"/>
      <c r="J20" s="219"/>
      <c r="K20" s="219"/>
      <c r="L20" s="219"/>
      <c r="M20" s="219"/>
      <c r="N20" s="219"/>
      <c r="O20" s="219"/>
      <c r="P20" s="219"/>
      <c r="Q20" s="220"/>
      <c r="R20" s="220"/>
      <c r="S20" s="222"/>
      <c r="T20" s="186"/>
      <c r="U20" s="186"/>
      <c r="V20" s="186"/>
      <c r="W20" s="186"/>
      <c r="X20" s="186"/>
    </row>
    <row r="21" spans="1:24" ht="127.5" customHeight="1" x14ac:dyDescent="0.35">
      <c r="A21" s="213" t="str">
        <f>'[4]CONTEXTO E IDENTIFICACIÓN'!D67</f>
        <v>Gestión de Información Geográfica</v>
      </c>
      <c r="B21" s="212" t="str">
        <f>'[4]CONTEXTO E IDENTIFICACIÓN'!F67</f>
        <v>Gestión Geográfica</v>
      </c>
      <c r="C21" s="197" t="str">
        <f>'[4]CONTEXTO E IDENTIFICACIÓN'!A67</f>
        <v>R13</v>
      </c>
      <c r="D21" s="211"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E21" s="210" t="str">
        <f>'[4]PROB E IMPACTO INHERENTE'!I21</f>
        <v>Media</v>
      </c>
      <c r="F21" s="210" t="str">
        <f>'[4]PROB E IMPACTO INHERENTE'!Q21</f>
        <v>Catastrófico</v>
      </c>
      <c r="G21" s="209" t="str">
        <f t="shared" si="0"/>
        <v>Extremo</v>
      </c>
      <c r="H21" s="219"/>
      <c r="I21" s="219"/>
      <c r="J21" s="219"/>
      <c r="K21" s="219"/>
      <c r="L21" s="219"/>
      <c r="M21" s="219"/>
      <c r="N21" s="219"/>
      <c r="O21" s="219"/>
      <c r="P21" s="219"/>
      <c r="Q21" s="220"/>
      <c r="R21" s="220"/>
      <c r="S21" s="221"/>
      <c r="T21" s="186"/>
      <c r="U21" s="186"/>
      <c r="V21" s="186"/>
      <c r="W21" s="186"/>
      <c r="X21" s="186"/>
    </row>
    <row r="22" spans="1:24" ht="175" x14ac:dyDescent="0.35">
      <c r="A22" s="213" t="str">
        <f>'[4]CONTEXTO E IDENTIFICACIÓN'!D68</f>
        <v>Gestión de Información Geográfica</v>
      </c>
      <c r="B22" s="212" t="str">
        <f>'[4]CONTEXTO E IDENTIFICACIÓN'!F68</f>
        <v>Gestión Geográfica</v>
      </c>
      <c r="C22" s="197" t="str">
        <f>'[4]CONTEXTO E IDENTIFICACIÓN'!A68</f>
        <v>R14</v>
      </c>
      <c r="D22" s="211"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E22" s="210" t="str">
        <f>'[4]PROB E IMPACTO INHERENTE'!I22</f>
        <v>Media</v>
      </c>
      <c r="F22" s="210" t="str">
        <f>'[4]PROB E IMPACTO INHERENTE'!Q22</f>
        <v>Catastrófico</v>
      </c>
      <c r="G22" s="209" t="str">
        <f t="shared" si="0"/>
        <v>Extremo</v>
      </c>
      <c r="H22" s="219"/>
      <c r="I22" s="219"/>
      <c r="J22" s="219"/>
      <c r="K22" s="219"/>
      <c r="L22" s="219"/>
      <c r="M22" s="219"/>
      <c r="N22" s="219"/>
      <c r="O22" s="219"/>
      <c r="P22" s="219"/>
      <c r="Q22" s="220"/>
      <c r="R22" s="220"/>
      <c r="S22" s="221"/>
      <c r="T22" s="186"/>
      <c r="U22" s="186"/>
      <c r="V22" s="186"/>
      <c r="W22" s="186"/>
      <c r="X22" s="186"/>
    </row>
    <row r="23" spans="1:24" ht="129" customHeight="1" x14ac:dyDescent="0.35">
      <c r="A23" s="213" t="str">
        <f>'[4]CONTEXTO E IDENTIFICACIÓN'!D69</f>
        <v>Gestión de Información Geográfica</v>
      </c>
      <c r="B23" s="212" t="str">
        <f>'[4]CONTEXTO E IDENTIFICACIÓN'!F69</f>
        <v>Gestión Geográfica</v>
      </c>
      <c r="C23" s="197" t="str">
        <f>'[4]CONTEXTO E IDENTIFICACIÓN'!A69</f>
        <v>R15</v>
      </c>
      <c r="D23" s="211"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E23" s="210" t="str">
        <f>'[4]PROB E IMPACTO INHERENTE'!I23</f>
        <v>Baja</v>
      </c>
      <c r="F23" s="210" t="str">
        <f>'[4]PROB E IMPACTO INHERENTE'!Q23</f>
        <v>Mayor</v>
      </c>
      <c r="G23" s="209" t="str">
        <f t="shared" si="0"/>
        <v>Alto</v>
      </c>
      <c r="H23" s="219"/>
      <c r="I23" s="219"/>
      <c r="J23" s="219"/>
      <c r="K23" s="219"/>
      <c r="L23" s="219"/>
      <c r="M23" s="219"/>
      <c r="N23" s="219"/>
      <c r="O23" s="219"/>
      <c r="P23" s="219"/>
      <c r="Q23" s="220"/>
      <c r="R23" s="220"/>
      <c r="S23" s="221"/>
      <c r="T23" s="186"/>
      <c r="U23" s="186"/>
      <c r="V23" s="186"/>
      <c r="W23" s="186"/>
      <c r="X23" s="186"/>
    </row>
    <row r="24" spans="1:24" ht="113.25" customHeight="1" x14ac:dyDescent="0.35">
      <c r="A24" s="213" t="str">
        <f>'[4]CONTEXTO E IDENTIFICACIÓN'!D70</f>
        <v>Gestión de Información Geográfica</v>
      </c>
      <c r="B24" s="212" t="str">
        <f>'[4]CONTEXTO E IDENTIFICACIÓN'!F70</f>
        <v>Gestión Geodésica</v>
      </c>
      <c r="C24" s="197" t="str">
        <f>'[4]CONTEXTO E IDENTIFICACIÓN'!A70</f>
        <v>R16</v>
      </c>
      <c r="D24" s="211"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E24" s="210" t="str">
        <f>'[4]PROB E IMPACTO INHERENTE'!I24</f>
        <v>Baja</v>
      </c>
      <c r="F24" s="210" t="str">
        <f>'[4]PROB E IMPACTO INHERENTE'!Q24</f>
        <v>Mayor</v>
      </c>
      <c r="G24" s="209" t="str">
        <f t="shared" si="0"/>
        <v>Alto</v>
      </c>
      <c r="H24" s="219"/>
      <c r="I24" s="219"/>
      <c r="J24" s="219"/>
      <c r="K24" s="219"/>
      <c r="L24" s="219"/>
      <c r="M24" s="219"/>
      <c r="N24" s="219"/>
      <c r="O24" s="219"/>
      <c r="P24" s="219"/>
      <c r="Q24" s="220"/>
      <c r="R24" s="220"/>
      <c r="S24" s="221"/>
      <c r="T24" s="186"/>
      <c r="U24" s="186"/>
      <c r="V24" s="186"/>
      <c r="W24" s="186"/>
      <c r="X24" s="186"/>
    </row>
    <row r="25" spans="1:24" ht="162.5" x14ac:dyDescent="0.35">
      <c r="A25" s="213" t="str">
        <f>'[4]CONTEXTO E IDENTIFICACIÓN'!D71</f>
        <v>Gestión de Información Geográfica</v>
      </c>
      <c r="B25" s="212" t="str">
        <f>'[4]CONTEXTO E IDENTIFICACIÓN'!F71</f>
        <v>Gestión Geodésica</v>
      </c>
      <c r="C25" s="197" t="str">
        <f>'[4]CONTEXTO E IDENTIFICACIÓN'!A71</f>
        <v>R17</v>
      </c>
      <c r="D25" s="211"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E25" s="210" t="str">
        <f>'[4]PROB E IMPACTO INHERENTE'!I25</f>
        <v>Baja</v>
      </c>
      <c r="F25" s="210" t="str">
        <f>'[4]PROB E IMPACTO INHERENTE'!Q25</f>
        <v>Mayor</v>
      </c>
      <c r="G25" s="209" t="str">
        <f t="shared" si="0"/>
        <v>Alto</v>
      </c>
      <c r="H25" s="219"/>
      <c r="I25" s="219"/>
      <c r="J25" s="219"/>
      <c r="K25" s="219"/>
      <c r="L25" s="219"/>
      <c r="M25" s="219"/>
      <c r="N25" s="219"/>
      <c r="O25" s="219"/>
      <c r="P25" s="219"/>
      <c r="Q25" s="220"/>
      <c r="R25" s="220"/>
      <c r="S25" s="221"/>
      <c r="T25" s="186"/>
      <c r="U25" s="186"/>
      <c r="V25" s="186"/>
      <c r="W25" s="186"/>
      <c r="X25" s="186"/>
    </row>
    <row r="26" spans="1:24" ht="113.25" customHeight="1" x14ac:dyDescent="0.35">
      <c r="A26" s="213" t="str">
        <f>'[4]CONTEXTO E IDENTIFICACIÓN'!D72</f>
        <v>Gestión de Información Geográfica</v>
      </c>
      <c r="B26" s="212" t="str">
        <f>'[4]CONTEXTO E IDENTIFICACIÓN'!F72</f>
        <v>Gestión Geodésica</v>
      </c>
      <c r="C26" s="197" t="str">
        <f>'[4]CONTEXTO E IDENTIFICACIÓN'!A72</f>
        <v>R18</v>
      </c>
      <c r="D26" s="211"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E26" s="210" t="str">
        <f>'[4]PROB E IMPACTO INHERENTE'!I26</f>
        <v>Muy Baja</v>
      </c>
      <c r="F26" s="210" t="str">
        <f>'[4]PROB E IMPACTO INHERENTE'!Q26</f>
        <v>Catastrófico</v>
      </c>
      <c r="G26" s="209" t="str">
        <f t="shared" si="0"/>
        <v>Extremo</v>
      </c>
      <c r="H26" s="219"/>
      <c r="I26" s="219"/>
      <c r="J26" s="219"/>
      <c r="K26" s="219"/>
      <c r="L26" s="219"/>
      <c r="M26" s="219"/>
      <c r="N26" s="219"/>
      <c r="O26" s="219"/>
      <c r="P26" s="219"/>
      <c r="Q26" s="220"/>
      <c r="R26" s="220"/>
      <c r="S26" s="221"/>
      <c r="T26" s="186"/>
      <c r="U26" s="186"/>
      <c r="V26" s="186"/>
      <c r="W26" s="186"/>
      <c r="X26" s="186"/>
    </row>
    <row r="27" spans="1:24" ht="128.25" customHeight="1" x14ac:dyDescent="0.35">
      <c r="A27" s="213" t="str">
        <f>'[4]CONTEXTO E IDENTIFICACIÓN'!D73</f>
        <v>Gestión de Información Geográfica</v>
      </c>
      <c r="B27" s="212" t="str">
        <f>'[4]CONTEXTO E IDENTIFICACIÓN'!F73</f>
        <v>Gestión Cartográfica</v>
      </c>
      <c r="C27" s="197" t="str">
        <f>'[4]CONTEXTO E IDENTIFICACIÓN'!A73</f>
        <v>R19</v>
      </c>
      <c r="D27" s="211"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E27" s="210" t="str">
        <f>'[4]PROB E IMPACTO INHERENTE'!I27</f>
        <v>Media</v>
      </c>
      <c r="F27" s="210" t="str">
        <f>'[4]PROB E IMPACTO INHERENTE'!Q27</f>
        <v>Moderado</v>
      </c>
      <c r="G27" s="209" t="str">
        <f t="shared" si="0"/>
        <v>Moderado</v>
      </c>
      <c r="H27" s="219"/>
      <c r="I27" s="219"/>
      <c r="J27" s="219"/>
      <c r="K27" s="219"/>
      <c r="L27" s="219"/>
      <c r="M27" s="219"/>
      <c r="N27" s="219"/>
      <c r="O27" s="219"/>
      <c r="P27" s="219"/>
      <c r="Q27" s="220"/>
      <c r="R27" s="220"/>
      <c r="S27" s="221"/>
      <c r="T27" s="186"/>
      <c r="U27" s="186"/>
      <c r="V27" s="186"/>
      <c r="W27" s="186"/>
      <c r="X27" s="186"/>
    </row>
    <row r="28" spans="1:24" ht="175" x14ac:dyDescent="0.35">
      <c r="A28" s="213" t="str">
        <f>'[4]CONTEXTO E IDENTIFICACIÓN'!D74</f>
        <v>Gestión de Información Geográfica</v>
      </c>
      <c r="B28" s="212" t="str">
        <f>'[4]CONTEXTO E IDENTIFICACIÓN'!F74</f>
        <v>Gestión Cartográfica</v>
      </c>
      <c r="C28" s="197" t="str">
        <f>'[4]CONTEXTO E IDENTIFICACIÓN'!A74</f>
        <v>R20</v>
      </c>
      <c r="D28" s="211"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E28" s="210" t="str">
        <f>'[4]PROB E IMPACTO INHERENTE'!I28</f>
        <v>Alta</v>
      </c>
      <c r="F28" s="210" t="str">
        <f>'[4]PROB E IMPACTO INHERENTE'!Q28</f>
        <v>Mayor</v>
      </c>
      <c r="G28" s="209" t="str">
        <f t="shared" si="0"/>
        <v>Alto</v>
      </c>
      <c r="H28" s="219"/>
      <c r="I28" s="219"/>
      <c r="J28" s="219"/>
      <c r="K28" s="219"/>
      <c r="L28" s="219"/>
      <c r="M28" s="219"/>
      <c r="N28" s="219"/>
      <c r="O28" s="219"/>
      <c r="P28" s="219"/>
      <c r="Q28" s="220"/>
      <c r="R28" s="220"/>
      <c r="S28" s="221"/>
      <c r="T28" s="186"/>
      <c r="U28" s="186"/>
      <c r="V28" s="186"/>
      <c r="W28" s="186"/>
      <c r="X28" s="186"/>
    </row>
    <row r="29" spans="1:24" ht="117" customHeight="1" x14ac:dyDescent="0.35">
      <c r="A29" s="213" t="str">
        <f>'[4]CONTEXTO E IDENTIFICACIÓN'!D75</f>
        <v>Gestión de Información Geográfica</v>
      </c>
      <c r="B29" s="212" t="str">
        <f>'[4]CONTEXTO E IDENTIFICACIÓN'!F75</f>
        <v>Gestión Cartográfica</v>
      </c>
      <c r="C29" s="197" t="str">
        <f>'[4]CONTEXTO E IDENTIFICACIÓN'!A75</f>
        <v>R21</v>
      </c>
      <c r="D29" s="211"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E29" s="210" t="str">
        <f>'[4]PROB E IMPACTO INHERENTE'!I29</f>
        <v>Baja</v>
      </c>
      <c r="F29" s="210" t="str">
        <f>'[4]PROB E IMPACTO INHERENTE'!Q29</f>
        <v>Catastrófico</v>
      </c>
      <c r="G29" s="209" t="str">
        <f t="shared" si="0"/>
        <v>Extremo</v>
      </c>
      <c r="H29" s="219"/>
      <c r="I29" s="219"/>
      <c r="J29" s="219"/>
      <c r="K29" s="219"/>
      <c r="L29" s="219"/>
      <c r="M29" s="219"/>
      <c r="N29" s="219"/>
      <c r="O29" s="219"/>
      <c r="P29" s="219"/>
      <c r="Q29" s="220"/>
      <c r="R29" s="220"/>
      <c r="S29" s="221"/>
      <c r="T29" s="186"/>
      <c r="U29" s="186"/>
      <c r="V29" s="186"/>
      <c r="W29" s="186"/>
      <c r="X29" s="186"/>
    </row>
    <row r="30" spans="1:24" ht="100.5" customHeight="1" x14ac:dyDescent="0.35">
      <c r="A30" s="213" t="str">
        <f>'[4]CONTEXTO E IDENTIFICACIÓN'!D76</f>
        <v>Gestión de Información Geográfica</v>
      </c>
      <c r="B30" s="212" t="str">
        <f>'[4]CONTEXTO E IDENTIFICACIÓN'!F76</f>
        <v>Gestión Agrológica</v>
      </c>
      <c r="C30" s="197" t="str">
        <f>'[4]CONTEXTO E IDENTIFICACIÓN'!A76</f>
        <v>R22</v>
      </c>
      <c r="D30" s="211"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E30" s="210" t="str">
        <f>'[4]PROB E IMPACTO INHERENTE'!I30</f>
        <v>Baja</v>
      </c>
      <c r="F30" s="210" t="str">
        <f>'[4]PROB E IMPACTO INHERENTE'!Q30</f>
        <v>Mayor</v>
      </c>
      <c r="G30" s="209" t="str">
        <f t="shared" si="0"/>
        <v>Alto</v>
      </c>
      <c r="H30" s="219"/>
      <c r="I30" s="219"/>
      <c r="J30" s="219"/>
      <c r="K30" s="219"/>
      <c r="L30" s="219"/>
      <c r="M30" s="219"/>
      <c r="N30" s="219"/>
      <c r="O30" s="219"/>
      <c r="P30" s="219"/>
      <c r="Q30" s="220"/>
      <c r="R30" s="220"/>
      <c r="S30" s="221"/>
      <c r="T30" s="186"/>
      <c r="U30" s="186"/>
      <c r="V30" s="186"/>
      <c r="W30" s="186"/>
      <c r="X30" s="186"/>
    </row>
    <row r="31" spans="1:24" ht="124.5" customHeight="1" x14ac:dyDescent="0.35">
      <c r="A31" s="213" t="str">
        <f>'[4]CONTEXTO E IDENTIFICACIÓN'!D77</f>
        <v>Gestión de Información Geográfica</v>
      </c>
      <c r="B31" s="212" t="str">
        <f>'[4]CONTEXTO E IDENTIFICACIÓN'!F77</f>
        <v>Gestión Agrológica</v>
      </c>
      <c r="C31" s="197" t="str">
        <f>'[4]CONTEXTO E IDENTIFICACIÓN'!A77</f>
        <v>R23</v>
      </c>
      <c r="D31" s="211"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E31" s="210" t="str">
        <f>'[4]PROB E IMPACTO INHERENTE'!I31</f>
        <v>Baja</v>
      </c>
      <c r="F31" s="210" t="str">
        <f>'[4]PROB E IMPACTO INHERENTE'!Q31</f>
        <v>Mayor</v>
      </c>
      <c r="G31" s="209" t="str">
        <f t="shared" si="0"/>
        <v>Alto</v>
      </c>
      <c r="H31" s="219"/>
      <c r="I31" s="219"/>
      <c r="J31" s="219"/>
      <c r="K31" s="219"/>
      <c r="L31" s="219"/>
      <c r="M31" s="219"/>
      <c r="N31" s="219"/>
      <c r="O31" s="219"/>
      <c r="P31" s="219"/>
      <c r="Q31" s="220"/>
      <c r="R31" s="220"/>
      <c r="S31" s="221"/>
      <c r="T31" s="186"/>
      <c r="U31" s="186"/>
      <c r="V31" s="186"/>
      <c r="W31" s="186"/>
      <c r="X31" s="186"/>
    </row>
    <row r="32" spans="1:24" ht="141" customHeight="1" x14ac:dyDescent="0.35">
      <c r="A32" s="213" t="str">
        <f>'[4]CONTEXTO E IDENTIFICACIÓN'!D78</f>
        <v>Gestión de Información Geográfica</v>
      </c>
      <c r="B32" s="212" t="str">
        <f>'[4]CONTEXTO E IDENTIFICACIÓN'!F78</f>
        <v>Gestión Agrológica</v>
      </c>
      <c r="C32" s="197" t="str">
        <f>'[4]CONTEXTO E IDENTIFICACIÓN'!A78</f>
        <v>R24</v>
      </c>
      <c r="D32" s="211"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E32" s="210" t="str">
        <f>'[4]PROB E IMPACTO INHERENTE'!I32</f>
        <v>Baja</v>
      </c>
      <c r="F32" s="210" t="str">
        <f>'[4]PROB E IMPACTO INHERENTE'!Q32</f>
        <v>Mayor</v>
      </c>
      <c r="G32" s="209" t="str">
        <f t="shared" si="0"/>
        <v>Alto</v>
      </c>
      <c r="H32" s="219"/>
      <c r="I32" s="219"/>
      <c r="J32" s="219"/>
      <c r="K32" s="219"/>
      <c r="L32" s="219"/>
      <c r="M32" s="219"/>
      <c r="N32" s="219"/>
      <c r="O32" s="219"/>
      <c r="P32" s="219"/>
      <c r="Q32" s="220"/>
      <c r="R32" s="220"/>
      <c r="S32" s="221"/>
      <c r="T32" s="186"/>
      <c r="U32" s="186"/>
      <c r="V32" s="186"/>
      <c r="W32" s="186"/>
      <c r="X32" s="186"/>
    </row>
    <row r="33" spans="1:24" ht="150" x14ac:dyDescent="0.35">
      <c r="A33" s="213" t="str">
        <f>'[4]CONTEXTO E IDENTIFICACIÓN'!D79</f>
        <v>Gestión de Información Geográfica</v>
      </c>
      <c r="B33" s="212" t="str">
        <f>'[4]CONTEXTO E IDENTIFICACIÓN'!F79</f>
        <v>Gestión Agrológica</v>
      </c>
      <c r="C33" s="197" t="str">
        <f>'[4]CONTEXTO E IDENTIFICACIÓN'!A79</f>
        <v>R25</v>
      </c>
      <c r="D33" s="211"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E33" s="210" t="str">
        <f>'[4]PROB E IMPACTO INHERENTE'!I33</f>
        <v>Muy Baja</v>
      </c>
      <c r="F33" s="210" t="str">
        <f>'[4]PROB E IMPACTO INHERENTE'!Q33</f>
        <v>Moderado</v>
      </c>
      <c r="G33" s="209" t="str">
        <f t="shared" si="0"/>
        <v>Moderado</v>
      </c>
      <c r="H33" s="219"/>
      <c r="I33" s="219"/>
      <c r="J33" s="219"/>
      <c r="K33" s="219"/>
      <c r="L33" s="219"/>
      <c r="M33" s="219"/>
      <c r="N33" s="219"/>
      <c r="O33" s="219"/>
      <c r="P33" s="219"/>
      <c r="Q33" s="220"/>
      <c r="R33" s="220"/>
      <c r="S33" s="221"/>
      <c r="T33" s="186"/>
      <c r="U33" s="186"/>
      <c r="V33" s="186"/>
      <c r="W33" s="186"/>
      <c r="X33" s="186"/>
    </row>
    <row r="34" spans="1:24" ht="75" x14ac:dyDescent="0.35">
      <c r="A34" s="213" t="str">
        <f>'[4]CONTEXTO E IDENTIFICACIÓN'!D80</f>
        <v>Gestión catastral</v>
      </c>
      <c r="B34" s="212" t="str">
        <f>'[4]CONTEXTO E IDENTIFICACIÓN'!F80</f>
        <v>Prestación del Servicio Catastral por Excepción</v>
      </c>
      <c r="C34" s="197" t="str">
        <f>'[4]CONTEXTO E IDENTIFICACIÓN'!A80</f>
        <v>R26</v>
      </c>
      <c r="D34" s="211"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E34" s="210" t="str">
        <f>'[4]PROB E IMPACTO INHERENTE'!I34</f>
        <v>Muy Alta</v>
      </c>
      <c r="F34" s="210" t="str">
        <f>'[4]PROB E IMPACTO INHERENTE'!Q34</f>
        <v>Moderado</v>
      </c>
      <c r="G34" s="209" t="str">
        <f t="shared" si="0"/>
        <v>Alto</v>
      </c>
      <c r="H34" s="219"/>
      <c r="I34" s="219"/>
      <c r="J34" s="219"/>
      <c r="K34" s="219"/>
      <c r="L34" s="219"/>
      <c r="M34" s="219"/>
      <c r="N34" s="219"/>
      <c r="O34" s="219"/>
      <c r="P34" s="219"/>
      <c r="Q34" s="220"/>
      <c r="R34" s="220"/>
      <c r="S34" s="221"/>
      <c r="T34" s="186"/>
      <c r="U34" s="186"/>
      <c r="V34" s="186"/>
      <c r="W34" s="186"/>
      <c r="X34" s="186"/>
    </row>
    <row r="35" spans="1:24" ht="120.75" customHeight="1" x14ac:dyDescent="0.35">
      <c r="A35" s="213" t="str">
        <f>'[4]CONTEXTO E IDENTIFICACIÓN'!D81</f>
        <v>Gestión catastral</v>
      </c>
      <c r="B35" s="212" t="str">
        <f>'[4]CONTEXTO E IDENTIFICACIÓN'!F81</f>
        <v>Prestación del Servicio Catastral por Excepción</v>
      </c>
      <c r="C35" s="197" t="str">
        <f>'[4]CONTEXTO E IDENTIFICACIÓN'!A81</f>
        <v>R27</v>
      </c>
      <c r="D35" s="211"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E35" s="210" t="str">
        <f>'[4]PROB E IMPACTO INHERENTE'!I35</f>
        <v>Baja</v>
      </c>
      <c r="F35" s="210" t="str">
        <f>'[4]PROB E IMPACTO INHERENTE'!Q35</f>
        <v>Moderado</v>
      </c>
      <c r="G35" s="209" t="str">
        <f t="shared" si="0"/>
        <v>Moderado</v>
      </c>
      <c r="H35" s="219"/>
      <c r="I35" s="219"/>
      <c r="J35" s="219"/>
      <c r="K35" s="219"/>
      <c r="L35" s="219"/>
      <c r="M35" s="219"/>
      <c r="N35" s="219"/>
      <c r="O35" s="219"/>
      <c r="P35" s="219"/>
      <c r="Q35" s="220"/>
      <c r="R35" s="220"/>
      <c r="S35" s="221"/>
      <c r="T35" s="186"/>
      <c r="U35" s="186"/>
      <c r="V35" s="186"/>
      <c r="W35" s="186"/>
      <c r="X35" s="186"/>
    </row>
    <row r="36" spans="1:24" ht="75" x14ac:dyDescent="0.35">
      <c r="A36" s="213" t="str">
        <f>'[4]CONTEXTO E IDENTIFICACIÓN'!D82</f>
        <v>Gestión catastral</v>
      </c>
      <c r="B36" s="212" t="str">
        <f>'[4]CONTEXTO E IDENTIFICACIÓN'!F82</f>
        <v>Formación, Actualización y Conservación Catastral</v>
      </c>
      <c r="C36" s="197" t="str">
        <f>'[4]CONTEXTO E IDENTIFICACIÓN'!A82</f>
        <v>R28</v>
      </c>
      <c r="D36" s="211"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E36" s="210" t="str">
        <f>'[4]PROB E IMPACTO INHERENTE'!I36</f>
        <v>Alta</v>
      </c>
      <c r="F36" s="210" t="str">
        <f>'[4]PROB E IMPACTO INHERENTE'!Q36</f>
        <v>Moderado</v>
      </c>
      <c r="G36" s="209" t="str">
        <f t="shared" si="0"/>
        <v>Alto</v>
      </c>
      <c r="H36" s="219"/>
      <c r="I36" s="219"/>
      <c r="J36" s="219"/>
      <c r="K36" s="219"/>
      <c r="L36" s="219"/>
      <c r="M36" s="219"/>
      <c r="N36" s="219"/>
      <c r="O36" s="219"/>
      <c r="P36" s="219"/>
      <c r="Q36" s="220"/>
      <c r="R36" s="220"/>
      <c r="S36" s="221"/>
      <c r="T36" s="186"/>
      <c r="U36" s="186"/>
      <c r="V36" s="186"/>
      <c r="W36" s="186"/>
      <c r="X36" s="186"/>
    </row>
    <row r="37" spans="1:24" ht="87.5" x14ac:dyDescent="0.35">
      <c r="A37" s="213" t="str">
        <f>'[4]CONTEXTO E IDENTIFICACIÓN'!D83</f>
        <v>Gestión catastral</v>
      </c>
      <c r="B37" s="212" t="str">
        <f>'[4]CONTEXTO E IDENTIFICACIÓN'!F83</f>
        <v>Avalúos Comerciales</v>
      </c>
      <c r="C37" s="197" t="str">
        <f>'[4]CONTEXTO E IDENTIFICACIÓN'!A83</f>
        <v>R29</v>
      </c>
      <c r="D37" s="211"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E37" s="210" t="str">
        <f>'[4]PROB E IMPACTO INHERENTE'!I37</f>
        <v>Muy Alta</v>
      </c>
      <c r="F37" s="210" t="str">
        <f>'[4]PROB E IMPACTO INHERENTE'!Q37</f>
        <v>Mayor</v>
      </c>
      <c r="G37" s="209" t="str">
        <f t="shared" si="0"/>
        <v>Alto</v>
      </c>
      <c r="H37" s="219"/>
      <c r="I37" s="219"/>
      <c r="J37" s="219"/>
      <c r="K37" s="219"/>
      <c r="L37" s="219"/>
      <c r="M37" s="219"/>
      <c r="N37" s="219"/>
      <c r="O37" s="219"/>
      <c r="P37" s="219"/>
      <c r="Q37" s="220"/>
      <c r="R37" s="220"/>
      <c r="S37" s="221"/>
      <c r="T37" s="186"/>
      <c r="U37" s="186"/>
      <c r="V37" s="186"/>
      <c r="W37" s="186"/>
      <c r="X37" s="186"/>
    </row>
    <row r="38" spans="1:24" ht="200" x14ac:dyDescent="0.35">
      <c r="A38" s="213" t="str">
        <f>'[4]CONTEXTO E IDENTIFICACIÓN'!D84</f>
        <v>Innovación y Gestión del Conocimiento Aplicado</v>
      </c>
      <c r="B38" s="212" t="str">
        <f>'[4]CONTEXTO E IDENTIFICACIÓN'!F84</f>
        <v>Prospectiva</v>
      </c>
      <c r="C38" s="197" t="str">
        <f>'[4]CONTEXTO E IDENTIFICACIÓN'!A84</f>
        <v>R30</v>
      </c>
      <c r="D38" s="211"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E38" s="210" t="str">
        <f>'[4]PROB E IMPACTO INHERENTE'!I38</f>
        <v>Baja</v>
      </c>
      <c r="F38" s="210" t="str">
        <f>'[4]PROB E IMPACTO INHERENTE'!Q38</f>
        <v>Mayor</v>
      </c>
      <c r="G38" s="209" t="str">
        <f t="shared" si="0"/>
        <v>Alto</v>
      </c>
      <c r="H38" s="219"/>
      <c r="I38" s="219"/>
      <c r="J38" s="219"/>
      <c r="K38" s="219"/>
      <c r="L38" s="219"/>
      <c r="M38" s="219"/>
      <c r="N38" s="219"/>
      <c r="O38" s="219"/>
      <c r="P38" s="219"/>
      <c r="Q38" s="220"/>
      <c r="R38" s="220"/>
      <c r="S38" s="221"/>
      <c r="T38" s="186"/>
      <c r="U38" s="186"/>
      <c r="V38" s="186"/>
      <c r="W38" s="186"/>
      <c r="X38" s="186"/>
    </row>
    <row r="39" spans="1:24" ht="168" customHeight="1" x14ac:dyDescent="0.35">
      <c r="A39" s="213" t="str">
        <f>'[4]CONTEXTO E IDENTIFICACIÓN'!D85</f>
        <v>Innovación y Gestión del Conocimiento Aplicado</v>
      </c>
      <c r="B39" s="212" t="str">
        <f>'[4]CONTEXTO E IDENTIFICACIÓN'!F85</f>
        <v>Prospectiva</v>
      </c>
      <c r="C39" s="197" t="str">
        <f>'[4]CONTEXTO E IDENTIFICACIÓN'!A85</f>
        <v>R31</v>
      </c>
      <c r="D39" s="211"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E39" s="210" t="str">
        <f>'[4]PROB E IMPACTO INHERENTE'!I39</f>
        <v>Muy Baja</v>
      </c>
      <c r="F39" s="210" t="str">
        <f>'[4]PROB E IMPACTO INHERENTE'!Q39</f>
        <v>Catastrófico</v>
      </c>
      <c r="G39" s="209" t="str">
        <f t="shared" si="0"/>
        <v>Extremo</v>
      </c>
      <c r="H39" s="219"/>
      <c r="I39" s="219"/>
      <c r="J39" s="219"/>
      <c r="K39" s="219"/>
      <c r="L39" s="219"/>
      <c r="M39" s="219"/>
      <c r="N39" s="219"/>
      <c r="O39" s="219"/>
      <c r="P39" s="219"/>
      <c r="Q39" s="220"/>
      <c r="R39" s="220"/>
      <c r="S39" s="221"/>
      <c r="T39" s="186"/>
      <c r="U39" s="186"/>
      <c r="V39" s="186"/>
      <c r="W39" s="186"/>
      <c r="X39" s="186"/>
    </row>
    <row r="40" spans="1:24" ht="225" x14ac:dyDescent="0.35">
      <c r="A40" s="213" t="str">
        <f>'[4]CONTEXTO E IDENTIFICACIÓN'!D86</f>
        <v>Innovación y Gestión del Conocimiento Aplicado</v>
      </c>
      <c r="B40" s="212" t="str">
        <f>'[4]CONTEXTO E IDENTIFICACIÓN'!F86</f>
        <v>Prospectiva</v>
      </c>
      <c r="C40" s="197" t="str">
        <f>'[4]CONTEXTO E IDENTIFICACIÓN'!A86</f>
        <v>R32</v>
      </c>
      <c r="D40" s="211"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E40" s="210" t="str">
        <f>'[4]PROB E IMPACTO INHERENTE'!I40</f>
        <v>Baja</v>
      </c>
      <c r="F40" s="210" t="str">
        <f>'[4]PROB E IMPACTO INHERENTE'!Q40</f>
        <v>Mayor</v>
      </c>
      <c r="G40" s="209" t="str">
        <f t="shared" si="0"/>
        <v>Alto</v>
      </c>
      <c r="H40" s="219"/>
      <c r="I40" s="219"/>
      <c r="J40" s="219"/>
      <c r="K40" s="219"/>
      <c r="L40" s="219"/>
      <c r="M40" s="219"/>
      <c r="N40" s="219"/>
      <c r="O40" s="219"/>
      <c r="P40" s="219"/>
      <c r="Q40" s="220"/>
      <c r="R40" s="220"/>
      <c r="S40" s="221"/>
      <c r="T40" s="186"/>
      <c r="U40" s="186"/>
      <c r="V40" s="186"/>
      <c r="W40" s="186"/>
      <c r="X40" s="186"/>
    </row>
    <row r="41" spans="1:24" ht="100" x14ac:dyDescent="0.35">
      <c r="A41" s="213" t="str">
        <f>'[4]CONTEXTO E IDENTIFICACIÓN'!D87</f>
        <v>Gestión de Talento Humano</v>
      </c>
      <c r="B41" s="212" t="str">
        <f>'[4]CONTEXTO E IDENTIFICACIÓN'!F87</f>
        <v>Bienestar y Sistema de Gestión de Seguridad y Salud en el Trabajo</v>
      </c>
      <c r="C41" s="197" t="str">
        <f>'[4]CONTEXTO E IDENTIFICACIÓN'!A87</f>
        <v>R33</v>
      </c>
      <c r="D41" s="211"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E41" s="210" t="str">
        <f>'[4]PROB E IMPACTO INHERENTE'!I41</f>
        <v>Alta</v>
      </c>
      <c r="F41" s="210" t="str">
        <f>'[4]PROB E IMPACTO INHERENTE'!Q41</f>
        <v>Moderado</v>
      </c>
      <c r="G41" s="209" t="str">
        <f t="shared" ref="G41:G72" si="1">+IF(E41=$S$9,IF(F41=$T$8,$T$9,IF(F41=$U$8,$U$9,IF(F41=$V$8,$V$9,IF(F41=$W$8,$W$9,IF(F41=$X$8,$X$9))))),IF(E41=$S$10,IF(F41=$T$8,$T$10,IF(F41=$U$8,$U$10,IF(F41=$V$8,$V$10,IF(F41=$W$8,$W$10,IF(F41=$X$8,$X$10))))),IF(E41=$S$11,IF(F41=$T$8,$T$11,IF(F41=$U$8,$U$11,IF(F41=$V$8,$V$11,IF(F41=$W$8,$W$11,IF(F41=$X$8,$X$11))))),IF(E41=$S$12,IF(F41=$T$8,$T$12,IF(F41=$U$8,$U$12,IF(F41=$V$8,$V$12,IF(F41=$W$8,$W$12,IF(F41=$X$8,$X$12))))),IF(E41=$S$13,IF(F41=$T$8,$T$13,IF(F41=$U$8,$U$13,IF(F41=$V$8,$V$13,IF(F41=$W$8,$W$13,IF(F41=$X$8,$X$13))))),"")))))</f>
        <v>Alto</v>
      </c>
      <c r="H41" s="219"/>
      <c r="I41" s="219"/>
      <c r="J41" s="219"/>
      <c r="K41" s="219"/>
      <c r="L41" s="219"/>
      <c r="M41" s="219"/>
      <c r="N41" s="219"/>
      <c r="O41" s="219"/>
      <c r="P41" s="219"/>
      <c r="Q41" s="220"/>
      <c r="R41" s="220"/>
      <c r="S41" s="186"/>
      <c r="T41" s="186"/>
      <c r="U41" s="186"/>
      <c r="V41" s="186"/>
      <c r="W41" s="186"/>
      <c r="X41" s="186"/>
    </row>
    <row r="42" spans="1:24" ht="112.5" x14ac:dyDescent="0.35">
      <c r="A42" s="213" t="str">
        <f>'[4]CONTEXTO E IDENTIFICACIÓN'!D88</f>
        <v>Gestión de Talento Humano</v>
      </c>
      <c r="B42" s="212" t="str">
        <f>'[4]CONTEXTO E IDENTIFICACIÓN'!F88</f>
        <v>Provisión de Empleo y Compensación</v>
      </c>
      <c r="C42" s="197" t="str">
        <f>'[4]CONTEXTO E IDENTIFICACIÓN'!A88</f>
        <v>R34</v>
      </c>
      <c r="D42" s="211"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E42" s="210" t="str">
        <f>'[4]PROB E IMPACTO INHERENTE'!I42</f>
        <v>Media</v>
      </c>
      <c r="F42" s="210" t="str">
        <f>'[4]PROB E IMPACTO INHERENTE'!Q42</f>
        <v>Moderado</v>
      </c>
      <c r="G42" s="209" t="str">
        <f t="shared" si="1"/>
        <v>Moderado</v>
      </c>
      <c r="H42" s="219"/>
      <c r="I42" s="219"/>
      <c r="J42" s="219"/>
      <c r="K42" s="219"/>
      <c r="L42" s="219"/>
      <c r="M42" s="219"/>
      <c r="N42" s="219"/>
      <c r="O42" s="219"/>
      <c r="P42" s="219"/>
      <c r="Q42" s="220"/>
      <c r="R42" s="220"/>
      <c r="S42" s="186"/>
      <c r="T42" s="186"/>
      <c r="U42" s="186"/>
      <c r="V42" s="186"/>
      <c r="W42" s="186"/>
      <c r="X42" s="186"/>
    </row>
    <row r="43" spans="1:24" ht="75" x14ac:dyDescent="0.35">
      <c r="A43" s="213" t="str">
        <f>'[4]CONTEXTO E IDENTIFICACIÓN'!D89</f>
        <v>Gestión de Talento Humano</v>
      </c>
      <c r="B43" s="212" t="str">
        <f>'[4]CONTEXTO E IDENTIFICACIÓN'!F89</f>
        <v>Formación y Gestión del Desempeño</v>
      </c>
      <c r="C43" s="197" t="str">
        <f>'[4]CONTEXTO E IDENTIFICACIÓN'!A89</f>
        <v>R35</v>
      </c>
      <c r="D43" s="211"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E43" s="210" t="str">
        <f>'[4]PROB E IMPACTO INHERENTE'!I43</f>
        <v>Baja</v>
      </c>
      <c r="F43" s="210" t="str">
        <f>'[4]PROB E IMPACTO INHERENTE'!Q43</f>
        <v>Moderado</v>
      </c>
      <c r="G43" s="209" t="str">
        <f t="shared" si="1"/>
        <v>Moderado</v>
      </c>
      <c r="H43" s="219"/>
      <c r="I43" s="219"/>
      <c r="J43" s="219"/>
      <c r="K43" s="219"/>
      <c r="L43" s="219"/>
      <c r="M43" s="219"/>
      <c r="N43" s="219"/>
      <c r="O43" s="219"/>
      <c r="P43" s="219"/>
      <c r="Q43" s="186"/>
      <c r="R43" s="186"/>
      <c r="S43" s="186"/>
      <c r="T43" s="186"/>
      <c r="U43" s="186"/>
      <c r="V43" s="186"/>
      <c r="W43" s="186"/>
      <c r="X43" s="186"/>
    </row>
    <row r="44" spans="1:24" ht="62.5" x14ac:dyDescent="0.35">
      <c r="A44" s="213" t="str">
        <f>'[4]CONTEXTO E IDENTIFICACIÓN'!D90</f>
        <v>Gestión Financiera</v>
      </c>
      <c r="B44" s="212" t="str">
        <f>'[4]CONTEXTO E IDENTIFICACIÓN'!F90</f>
        <v>Gestión Presupuestal</v>
      </c>
      <c r="C44" s="197" t="str">
        <f>'[4]CONTEXTO E IDENTIFICACIÓN'!A90</f>
        <v>R36</v>
      </c>
      <c r="D44" s="211"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E44" s="210" t="str">
        <f>'[4]PROB E IMPACTO INHERENTE'!I44</f>
        <v>Alta</v>
      </c>
      <c r="F44" s="210" t="str">
        <f>'[4]PROB E IMPACTO INHERENTE'!Q44</f>
        <v>Leve</v>
      </c>
      <c r="G44" s="209" t="str">
        <f t="shared" si="1"/>
        <v>Moderado</v>
      </c>
      <c r="H44" s="219"/>
      <c r="I44" s="219"/>
      <c r="J44" s="219"/>
      <c r="K44" s="219"/>
      <c r="L44" s="219"/>
      <c r="M44" s="219"/>
      <c r="N44" s="219"/>
      <c r="O44" s="219"/>
      <c r="P44" s="219"/>
      <c r="Q44" s="186"/>
      <c r="R44" s="186"/>
      <c r="S44" s="186"/>
      <c r="T44" s="186"/>
      <c r="U44" s="186"/>
      <c r="V44" s="186"/>
      <c r="W44" s="186"/>
      <c r="X44" s="186"/>
    </row>
    <row r="45" spans="1:24" ht="50" x14ac:dyDescent="0.35">
      <c r="A45" s="213" t="str">
        <f>'[4]CONTEXTO E IDENTIFICACIÓN'!D91</f>
        <v>Gestión Financiera</v>
      </c>
      <c r="B45" s="212" t="str">
        <f>'[4]CONTEXTO E IDENTIFICACIÓN'!F91</f>
        <v>Gestión Contable</v>
      </c>
      <c r="C45" s="197" t="str">
        <f>'[4]CONTEXTO E IDENTIFICACIÓN'!A91</f>
        <v>R37</v>
      </c>
      <c r="D45" s="211"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E45" s="210" t="str">
        <f>'[4]PROB E IMPACTO INHERENTE'!I45</f>
        <v>Alta</v>
      </c>
      <c r="F45" s="210" t="str">
        <f>'[4]PROB E IMPACTO INHERENTE'!Q45</f>
        <v>Moderado</v>
      </c>
      <c r="G45" s="209" t="str">
        <f t="shared" si="1"/>
        <v>Alto</v>
      </c>
      <c r="H45" s="219"/>
      <c r="I45" s="219"/>
      <c r="J45" s="219"/>
      <c r="K45" s="219"/>
      <c r="L45" s="219"/>
      <c r="M45" s="219"/>
      <c r="N45" s="219"/>
      <c r="O45" s="219"/>
      <c r="P45" s="219"/>
      <c r="Q45" s="186"/>
      <c r="R45" s="186"/>
      <c r="S45" s="186"/>
      <c r="T45" s="186"/>
      <c r="U45" s="186"/>
      <c r="V45" s="186"/>
      <c r="W45" s="186"/>
      <c r="X45" s="186"/>
    </row>
    <row r="46" spans="1:24" ht="37.5" x14ac:dyDescent="0.35">
      <c r="A46" s="213" t="str">
        <f>'[4]CONTEXTO E IDENTIFICACIÓN'!D92</f>
        <v>Gestión Financiera</v>
      </c>
      <c r="B46" s="212" t="str">
        <f>'[4]CONTEXTO E IDENTIFICACIÓN'!F92</f>
        <v>Gestión Contable</v>
      </c>
      <c r="C46" s="197" t="str">
        <f>'[4]CONTEXTO E IDENTIFICACIÓN'!A92</f>
        <v>R38</v>
      </c>
      <c r="D46" s="211" t="str">
        <f>'[4]CONTEXTO E IDENTIFICACIÓN'!N92</f>
        <v>Posibilidad de pérdida Económica por manejo indebido de recursos financieros por parte de quienes los administran en la entidad, para beneficio propio o de terceros debido a manipulación de la información financiera.</v>
      </c>
      <c r="E46" s="210" t="str">
        <f>'[4]PROB E IMPACTO INHERENTE'!I46</f>
        <v>Alta</v>
      </c>
      <c r="F46" s="210" t="str">
        <f>'[4]PROB E IMPACTO INHERENTE'!Q46</f>
        <v>Mayor</v>
      </c>
      <c r="G46" s="209" t="str">
        <f t="shared" si="1"/>
        <v>Alto</v>
      </c>
      <c r="H46" s="219"/>
      <c r="I46" s="219"/>
      <c r="J46" s="219"/>
      <c r="K46" s="219"/>
      <c r="L46" s="219"/>
      <c r="M46" s="219"/>
      <c r="N46" s="219"/>
      <c r="O46" s="219"/>
      <c r="P46" s="219"/>
      <c r="Q46" s="186"/>
      <c r="R46" s="186"/>
      <c r="S46" s="186"/>
      <c r="T46" s="186"/>
      <c r="U46" s="186"/>
      <c r="V46" s="186"/>
      <c r="W46" s="186"/>
      <c r="X46" s="186"/>
    </row>
    <row r="47" spans="1:24" ht="112.5" x14ac:dyDescent="0.35">
      <c r="A47" s="213" t="str">
        <f>'[4]CONTEXTO E IDENTIFICACIÓN'!D93</f>
        <v>Gestión Jurídica</v>
      </c>
      <c r="B47" s="212" t="str">
        <f>'[4]CONTEXTO E IDENTIFICACIÓN'!F93</f>
        <v>Judicial</v>
      </c>
      <c r="C47" s="197" t="str">
        <f>'[4]CONTEXTO E IDENTIFICACIÓN'!A93</f>
        <v>R39</v>
      </c>
      <c r="D47" s="211"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E47" s="210" t="str">
        <f>'[4]PROB E IMPACTO INHERENTE'!I47</f>
        <v>Media</v>
      </c>
      <c r="F47" s="210" t="str">
        <f>'[4]PROB E IMPACTO INHERENTE'!Q47</f>
        <v>Mayor</v>
      </c>
      <c r="G47" s="209" t="str">
        <f t="shared" si="1"/>
        <v>Alto</v>
      </c>
      <c r="H47" s="219"/>
      <c r="I47" s="219"/>
      <c r="J47" s="219"/>
      <c r="K47" s="219"/>
      <c r="L47" s="219"/>
      <c r="M47" s="219"/>
      <c r="N47" s="219"/>
      <c r="O47" s="219"/>
      <c r="P47" s="219"/>
      <c r="Q47" s="186"/>
      <c r="R47" s="186"/>
      <c r="S47" s="186"/>
      <c r="T47" s="186"/>
      <c r="U47" s="186"/>
      <c r="V47" s="186"/>
      <c r="W47" s="186"/>
      <c r="X47" s="186"/>
    </row>
    <row r="48" spans="1:24" ht="112.5" x14ac:dyDescent="0.35">
      <c r="A48" s="213" t="str">
        <f>'[4]CONTEXTO E IDENTIFICACIÓN'!D94</f>
        <v>Gestión Jurídica</v>
      </c>
      <c r="B48" s="212" t="str">
        <f>'[4]CONTEXTO E IDENTIFICACIÓN'!F94</f>
        <v>Judicial</v>
      </c>
      <c r="C48" s="197" t="str">
        <f>'[4]CONTEXTO E IDENTIFICACIÓN'!A94</f>
        <v>R40</v>
      </c>
      <c r="D48" s="211"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E48" s="210" t="str">
        <f>'[4]PROB E IMPACTO INHERENTE'!I48</f>
        <v>Media</v>
      </c>
      <c r="F48" s="210" t="str">
        <f>'[4]PROB E IMPACTO INHERENTE'!Q48</f>
        <v>Catastrófico</v>
      </c>
      <c r="G48" s="209" t="str">
        <f t="shared" si="1"/>
        <v>Extremo</v>
      </c>
      <c r="H48" s="186"/>
      <c r="I48" s="186"/>
      <c r="J48" s="186"/>
      <c r="K48" s="186"/>
      <c r="L48" s="186"/>
      <c r="M48" s="186"/>
      <c r="N48" s="186"/>
      <c r="O48" s="186"/>
      <c r="P48" s="186"/>
      <c r="Q48" s="186"/>
      <c r="R48" s="186"/>
      <c r="S48" s="186"/>
      <c r="T48" s="186"/>
      <c r="U48" s="186"/>
      <c r="V48" s="186"/>
      <c r="W48" s="186"/>
      <c r="X48" s="186"/>
    </row>
    <row r="49" spans="1:24" ht="125" x14ac:dyDescent="0.35">
      <c r="A49" s="213" t="str">
        <f>'[4]CONTEXTO E IDENTIFICACIÓN'!D95</f>
        <v>Gestión Contractual</v>
      </c>
      <c r="B49" s="212" t="str">
        <f>'[4]CONTEXTO E IDENTIFICACIÓN'!F95</f>
        <v>Gestión Contractual</v>
      </c>
      <c r="C49" s="197" t="str">
        <f>'[4]CONTEXTO E IDENTIFICACIÓN'!A95</f>
        <v>R41</v>
      </c>
      <c r="D49" s="211"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E49" s="210" t="str">
        <f>'[4]PROB E IMPACTO INHERENTE'!I49</f>
        <v>Muy Alta</v>
      </c>
      <c r="F49" s="210" t="str">
        <f>'[4]PROB E IMPACTO INHERENTE'!Q49</f>
        <v>Moderado</v>
      </c>
      <c r="G49" s="209" t="str">
        <f t="shared" si="1"/>
        <v>Alto</v>
      </c>
      <c r="H49" s="186"/>
      <c r="I49" s="186"/>
      <c r="J49" s="186"/>
      <c r="K49" s="186"/>
      <c r="L49" s="186"/>
      <c r="M49" s="186"/>
      <c r="N49" s="186"/>
      <c r="O49" s="186"/>
      <c r="P49" s="186"/>
      <c r="Q49" s="186"/>
      <c r="R49" s="186"/>
      <c r="S49" s="186"/>
      <c r="T49" s="186"/>
      <c r="U49" s="186"/>
      <c r="V49" s="186"/>
      <c r="W49" s="186"/>
      <c r="X49" s="186"/>
    </row>
    <row r="50" spans="1:24" ht="150" x14ac:dyDescent="0.35">
      <c r="A50" s="213" t="str">
        <f>'[4]CONTEXTO E IDENTIFICACIÓN'!D96</f>
        <v>Gestión Contractual</v>
      </c>
      <c r="B50" s="212" t="str">
        <f>'[4]CONTEXTO E IDENTIFICACIÓN'!F96</f>
        <v>Gestión Contractual</v>
      </c>
      <c r="C50" s="197" t="str">
        <f>'[4]CONTEXTO E IDENTIFICACIÓN'!A96</f>
        <v>R42</v>
      </c>
      <c r="D50" s="211"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E50" s="210" t="str">
        <f>'[4]PROB E IMPACTO INHERENTE'!I50</f>
        <v>Baja</v>
      </c>
      <c r="F50" s="210" t="str">
        <f>'[4]PROB E IMPACTO INHERENTE'!Q50</f>
        <v>Catastrófico</v>
      </c>
      <c r="G50" s="209" t="str">
        <f t="shared" si="1"/>
        <v>Extremo</v>
      </c>
      <c r="H50" s="186"/>
      <c r="I50" s="186"/>
      <c r="J50" s="186"/>
      <c r="K50" s="186"/>
      <c r="L50" s="186"/>
      <c r="M50" s="186"/>
      <c r="N50" s="186"/>
      <c r="O50" s="186"/>
      <c r="P50" s="186"/>
      <c r="Q50" s="186"/>
      <c r="R50" s="186"/>
      <c r="S50" s="186"/>
      <c r="T50" s="186"/>
      <c r="U50" s="186"/>
      <c r="V50" s="186"/>
      <c r="W50" s="186"/>
      <c r="X50" s="186"/>
    </row>
    <row r="51" spans="1:24" ht="123.75" customHeight="1" x14ac:dyDescent="0.35">
      <c r="A51" s="213" t="str">
        <f>'[4]CONTEXTO E IDENTIFICACIÓN'!D97</f>
        <v>Gestión Documental</v>
      </c>
      <c r="B51" s="212" t="str">
        <f>'[4]CONTEXTO E IDENTIFICACIÓN'!F97</f>
        <v>Gestión de Archivos</v>
      </c>
      <c r="C51" s="197" t="str">
        <f>'[4]CONTEXTO E IDENTIFICACIÓN'!A97</f>
        <v>R43</v>
      </c>
      <c r="D51" s="211"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E51" s="210" t="str">
        <f>'[4]PROB E IMPACTO INHERENTE'!I51</f>
        <v>Media</v>
      </c>
      <c r="F51" s="210" t="str">
        <f>'[4]PROB E IMPACTO INHERENTE'!Q51</f>
        <v>Mayor</v>
      </c>
      <c r="G51" s="209" t="str">
        <f t="shared" si="1"/>
        <v>Alto</v>
      </c>
      <c r="H51" s="186"/>
      <c r="I51" s="186"/>
      <c r="J51" s="186"/>
      <c r="K51" s="186"/>
      <c r="L51" s="186"/>
      <c r="M51" s="186"/>
      <c r="N51" s="186"/>
      <c r="O51" s="186"/>
      <c r="P51" s="186"/>
      <c r="Q51" s="186"/>
      <c r="R51" s="186"/>
      <c r="S51" s="186"/>
      <c r="T51" s="186"/>
      <c r="U51" s="186"/>
      <c r="V51" s="186"/>
      <c r="W51" s="186"/>
      <c r="X51" s="186"/>
    </row>
    <row r="52" spans="1:24" ht="212.5" x14ac:dyDescent="0.35">
      <c r="A52" s="213" t="str">
        <f>'[4]CONTEXTO E IDENTIFICACIÓN'!D98</f>
        <v>Gestión Documental</v>
      </c>
      <c r="B52" s="212" t="str">
        <f>'[4]CONTEXTO E IDENTIFICACIÓN'!F98</f>
        <v>Gestión de Archivos</v>
      </c>
      <c r="C52" s="197" t="str">
        <f>'[4]CONTEXTO E IDENTIFICACIÓN'!A98</f>
        <v>R44</v>
      </c>
      <c r="D52" s="211"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E52" s="210" t="str">
        <f>'[4]PROB E IMPACTO INHERENTE'!I52</f>
        <v>Media</v>
      </c>
      <c r="F52" s="210" t="str">
        <f>'[4]PROB E IMPACTO INHERENTE'!Q52</f>
        <v>Mayor</v>
      </c>
      <c r="G52" s="209" t="str">
        <f t="shared" si="1"/>
        <v>Alto</v>
      </c>
      <c r="H52" s="186"/>
      <c r="I52" s="186"/>
      <c r="J52" s="186"/>
      <c r="K52" s="186"/>
      <c r="L52" s="186"/>
      <c r="M52" s="186"/>
      <c r="N52" s="186"/>
      <c r="O52" s="186"/>
      <c r="P52" s="186"/>
      <c r="Q52" s="186"/>
      <c r="R52" s="186"/>
      <c r="S52" s="186"/>
      <c r="T52" s="186"/>
      <c r="U52" s="186"/>
      <c r="V52" s="186"/>
      <c r="W52" s="186"/>
      <c r="X52" s="186"/>
    </row>
    <row r="53" spans="1:24" ht="112.5" x14ac:dyDescent="0.35">
      <c r="A53" s="213" t="str">
        <f>'[4]CONTEXTO E IDENTIFICACIÓN'!D99</f>
        <v>Gestión Documental</v>
      </c>
      <c r="B53" s="212" t="str">
        <f>'[4]CONTEXTO E IDENTIFICACIÓN'!F99</f>
        <v>Gestión de Archivos</v>
      </c>
      <c r="C53" s="197" t="str">
        <f>'[4]CONTEXTO E IDENTIFICACIÓN'!A99</f>
        <v>R45</v>
      </c>
      <c r="D53" s="211"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E53" s="210" t="str">
        <f>'[4]PROB E IMPACTO INHERENTE'!I53</f>
        <v>Media</v>
      </c>
      <c r="F53" s="210" t="str">
        <f>'[4]PROB E IMPACTO INHERENTE'!Q53</f>
        <v>Moderado</v>
      </c>
      <c r="G53" s="209" t="str">
        <f t="shared" si="1"/>
        <v>Moderado</v>
      </c>
      <c r="H53" s="186"/>
      <c r="I53" s="186"/>
      <c r="J53" s="186"/>
      <c r="K53" s="186"/>
      <c r="L53" s="186"/>
      <c r="M53" s="186"/>
      <c r="N53" s="186"/>
      <c r="O53" s="186"/>
      <c r="P53" s="186"/>
      <c r="Q53" s="186"/>
      <c r="R53" s="186"/>
      <c r="S53" s="186"/>
      <c r="T53" s="186"/>
      <c r="U53" s="186"/>
      <c r="V53" s="186"/>
      <c r="W53" s="186"/>
      <c r="X53" s="186"/>
    </row>
    <row r="54" spans="1:24" ht="87.5" x14ac:dyDescent="0.35">
      <c r="A54" s="213" t="str">
        <f>'[4]CONTEXTO E IDENTIFICACIÓN'!D100</f>
        <v>Gestión Administrativa</v>
      </c>
      <c r="B54" s="212" t="str">
        <f>'[4]CONTEXTO E IDENTIFICACIÓN'!F100</f>
        <v>Gestión de Inventarios</v>
      </c>
      <c r="C54" s="197" t="str">
        <f>'[4]CONTEXTO E IDENTIFICACIÓN'!A100</f>
        <v>R46</v>
      </c>
      <c r="D54" s="211"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E54" s="210" t="str">
        <f>'[4]PROB E IMPACTO INHERENTE'!I54</f>
        <v>Baja</v>
      </c>
      <c r="F54" s="210" t="str">
        <f>'[4]PROB E IMPACTO INHERENTE'!Q54</f>
        <v>Moderado</v>
      </c>
      <c r="G54" s="209" t="str">
        <f t="shared" si="1"/>
        <v>Moderado</v>
      </c>
      <c r="H54" s="186"/>
      <c r="I54" s="186"/>
      <c r="J54" s="186"/>
      <c r="K54" s="186"/>
      <c r="L54" s="186"/>
      <c r="M54" s="186"/>
      <c r="N54" s="186"/>
      <c r="O54" s="186"/>
      <c r="P54" s="186"/>
      <c r="Q54" s="186"/>
      <c r="R54" s="186"/>
      <c r="S54" s="186"/>
      <c r="T54" s="186"/>
      <c r="U54" s="186"/>
      <c r="V54" s="186"/>
      <c r="W54" s="186"/>
      <c r="X54" s="186"/>
    </row>
    <row r="55" spans="1:24" ht="137.5" x14ac:dyDescent="0.35">
      <c r="A55" s="213" t="str">
        <f>'[4]CONTEXTO E IDENTIFICACIÓN'!D101</f>
        <v>Gestión Administrativa</v>
      </c>
      <c r="B55" s="212" t="str">
        <f>'[4]CONTEXTO E IDENTIFICACIÓN'!F101</f>
        <v>Gestión de Servicios</v>
      </c>
      <c r="C55" s="197" t="str">
        <f>'[4]CONTEXTO E IDENTIFICACIÓN'!A101</f>
        <v>R47</v>
      </c>
      <c r="D55" s="211"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E55" s="210" t="str">
        <f>'[4]PROB E IMPACTO INHERENTE'!I55</f>
        <v>Media</v>
      </c>
      <c r="F55" s="210" t="str">
        <f>'[4]PROB E IMPACTO INHERENTE'!Q55</f>
        <v>Mayor</v>
      </c>
      <c r="G55" s="209" t="str">
        <f t="shared" si="1"/>
        <v>Alto</v>
      </c>
      <c r="H55" s="214"/>
      <c r="I55" s="214"/>
      <c r="J55" s="214"/>
      <c r="K55" s="214"/>
      <c r="L55" s="214"/>
      <c r="M55" s="214"/>
      <c r="N55" s="214"/>
      <c r="O55" s="214"/>
      <c r="P55" s="214"/>
      <c r="Q55" s="186"/>
      <c r="R55" s="186"/>
      <c r="S55" s="186"/>
      <c r="T55" s="186"/>
      <c r="U55" s="186"/>
      <c r="V55" s="186"/>
      <c r="W55" s="186"/>
      <c r="X55" s="186"/>
    </row>
    <row r="56" spans="1:24" ht="96.75" customHeight="1" x14ac:dyDescent="0.35">
      <c r="A56" s="213" t="str">
        <f>'[4]CONTEXTO E IDENTIFICACIÓN'!D102</f>
        <v>Gestión Administrativa</v>
      </c>
      <c r="B56" s="212" t="str">
        <f>'[4]CONTEXTO E IDENTIFICACIÓN'!F102</f>
        <v>Gestión de Servicios</v>
      </c>
      <c r="C56" s="197" t="str">
        <f>'[4]CONTEXTO E IDENTIFICACIÓN'!A102</f>
        <v>R48</v>
      </c>
      <c r="D56" s="211"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E56" s="210" t="str">
        <f>'[4]PROB E IMPACTO INHERENTE'!I56</f>
        <v>Muy Baja</v>
      </c>
      <c r="F56" s="210" t="str">
        <f>'[4]PROB E IMPACTO INHERENTE'!Q56</f>
        <v>Moderado</v>
      </c>
      <c r="G56" s="209" t="str">
        <f t="shared" si="1"/>
        <v>Moderado</v>
      </c>
      <c r="H56" s="214"/>
      <c r="I56" s="214"/>
      <c r="J56" s="214"/>
      <c r="K56" s="214"/>
      <c r="L56" s="214"/>
      <c r="M56" s="214"/>
      <c r="N56" s="214"/>
      <c r="O56" s="214"/>
      <c r="P56" s="214"/>
      <c r="Q56" s="186"/>
      <c r="R56" s="186"/>
      <c r="S56" s="186"/>
      <c r="T56" s="186"/>
      <c r="U56" s="186"/>
      <c r="V56" s="186"/>
      <c r="W56" s="186"/>
      <c r="X56" s="186"/>
    </row>
    <row r="57" spans="1:24" ht="137.5" x14ac:dyDescent="0.35">
      <c r="A57" s="213" t="str">
        <f>'[4]CONTEXTO E IDENTIFICACIÓN'!D103</f>
        <v>Gestión de Sistemas de Información e Infraestructura</v>
      </c>
      <c r="B57" s="212" t="str">
        <f>'[4]CONTEXTO E IDENTIFICACIÓN'!F103</f>
        <v>Gestión de la Infraestructura</v>
      </c>
      <c r="C57" s="197" t="str">
        <f>'[4]CONTEXTO E IDENTIFICACIÓN'!A103</f>
        <v>R49</v>
      </c>
      <c r="D57" s="211"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E57" s="210" t="str">
        <f>'[4]PROB E IMPACTO INHERENTE'!I57</f>
        <v>Muy Alta</v>
      </c>
      <c r="F57" s="210" t="str">
        <f>'[4]PROB E IMPACTO INHERENTE'!Q57</f>
        <v>Moderado</v>
      </c>
      <c r="G57" s="209" t="str">
        <f t="shared" si="1"/>
        <v>Alto</v>
      </c>
      <c r="H57" s="214"/>
      <c r="I57" s="214"/>
      <c r="J57" s="214"/>
      <c r="K57" s="214"/>
      <c r="L57" s="214"/>
      <c r="M57" s="214"/>
      <c r="N57" s="214"/>
      <c r="O57" s="214"/>
      <c r="P57" s="214"/>
      <c r="Q57" s="186"/>
      <c r="R57" s="186"/>
      <c r="S57" s="186"/>
      <c r="T57" s="186"/>
      <c r="U57" s="186"/>
      <c r="V57" s="186"/>
      <c r="W57" s="186"/>
      <c r="X57" s="186"/>
    </row>
    <row r="58" spans="1:24" ht="122.25" customHeight="1" x14ac:dyDescent="0.35">
      <c r="A58" s="213" t="str">
        <f>'[4]CONTEXTO E IDENTIFICACIÓN'!D104</f>
        <v>Gestión de Sistemas de Información e Infraestructura</v>
      </c>
      <c r="B58" s="212" t="str">
        <f>'[4]CONTEXTO E IDENTIFICACIÓN'!F104</f>
        <v>Gestión de la Infraestructura</v>
      </c>
      <c r="C58" s="197" t="str">
        <f>'[4]CONTEXTO E IDENTIFICACIÓN'!A104</f>
        <v>R50</v>
      </c>
      <c r="D58" s="211"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E58" s="210" t="str">
        <f>'[4]PROB E IMPACTO INHERENTE'!I58</f>
        <v>Muy Baja</v>
      </c>
      <c r="F58" s="210" t="str">
        <f>'[4]PROB E IMPACTO INHERENTE'!Q58</f>
        <v>Mayor</v>
      </c>
      <c r="G58" s="209" t="str">
        <f t="shared" si="1"/>
        <v>Alto</v>
      </c>
      <c r="H58" s="214"/>
      <c r="I58" s="214"/>
      <c r="J58" s="214"/>
      <c r="K58" s="214"/>
      <c r="L58" s="214"/>
      <c r="M58" s="214"/>
      <c r="N58" s="214"/>
      <c r="O58" s="214"/>
      <c r="P58" s="214"/>
      <c r="Q58" s="186"/>
      <c r="R58" s="186"/>
      <c r="S58" s="186"/>
      <c r="T58" s="186"/>
      <c r="U58" s="186"/>
      <c r="V58" s="186"/>
      <c r="W58" s="186"/>
      <c r="X58" s="186"/>
    </row>
    <row r="59" spans="1:24" ht="87.5" x14ac:dyDescent="0.35">
      <c r="A59" s="213" t="str">
        <f>'[4]CONTEXTO E IDENTIFICACIÓN'!D105</f>
        <v>Gestión de Sistemas de Información e Infraestructura</v>
      </c>
      <c r="B59" s="212" t="str">
        <f>'[4]CONTEXTO E IDENTIFICACIÓN'!F105</f>
        <v>Gestión de la Infraestructura</v>
      </c>
      <c r="C59" s="197" t="str">
        <f>'[4]CONTEXTO E IDENTIFICACIÓN'!A105</f>
        <v>R51</v>
      </c>
      <c r="D59" s="211"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E59" s="210" t="str">
        <f>'[4]PROB E IMPACTO INHERENTE'!I59</f>
        <v>Muy Baja</v>
      </c>
      <c r="F59" s="210" t="str">
        <f>'[4]PROB E IMPACTO INHERENTE'!Q59</f>
        <v>Mayor</v>
      </c>
      <c r="G59" s="209" t="str">
        <f t="shared" si="1"/>
        <v>Alto</v>
      </c>
      <c r="H59" s="214"/>
      <c r="I59" s="214"/>
      <c r="J59" s="214"/>
      <c r="K59" s="214"/>
      <c r="L59" s="214"/>
      <c r="M59" s="214"/>
      <c r="N59" s="214"/>
      <c r="O59" s="214"/>
      <c r="P59" s="214"/>
      <c r="Q59" s="186"/>
      <c r="R59" s="186"/>
      <c r="S59" s="186"/>
      <c r="T59" s="186"/>
      <c r="U59" s="186"/>
      <c r="V59" s="186"/>
      <c r="W59" s="186"/>
      <c r="X59" s="186"/>
    </row>
    <row r="60" spans="1:24" ht="123" customHeight="1" x14ac:dyDescent="0.35">
      <c r="A60" s="213" t="str">
        <f>'[4]CONTEXTO E IDENTIFICACIÓN'!D106</f>
        <v>Gestión de Sistemas de Información e Infraestructura</v>
      </c>
      <c r="B60" s="212" t="str">
        <f>'[4]CONTEXTO E IDENTIFICACIÓN'!F106</f>
        <v>Gestión de la Infraestructura</v>
      </c>
      <c r="C60" s="197" t="str">
        <f>'[4]CONTEXTO E IDENTIFICACIÓN'!A106</f>
        <v>R52</v>
      </c>
      <c r="D60" s="211"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E60" s="210" t="str">
        <f>'[4]PROB E IMPACTO INHERENTE'!I60</f>
        <v>Alta</v>
      </c>
      <c r="F60" s="210" t="str">
        <f>'[4]PROB E IMPACTO INHERENTE'!Q60</f>
        <v>Catastrófico</v>
      </c>
      <c r="G60" s="209" t="str">
        <f t="shared" si="1"/>
        <v>Extremo</v>
      </c>
      <c r="H60" s="214"/>
      <c r="I60" s="214"/>
      <c r="J60" s="214"/>
      <c r="K60" s="214"/>
      <c r="L60" s="214"/>
      <c r="M60" s="214"/>
      <c r="N60" s="214"/>
      <c r="O60" s="214"/>
      <c r="P60" s="214"/>
      <c r="Q60" s="186"/>
      <c r="R60" s="186"/>
      <c r="S60" s="186"/>
      <c r="T60" s="186"/>
      <c r="U60" s="186"/>
      <c r="V60" s="186"/>
      <c r="W60" s="186"/>
      <c r="X60" s="186"/>
    </row>
    <row r="61" spans="1:24" ht="100" x14ac:dyDescent="0.35">
      <c r="A61" s="213" t="str">
        <f>'[4]CONTEXTO E IDENTIFICACIÓN'!D107</f>
        <v>Gestión de Sistemas de Información e Infraestructura</v>
      </c>
      <c r="B61" s="212" t="str">
        <f>'[4]CONTEXTO E IDENTIFICACIÓN'!F107</f>
        <v>Gestión de la Infraestructura</v>
      </c>
      <c r="C61" s="197" t="str">
        <f>'[4]CONTEXTO E IDENTIFICACIÓN'!A107</f>
        <v>R53</v>
      </c>
      <c r="D61" s="211"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E61" s="210" t="str">
        <f>'[4]PROB E IMPACTO INHERENTE'!I61</f>
        <v>Muy Baja</v>
      </c>
      <c r="F61" s="210" t="str">
        <f>'[4]PROB E IMPACTO INHERENTE'!Q61</f>
        <v>Mayor</v>
      </c>
      <c r="G61" s="209" t="str">
        <f t="shared" si="1"/>
        <v>Alto</v>
      </c>
      <c r="H61" s="214"/>
      <c r="I61" s="214"/>
      <c r="J61" s="214"/>
      <c r="K61" s="214"/>
      <c r="L61" s="214"/>
      <c r="M61" s="214"/>
      <c r="N61" s="214"/>
      <c r="O61" s="214"/>
      <c r="P61" s="214"/>
      <c r="Q61" s="186"/>
      <c r="R61" s="186"/>
      <c r="S61" s="186"/>
      <c r="T61" s="186"/>
      <c r="U61" s="186"/>
      <c r="V61" s="186"/>
      <c r="W61" s="186"/>
      <c r="X61" s="186"/>
    </row>
    <row r="62" spans="1:24" ht="80.25" customHeight="1" x14ac:dyDescent="0.35">
      <c r="A62" s="213" t="str">
        <f>'[4]CONTEXTO E IDENTIFICACIÓN'!D108</f>
        <v>Gestión de Sistemas de Información e Infraestructura</v>
      </c>
      <c r="B62" s="212" t="str">
        <f>'[4]CONTEXTO E IDENTIFICACIÓN'!F108</f>
        <v>Diseño y Desarrollo de Sistemas de Información</v>
      </c>
      <c r="C62" s="197" t="str">
        <f>'[4]CONTEXTO E IDENTIFICACIÓN'!A108</f>
        <v>R54</v>
      </c>
      <c r="D62" s="211"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E62" s="210" t="str">
        <f>'[4]PROB E IMPACTO INHERENTE'!I62</f>
        <v>Media</v>
      </c>
      <c r="F62" s="210" t="str">
        <f>'[4]PROB E IMPACTO INHERENTE'!Q62</f>
        <v>Moderado</v>
      </c>
      <c r="G62" s="209" t="str">
        <f t="shared" si="1"/>
        <v>Moderado</v>
      </c>
      <c r="H62" s="214"/>
      <c r="I62" s="214"/>
      <c r="J62" s="214"/>
      <c r="K62" s="214"/>
      <c r="L62" s="214"/>
      <c r="M62" s="214"/>
      <c r="N62" s="214"/>
      <c r="O62" s="214"/>
      <c r="P62" s="214"/>
      <c r="Q62" s="186"/>
      <c r="R62" s="186"/>
      <c r="S62" s="186"/>
      <c r="T62" s="186"/>
      <c r="U62" s="186"/>
      <c r="V62" s="186"/>
      <c r="W62" s="186"/>
      <c r="X62" s="186"/>
    </row>
    <row r="63" spans="1:24" ht="137.5" x14ac:dyDescent="0.35">
      <c r="A63" s="213" t="str">
        <f>'[4]CONTEXTO E IDENTIFICACIÓN'!D109</f>
        <v xml:space="preserve">Gestión Disciplinaria </v>
      </c>
      <c r="B63" s="212" t="str">
        <f>'[4]CONTEXTO E IDENTIFICACIÓN'!F109</f>
        <v xml:space="preserve">Gestión Disciplinaria </v>
      </c>
      <c r="C63" s="197" t="str">
        <f>'[4]CONTEXTO E IDENTIFICACIÓN'!A109</f>
        <v>R55</v>
      </c>
      <c r="D63" s="211"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3" s="210" t="str">
        <f>'[4]PROB E IMPACTO INHERENTE'!I63</f>
        <v>Media</v>
      </c>
      <c r="F63" s="210" t="str">
        <f>'[4]PROB E IMPACTO INHERENTE'!Q63</f>
        <v>Mayor</v>
      </c>
      <c r="G63" s="209" t="str">
        <f t="shared" si="1"/>
        <v>Alto</v>
      </c>
      <c r="H63" s="214"/>
      <c r="I63" s="214"/>
      <c r="J63" s="214"/>
      <c r="K63" s="214"/>
      <c r="L63" s="214"/>
      <c r="M63" s="214"/>
      <c r="N63" s="214"/>
      <c r="O63" s="214"/>
      <c r="P63" s="214"/>
      <c r="Q63" s="186"/>
      <c r="R63" s="186"/>
      <c r="S63" s="186"/>
      <c r="T63" s="186"/>
      <c r="U63" s="186"/>
      <c r="V63" s="186"/>
      <c r="W63" s="186"/>
      <c r="X63" s="186"/>
    </row>
    <row r="64" spans="1:24" ht="87.5" x14ac:dyDescent="0.35">
      <c r="A64" s="213" t="str">
        <f>'[4]CONTEXTO E IDENTIFICACIÓN'!D110</f>
        <v xml:space="preserve">Gestión Disciplinaria </v>
      </c>
      <c r="B64" s="212" t="str">
        <f>'[4]CONTEXTO E IDENTIFICACIÓN'!F110</f>
        <v xml:space="preserve">Gestión Disciplinaria </v>
      </c>
      <c r="C64" s="197" t="str">
        <f>'[4]CONTEXTO E IDENTIFICACIÓN'!A110</f>
        <v>R56</v>
      </c>
      <c r="D64" s="211"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E64" s="210" t="str">
        <f>'[4]PROB E IMPACTO INHERENTE'!I64</f>
        <v>Alta</v>
      </c>
      <c r="F64" s="210" t="str">
        <f>'[4]PROB E IMPACTO INHERENTE'!Q64</f>
        <v>Mayor</v>
      </c>
      <c r="G64" s="209" t="str">
        <f t="shared" si="1"/>
        <v>Alto</v>
      </c>
      <c r="H64" s="214"/>
      <c r="I64" s="214"/>
      <c r="J64" s="214"/>
      <c r="K64" s="214"/>
      <c r="L64" s="214"/>
      <c r="M64" s="214"/>
      <c r="N64" s="214"/>
      <c r="O64" s="214"/>
      <c r="P64" s="214"/>
      <c r="Q64" s="186"/>
      <c r="R64" s="186"/>
      <c r="S64" s="186"/>
      <c r="T64" s="186"/>
      <c r="U64" s="186"/>
      <c r="V64" s="186"/>
      <c r="W64" s="186"/>
      <c r="X64" s="186"/>
    </row>
    <row r="65" spans="1:24" ht="137.5" x14ac:dyDescent="0.35">
      <c r="A65" s="213" t="str">
        <f>'[4]CONTEXTO E IDENTIFICACIÓN'!D111</f>
        <v>Seguimiento y Evaluación</v>
      </c>
      <c r="B65" s="212" t="str">
        <f>'[4]CONTEXTO E IDENTIFICACIÓN'!F111</f>
        <v>Seguimiento y Evaluación</v>
      </c>
      <c r="C65" s="197" t="str">
        <f>'[4]CONTEXTO E IDENTIFICACIÓN'!A111</f>
        <v>R57</v>
      </c>
      <c r="D65" s="211"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E65" s="210" t="str">
        <f>'[4]PROB E IMPACTO INHERENTE'!I65</f>
        <v>Media</v>
      </c>
      <c r="F65" s="210" t="str">
        <f>'[4]PROB E IMPACTO INHERENTE'!Q65</f>
        <v>Mayor</v>
      </c>
      <c r="G65" s="209" t="str">
        <f t="shared" si="1"/>
        <v>Alto</v>
      </c>
      <c r="H65" s="214"/>
      <c r="I65" s="214"/>
      <c r="J65" s="214"/>
      <c r="K65" s="214"/>
      <c r="L65" s="214"/>
      <c r="M65" s="214"/>
      <c r="N65" s="214"/>
      <c r="O65" s="214"/>
      <c r="P65" s="214"/>
      <c r="Q65" s="186"/>
      <c r="R65" s="186"/>
      <c r="S65" s="186"/>
      <c r="T65" s="186"/>
      <c r="U65" s="186"/>
      <c r="V65" s="186"/>
      <c r="W65" s="186"/>
      <c r="X65" s="186"/>
    </row>
    <row r="66" spans="1:24" ht="128.25" customHeight="1" x14ac:dyDescent="0.35">
      <c r="A66" s="213" t="str">
        <f>'[4]CONTEXTO E IDENTIFICACIÓN'!D112</f>
        <v>Seguimiento y Evaluación</v>
      </c>
      <c r="B66" s="212" t="str">
        <f>'[4]CONTEXTO E IDENTIFICACIÓN'!F112</f>
        <v>Seguimiento y Evaluación</v>
      </c>
      <c r="C66" s="197" t="str">
        <f>'[4]CONTEXTO E IDENTIFICACIÓN'!A112</f>
        <v>R58</v>
      </c>
      <c r="D66" s="211"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E66" s="210" t="str">
        <f>'[4]PROB E IMPACTO INHERENTE'!I66</f>
        <v>Muy Baja</v>
      </c>
      <c r="F66" s="210" t="str">
        <f>'[4]PROB E IMPACTO INHERENTE'!Q66</f>
        <v>Moderado</v>
      </c>
      <c r="G66" s="209" t="str">
        <f t="shared" si="1"/>
        <v>Moderado</v>
      </c>
      <c r="H66" s="214"/>
      <c r="I66" s="214"/>
      <c r="J66" s="214"/>
      <c r="K66" s="214"/>
      <c r="L66" s="214"/>
      <c r="M66" s="214"/>
      <c r="N66" s="214"/>
      <c r="O66" s="214"/>
      <c r="P66" s="214"/>
      <c r="Q66" s="186"/>
      <c r="R66" s="186"/>
      <c r="S66" s="186"/>
      <c r="T66" s="186"/>
      <c r="U66" s="186"/>
      <c r="V66" s="186"/>
      <c r="W66" s="186"/>
      <c r="X66" s="186"/>
    </row>
    <row r="67" spans="1:24" ht="62.5" x14ac:dyDescent="0.35">
      <c r="A67" s="213" t="str">
        <f>'[4]CONTEXTO E IDENTIFICACIÓN'!D113</f>
        <v>Seguimiento y Evaluación</v>
      </c>
      <c r="B67" s="212" t="str">
        <f>'[4]CONTEXTO E IDENTIFICACIÓN'!F113</f>
        <v>Seguimiento y Evaluación</v>
      </c>
      <c r="C67" s="197" t="str">
        <f>'[4]CONTEXTO E IDENTIFICACIÓN'!A113</f>
        <v>R59</v>
      </c>
      <c r="D67" s="211"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E67" s="210" t="str">
        <f>'[4]PROB E IMPACTO INHERENTE'!I67</f>
        <v>Muy Alta</v>
      </c>
      <c r="F67" s="210" t="str">
        <f>'[4]PROB E IMPACTO INHERENTE'!Q67</f>
        <v>Mayor</v>
      </c>
      <c r="G67" s="209" t="str">
        <f t="shared" si="1"/>
        <v>Alto</v>
      </c>
      <c r="H67" s="214"/>
      <c r="I67" s="214"/>
      <c r="J67" s="214"/>
      <c r="K67" s="214"/>
      <c r="L67" s="214"/>
      <c r="M67" s="214"/>
      <c r="N67" s="214"/>
      <c r="O67" s="214"/>
      <c r="P67" s="214"/>
      <c r="Q67" s="186"/>
      <c r="R67" s="186"/>
      <c r="S67" s="186"/>
      <c r="T67" s="186"/>
      <c r="U67" s="186"/>
      <c r="V67" s="186"/>
      <c r="W67" s="186"/>
      <c r="X67" s="186"/>
    </row>
    <row r="68" spans="1:24" ht="157.5" customHeight="1" x14ac:dyDescent="0.35">
      <c r="A68" s="218" t="str">
        <f>'[4]CONTEXTO E IDENTIFICACIÓN'!D114</f>
        <v>Seguimiento y Evaluación</v>
      </c>
      <c r="B68" s="217" t="str">
        <f>'[4]CONTEXTO E IDENTIFICACIÓN'!F114</f>
        <v>Seguimiento y Evaluación</v>
      </c>
      <c r="C68" s="196" t="str">
        <f>'[4]CONTEXTO E IDENTIFICACIÓN'!A114</f>
        <v>R60</v>
      </c>
      <c r="D68" s="211"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E68" s="216" t="str">
        <f>'[4]PROB E IMPACTO INHERENTE'!I68</f>
        <v>Muy Baja</v>
      </c>
      <c r="F68" s="216" t="str">
        <f>'[4]PROB E IMPACTO INHERENTE'!Q68</f>
        <v>Catastrófico</v>
      </c>
      <c r="G68" s="215" t="str">
        <f t="shared" si="1"/>
        <v>Extremo</v>
      </c>
      <c r="H68" s="214"/>
      <c r="I68" s="214"/>
      <c r="J68" s="214"/>
      <c r="K68" s="214"/>
      <c r="L68" s="214"/>
      <c r="M68" s="214"/>
      <c r="N68" s="214"/>
      <c r="O68" s="214"/>
      <c r="P68" s="214"/>
      <c r="Q68" s="186"/>
      <c r="R68" s="186"/>
      <c r="S68" s="186"/>
      <c r="T68" s="186"/>
      <c r="U68" s="186"/>
      <c r="V68" s="186"/>
      <c r="W68" s="186"/>
      <c r="X68" s="186"/>
    </row>
    <row r="69" spans="1:24" ht="137.5" x14ac:dyDescent="0.35">
      <c r="A69" s="213" t="str">
        <f>'[4]CONTEXTO E IDENTIFICACIÓN'!D115</f>
        <v>Gestión de Sistemas de Información e Infraestructura</v>
      </c>
      <c r="B69" s="212" t="str">
        <f>'[4]CONTEXTO E IDENTIFICACIÓN'!F115</f>
        <v>ICDE</v>
      </c>
      <c r="C69" s="197" t="str">
        <f>'[4]CONTEXTO E IDENTIFICACIÓN'!A115</f>
        <v>R61</v>
      </c>
      <c r="D69" s="211"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E69" s="210" t="str">
        <f>'[4]PROB E IMPACTO INHERENTE'!I69</f>
        <v>Media</v>
      </c>
      <c r="F69" s="210" t="str">
        <f>'[4]PROB E IMPACTO INHERENTE'!Q69</f>
        <v>Mayor</v>
      </c>
      <c r="G69" s="209" t="str">
        <f t="shared" si="1"/>
        <v>Alto</v>
      </c>
    </row>
    <row r="70" spans="1:24" ht="42" x14ac:dyDescent="0.35">
      <c r="A70" s="213" t="str">
        <f>'[4]CONTEXTO E IDENTIFICACIÓN'!D116</f>
        <v>Gestión de Regulación y Habilitación</v>
      </c>
      <c r="B70" s="212">
        <f>'[4]CONTEXTO E IDENTIFICACIÓN'!F116</f>
        <v>0</v>
      </c>
      <c r="C70" s="197" t="str">
        <f>'[4]CONTEXTO E IDENTIFICACIÓN'!A116</f>
        <v>R62</v>
      </c>
      <c r="D70" s="211" t="str">
        <f>'[4]CONTEXTO E IDENTIFICACIÓN'!N116</f>
        <v xml:space="preserve">  </v>
      </c>
      <c r="E70" s="210" t="str">
        <f>'[4]PROB E IMPACTO INHERENTE'!I70</f>
        <v/>
      </c>
      <c r="F70" s="210" t="str">
        <f>'[4]PROB E IMPACTO INHERENTE'!Q70</f>
        <v/>
      </c>
      <c r="G70" s="209" t="str">
        <f t="shared" si="1"/>
        <v/>
      </c>
    </row>
    <row r="71" spans="1:24" ht="87.5" x14ac:dyDescent="0.35">
      <c r="A71" s="213">
        <f>'[4]CONTEXTO E IDENTIFICACIÓN'!D117</f>
        <v>0</v>
      </c>
      <c r="B71" s="212" t="str">
        <f>'[4]CONTEXTO E IDENTIFICACIÓN'!F117</f>
        <v>Gestión de Comunicaciones Externas</v>
      </c>
      <c r="C71" s="197" t="str">
        <f>'[4]CONTEXTO E IDENTIFICACIÓN'!A117</f>
        <v>R63</v>
      </c>
      <c r="D71" s="211"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E71" s="210" t="str">
        <f>'[4]PROB E IMPACTO INHERENTE'!I71</f>
        <v/>
      </c>
      <c r="F71" s="210" t="str">
        <f>'[4]PROB E IMPACTO INHERENTE'!Q71</f>
        <v/>
      </c>
      <c r="G71" s="209" t="str">
        <f t="shared" si="1"/>
        <v/>
      </c>
    </row>
    <row r="72" spans="1:24" ht="56" x14ac:dyDescent="0.35">
      <c r="A72" s="213" t="str">
        <f>'[4]CONTEXTO E IDENTIFICACIÓN'!D118</f>
        <v>Innovación y Gestión del Conocimiento Aplicado</v>
      </c>
      <c r="B72" s="212">
        <f>'[4]CONTEXTO E IDENTIFICACIÓN'!F118</f>
        <v>0</v>
      </c>
      <c r="C72" s="197" t="str">
        <f>'[4]CONTEXTO E IDENTIFICACIÓN'!A118</f>
        <v>R64</v>
      </c>
      <c r="D72" s="211" t="str">
        <f>'[4]CONTEXTO E IDENTIFICACIÓN'!N118</f>
        <v xml:space="preserve">  </v>
      </c>
      <c r="E72" s="210" t="str">
        <f>'[4]PROB E IMPACTO INHERENTE'!I72</f>
        <v/>
      </c>
      <c r="F72" s="210" t="str">
        <f>'[4]PROB E IMPACTO INHERENTE'!Q72</f>
        <v/>
      </c>
      <c r="G72" s="209" t="str">
        <f t="shared" si="1"/>
        <v/>
      </c>
    </row>
    <row r="73" spans="1:24" ht="15" thickBot="1" x14ac:dyDescent="0.4">
      <c r="A73" s="208">
        <f>'[4]CONTEXTO E IDENTIFICACIÓN'!D119</f>
        <v>0</v>
      </c>
      <c r="B73" s="207">
        <f>'[4]CONTEXTO E IDENTIFICACIÓN'!F119</f>
        <v>0</v>
      </c>
      <c r="C73" s="195" t="str">
        <f>'[4]CONTEXTO E IDENTIFICACIÓN'!A119</f>
        <v>R65</v>
      </c>
      <c r="D73" s="206" t="str">
        <f>'[4]CONTEXTO E IDENTIFICACIÓN'!N119</f>
        <v xml:space="preserve">  </v>
      </c>
      <c r="E73" s="205" t="str">
        <f>'[4]PROB E IMPACTO INHERENTE'!I73</f>
        <v/>
      </c>
      <c r="F73" s="205" t="str">
        <f>'[4]PROB E IMPACTO INHERENTE'!Q73</f>
        <v/>
      </c>
      <c r="G73" s="204" t="str">
        <f t="shared" ref="G73" si="2">+IF(E73=$S$9,IF(F73=$T$8,$T$9,IF(F73=$U$8,$U$9,IF(F73=$V$8,$V$9,IF(F73=$W$8,$W$9,IF(F73=$X$8,$X$9))))),IF(E73=$S$10,IF(F73=$T$8,$T$10,IF(F73=$U$8,$U$10,IF(F73=$V$8,$V$10,IF(F73=$W$8,$W$10,IF(F73=$X$8,$X$10))))),IF(E73=$S$11,IF(F73=$T$8,$T$11,IF(F73=$U$8,$U$11,IF(F73=$V$8,$V$11,IF(F73=$W$8,$W$11,IF(F73=$X$8,$X$11))))),IF(E73=$S$12,IF(F73=$T$8,$T$12,IF(F73=$U$8,$U$12,IF(F73=$V$8,$V$12,IF(F73=$W$8,$W$12,IF(F73=$X$8,$X$12))))),IF(E73=$S$13,IF(F73=$T$8,$T$13,IF(F73=$U$8,$U$13,IF(F73=$V$8,$V$13,IF(F73=$W$8,$W$13,IF(F73=$X$8,$X$13))))),"")))))</f>
        <v/>
      </c>
    </row>
  </sheetData>
  <autoFilter ref="A8:G8"/>
  <mergeCells count="12">
    <mergeCell ref="I9:I13"/>
    <mergeCell ref="Q9:Q13"/>
    <mergeCell ref="E2:O5"/>
    <mergeCell ref="B5:D5"/>
    <mergeCell ref="I6:O6"/>
    <mergeCell ref="B2:C2"/>
    <mergeCell ref="A2:A5"/>
    <mergeCell ref="T6:X6"/>
    <mergeCell ref="E7:G7"/>
    <mergeCell ref="K7:O7"/>
    <mergeCell ref="B4:C4"/>
    <mergeCell ref="B3:C3"/>
  </mergeCells>
  <conditionalFormatting sqref="E9:E73">
    <cfRule type="cellIs" dxfId="29" priority="6" operator="equal">
      <formula>$S$13</formula>
    </cfRule>
    <cfRule type="cellIs" dxfId="28" priority="7" operator="equal">
      <formula>$S$12</formula>
    </cfRule>
    <cfRule type="cellIs" dxfId="27" priority="8" operator="equal">
      <formula>$S$11</formula>
    </cfRule>
    <cfRule type="cellIs" dxfId="26" priority="9" operator="equal">
      <formula>$S$10</formula>
    </cfRule>
    <cfRule type="cellIs" dxfId="25" priority="10" operator="equal">
      <formula>$S$9</formula>
    </cfRule>
  </conditionalFormatting>
  <conditionalFormatting sqref="F9:F73">
    <cfRule type="cellIs" dxfId="24" priority="1" operator="equal">
      <formula>$T$8</formula>
    </cfRule>
    <cfRule type="cellIs" dxfId="23" priority="2" operator="equal">
      <formula>$U$8</formula>
    </cfRule>
    <cfRule type="cellIs" dxfId="22" priority="3" operator="equal">
      <formula>$V$8</formula>
    </cfRule>
    <cfRule type="cellIs" dxfId="21" priority="4" operator="equal">
      <formula>$W$8</formula>
    </cfRule>
    <cfRule type="cellIs" dxfId="20" priority="5" operator="equal">
      <formula>$X$8</formula>
    </cfRule>
  </conditionalFormatting>
  <conditionalFormatting sqref="G9:G73">
    <cfRule type="cellIs" dxfId="19" priority="11" operator="equal">
      <formula>$T$16</formula>
    </cfRule>
    <cfRule type="cellIs" dxfId="18" priority="12" operator="equal">
      <formula>$T$17</formula>
    </cfRule>
    <cfRule type="cellIs" dxfId="17" priority="13" operator="equal">
      <formula>$T$18</formula>
    </cfRule>
    <cfRule type="cellIs" dxfId="16" priority="14" operator="equal">
      <formula>$T$19</formula>
    </cfRule>
  </conditionalFormatting>
  <hyperlinks>
    <hyperlink ref="A1" location="OPCIONES!A1" display="OPCIONES"/>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S180"/>
  <sheetViews>
    <sheetView zoomScale="64" zoomScaleNormal="64" workbookViewId="0">
      <selection activeCell="BF22" sqref="BF22:BG23"/>
    </sheetView>
  </sheetViews>
  <sheetFormatPr baseColWidth="10" defaultColWidth="11.453125" defaultRowHeight="14.5" x14ac:dyDescent="0.35"/>
  <cols>
    <col min="2" max="9" width="5.6328125" customWidth="1"/>
    <col min="10" max="12" width="3.90625" customWidth="1"/>
    <col min="13" max="13" width="16" customWidth="1"/>
    <col min="14" max="14" width="3.90625" customWidth="1"/>
    <col min="15" max="15" width="12.90625" customWidth="1"/>
    <col min="16" max="16" width="3.90625" customWidth="1"/>
    <col min="17" max="17" width="14.54296875" customWidth="1"/>
    <col min="18" max="18" width="14.08984375" customWidth="1"/>
    <col min="19" max="19" width="9" customWidth="1"/>
    <col min="20" max="58" width="3.90625" customWidth="1"/>
    <col min="59" max="59" width="20" customWidth="1"/>
    <col min="60" max="89" width="3.90625" customWidth="1"/>
    <col min="91" max="96" width="9.36328125" customWidth="1"/>
  </cols>
  <sheetData>
    <row r="1" spans="1:149" x14ac:dyDescent="0.3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row>
    <row r="2" spans="1:149" ht="18" customHeight="1" x14ac:dyDescent="0.35">
      <c r="A2" s="22"/>
      <c r="B2" s="710" t="s">
        <v>611</v>
      </c>
      <c r="C2" s="710"/>
      <c r="D2" s="710"/>
      <c r="E2" s="710"/>
      <c r="F2" s="710"/>
      <c r="G2" s="710"/>
      <c r="H2" s="710"/>
      <c r="I2" s="710"/>
      <c r="J2" s="707" t="s">
        <v>16</v>
      </c>
      <c r="K2" s="707"/>
      <c r="L2" s="707"/>
      <c r="M2" s="707"/>
      <c r="N2" s="707"/>
      <c r="O2" s="707"/>
      <c r="P2" s="707"/>
      <c r="Q2" s="707"/>
      <c r="R2" s="707"/>
      <c r="S2" s="707"/>
      <c r="T2" s="707"/>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c r="AT2" s="707"/>
      <c r="AU2" s="707"/>
      <c r="AV2" s="707"/>
      <c r="AW2" s="707"/>
      <c r="AX2" s="707"/>
      <c r="AY2" s="707"/>
      <c r="AZ2" s="707"/>
      <c r="BA2" s="707"/>
      <c r="BB2" s="707"/>
      <c r="BC2" s="707"/>
      <c r="BD2" s="707"/>
      <c r="BE2" s="707"/>
      <c r="BF2" s="707"/>
      <c r="BG2" s="707"/>
      <c r="BH2" s="707"/>
      <c r="BI2" s="707"/>
      <c r="BJ2" s="707"/>
      <c r="BK2" s="707"/>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row>
    <row r="3" spans="1:149" ht="18.75" customHeight="1" x14ac:dyDescent="0.35">
      <c r="A3" s="22"/>
      <c r="B3" s="710"/>
      <c r="C3" s="710"/>
      <c r="D3" s="710"/>
      <c r="E3" s="710"/>
      <c r="F3" s="710"/>
      <c r="G3" s="710"/>
      <c r="H3" s="710"/>
      <c r="I3" s="710"/>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c r="AT3" s="707"/>
      <c r="AU3" s="707"/>
      <c r="AV3" s="707"/>
      <c r="AW3" s="707"/>
      <c r="AX3" s="707"/>
      <c r="AY3" s="707"/>
      <c r="AZ3" s="707"/>
      <c r="BA3" s="707"/>
      <c r="BB3" s="707"/>
      <c r="BC3" s="707"/>
      <c r="BD3" s="707"/>
      <c r="BE3" s="707"/>
      <c r="BF3" s="707"/>
      <c r="BG3" s="707"/>
      <c r="BH3" s="707"/>
      <c r="BI3" s="707"/>
      <c r="BJ3" s="707"/>
      <c r="BK3" s="707"/>
      <c r="BL3" s="707"/>
      <c r="BM3" s="707"/>
      <c r="BN3" s="707"/>
      <c r="BO3" s="707"/>
      <c r="BP3" s="707"/>
      <c r="BQ3" s="707"/>
      <c r="BR3" s="707"/>
      <c r="BS3" s="707"/>
      <c r="BT3" s="707"/>
      <c r="BU3" s="707"/>
      <c r="BV3" s="707"/>
      <c r="BW3" s="707"/>
      <c r="BX3" s="707"/>
      <c r="BY3" s="707"/>
      <c r="BZ3" s="707"/>
      <c r="CA3" s="707"/>
      <c r="CB3" s="707"/>
      <c r="CC3" s="707"/>
      <c r="CD3" s="707"/>
      <c r="CE3" s="707"/>
      <c r="CF3" s="707"/>
      <c r="CG3" s="707"/>
      <c r="CH3" s="707"/>
      <c r="CI3" s="707"/>
      <c r="CJ3" s="707"/>
      <c r="CK3" s="707"/>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row>
    <row r="4" spans="1:149" ht="15" customHeight="1" x14ac:dyDescent="0.35">
      <c r="A4" s="22"/>
      <c r="B4" s="710"/>
      <c r="C4" s="710"/>
      <c r="D4" s="710"/>
      <c r="E4" s="710"/>
      <c r="F4" s="710"/>
      <c r="G4" s="710"/>
      <c r="H4" s="710"/>
      <c r="I4" s="710"/>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707"/>
      <c r="BX4" s="707"/>
      <c r="BY4" s="707"/>
      <c r="BZ4" s="707"/>
      <c r="CA4" s="707"/>
      <c r="CB4" s="707"/>
      <c r="CC4" s="707"/>
      <c r="CD4" s="707"/>
      <c r="CE4" s="707"/>
      <c r="CF4" s="707"/>
      <c r="CG4" s="707"/>
      <c r="CH4" s="707"/>
      <c r="CI4" s="707"/>
      <c r="CJ4" s="707"/>
      <c r="CK4" s="707"/>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row>
    <row r="5" spans="1:149" ht="15" thickBo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row>
    <row r="6" spans="1:149" ht="15" customHeight="1" x14ac:dyDescent="0.35">
      <c r="A6" s="22"/>
      <c r="B6" s="708" t="s">
        <v>601</v>
      </c>
      <c r="C6" s="708"/>
      <c r="D6" s="709"/>
      <c r="E6" s="744" t="s">
        <v>612</v>
      </c>
      <c r="F6" s="745"/>
      <c r="G6" s="745"/>
      <c r="H6" s="745"/>
      <c r="I6" s="745"/>
      <c r="J6" s="743" t="e">
        <f>IF(AND('Mapa final'!#REF!="Muy Alta",'Mapa final'!#REF!="Leve"),CONCATENATE("R",'Mapa final'!#REF!),"")</f>
        <v>#REF!</v>
      </c>
      <c r="K6" s="738"/>
      <c r="L6" s="738" t="e">
        <f>IF(AND('Mapa final'!#REF!="Muy Alta",'Mapa final'!#REF!="Leve"),CONCATENATE("R",'Mapa final'!#REF!),"")</f>
        <v>#REF!</v>
      </c>
      <c r="M6" s="738"/>
      <c r="N6" s="738" t="e">
        <f>IF(AND('Mapa final'!#REF!="Muy Alta",'Mapa final'!#REF!="Leve"),CONCATENATE("R",'Mapa final'!#REF!),"")</f>
        <v>#REF!</v>
      </c>
      <c r="O6" s="738"/>
      <c r="P6" s="738" t="e">
        <f>IF(AND('Mapa final'!#REF!="Muy Alta",'Mapa final'!#REF!="Leve"),CONCATENATE("R",'Mapa final'!#REF!),"")</f>
        <v>#REF!</v>
      </c>
      <c r="Q6" s="738"/>
      <c r="R6" s="738" t="e">
        <f>IF(AND('Mapa final'!#REF!="Muy Alta",'Mapa final'!#REF!="Leve"),CONCATENATE("R",'Mapa final'!#REF!),"")</f>
        <v>#REF!</v>
      </c>
      <c r="S6" s="738"/>
      <c r="T6" s="738" t="e">
        <f>IF(AND('Mapa final'!#REF!="Muy Alta",'Mapa final'!#REF!="Leve"),CONCATENATE("R",'Mapa final'!#REF!),"")</f>
        <v>#REF!</v>
      </c>
      <c r="U6" s="738"/>
      <c r="V6" s="738" t="e">
        <f>IF(AND('Mapa final'!#REF!="Muy Alta",'Mapa final'!#REF!="Leve"),CONCATENATE("R",'Mapa final'!#REF!),"")</f>
        <v>#REF!</v>
      </c>
      <c r="W6" s="738"/>
      <c r="X6" s="738" t="e">
        <f>IF(AND('Mapa final'!#REF!="Muy Alta",'Mapa final'!#REF!="Leve"),CONCATENATE("R",'Mapa final'!#REF!),"")</f>
        <v>#REF!</v>
      </c>
      <c r="Y6" s="739"/>
      <c r="Z6" s="743" t="e">
        <f>IF(AND('Mapa final'!#REF!="Muy Alta",'Mapa final'!#REF!="Menor"),CONCATENATE("R",'Mapa final'!#REF!),"")</f>
        <v>#REF!</v>
      </c>
      <c r="AA6" s="738"/>
      <c r="AB6" s="738" t="e">
        <f>IF(AND('Mapa final'!#REF!="Muy Alta",'Mapa final'!#REF!="Menor"),CONCATENATE("R",'Mapa final'!#REF!),"")</f>
        <v>#REF!</v>
      </c>
      <c r="AC6" s="738"/>
      <c r="AD6" s="738" t="e">
        <f>IF(AND('Mapa final'!#REF!="Muy Alta",'Mapa final'!#REF!="Menor"),CONCATENATE("R",'Mapa final'!#REF!),"")</f>
        <v>#REF!</v>
      </c>
      <c r="AE6" s="738"/>
      <c r="AF6" s="738" t="e">
        <f>IF(AND('Mapa final'!#REF!="Muy Alta",'Mapa final'!#REF!="Menor"),CONCATENATE("R",'Mapa final'!#REF!),"")</f>
        <v>#REF!</v>
      </c>
      <c r="AG6" s="738"/>
      <c r="AH6" s="738" t="e">
        <f>IF(AND('Mapa final'!#REF!="Muy Alta",'Mapa final'!#REF!="Menor"),CONCATENATE("R",'Mapa final'!#REF!),"")</f>
        <v>#REF!</v>
      </c>
      <c r="AI6" s="738"/>
      <c r="AJ6" s="738" t="e">
        <f>IF(AND('Mapa final'!#REF!="Muy Alta",'Mapa final'!#REF!="Menor"),CONCATENATE("R",'Mapa final'!#REF!),"")</f>
        <v>#REF!</v>
      </c>
      <c r="AK6" s="738"/>
      <c r="AL6" s="738" t="e">
        <f>IF(AND('Mapa final'!#REF!="Muy Alta",'Mapa final'!#REF!="Menor"),CONCATENATE("R",'Mapa final'!#REF!),"")</f>
        <v>#REF!</v>
      </c>
      <c r="AM6" s="738"/>
      <c r="AN6" s="738" t="e">
        <f>IF(AND('Mapa final'!#REF!="Muy Alta",'Mapa final'!#REF!="Menor"),CONCATENATE("R",'Mapa final'!#REF!),"")</f>
        <v>#REF!</v>
      </c>
      <c r="AO6" s="739"/>
      <c r="AP6" s="743" t="e">
        <f>IF(AND('Mapa final'!#REF!="Muy Alta",'Mapa final'!#REF!="Moderado"),CONCATENATE("R",'Mapa final'!#REF!),"")</f>
        <v>#REF!</v>
      </c>
      <c r="AQ6" s="738"/>
      <c r="AR6" s="738" t="e">
        <f>IF(AND('Mapa final'!#REF!="Muy Alta",'Mapa final'!#REF!="Moderado"),CONCATENATE("R",'Mapa final'!#REF!),"")</f>
        <v>#REF!</v>
      </c>
      <c r="AS6" s="738"/>
      <c r="AT6" s="738" t="e">
        <f>IF(AND('Mapa final'!#REF!="Muy Alta",'Mapa final'!#REF!="Moderado"),CONCATENATE("R",'Mapa final'!#REF!),"")</f>
        <v>#REF!</v>
      </c>
      <c r="AU6" s="738"/>
      <c r="AV6" s="738" t="e">
        <f>IF(AND('Mapa final'!#REF!="Muy Alta",'Mapa final'!#REF!="Moderado"),CONCATENATE("R",'Mapa final'!#REF!),"")</f>
        <v>#REF!</v>
      </c>
      <c r="AW6" s="738"/>
      <c r="AX6" s="738" t="e">
        <f>IF(AND('Mapa final'!#REF!="Muy Alta",'Mapa final'!#REF!="Moderado"),CONCATENATE("R",'Mapa final'!#REF!),"")</f>
        <v>#REF!</v>
      </c>
      <c r="AY6" s="738"/>
      <c r="AZ6" s="738" t="e">
        <f>IF(AND('Mapa final'!#REF!="Muy Alta",'Mapa final'!#REF!="Moderado"),CONCATENATE("R",'Mapa final'!#REF!),"")</f>
        <v>#REF!</v>
      </c>
      <c r="BA6" s="738"/>
      <c r="BB6" s="738" t="e">
        <f>IF(AND('Mapa final'!#REF!="Muy Alta",'Mapa final'!#REF!="Moderado"),CONCATENATE("R",'Mapa final'!#REF!),"")</f>
        <v>#REF!</v>
      </c>
      <c r="BC6" s="738"/>
      <c r="BD6" s="738" t="e">
        <f>IF(AND('Mapa final'!#REF!="Muy Alta",'Mapa final'!#REF!="Moderado"),CONCATENATE("R",'Mapa final'!#REF!),"")</f>
        <v>#REF!</v>
      </c>
      <c r="BE6" s="739"/>
      <c r="BF6" s="743" t="e">
        <f>IF(AND('Mapa final'!#REF!="Muy Alta",'Mapa final'!#REF!="Mayor"),CONCATENATE("R",'Mapa final'!#REF!),"")</f>
        <v>#REF!</v>
      </c>
      <c r="BG6" s="738"/>
      <c r="BH6" s="738" t="e">
        <f>IF(AND('Mapa final'!#REF!="Muy Alta",'Mapa final'!#REF!="Mayor"),CONCATENATE("R",'Mapa final'!#REF!),"")</f>
        <v>#REF!</v>
      </c>
      <c r="BI6" s="738"/>
      <c r="BJ6" s="738" t="e">
        <f>IF(AND('Mapa final'!#REF!="Muy Alta",'Mapa final'!#REF!="Mayor"),CONCATENATE("R",'Mapa final'!#REF!),"")</f>
        <v>#REF!</v>
      </c>
      <c r="BK6" s="738"/>
      <c r="BL6" s="738" t="e">
        <f>IF(AND('Mapa final'!#REF!="Muy Alta",'Mapa final'!#REF!="Mayor"),CONCATENATE("R",'Mapa final'!#REF!),"")</f>
        <v>#REF!</v>
      </c>
      <c r="BM6" s="738"/>
      <c r="BN6" s="738" t="e">
        <f>IF(AND('Mapa final'!#REF!="Muy Alta",'Mapa final'!#REF!="Mayor"),CONCATENATE("R",'Mapa final'!#REF!),"")</f>
        <v>#REF!</v>
      </c>
      <c r="BO6" s="738"/>
      <c r="BP6" s="738" t="e">
        <f>IF(AND('Mapa final'!#REF!="Muy Alta",'Mapa final'!#REF!="Mayor"),CONCATENATE("R",'Mapa final'!#REF!),"")</f>
        <v>#REF!</v>
      </c>
      <c r="BQ6" s="738"/>
      <c r="BR6" s="738" t="e">
        <f>IF(AND('Mapa final'!#REF!="Muy Alta",'Mapa final'!#REF!="Mayor"),CONCATENATE("R",'Mapa final'!#REF!),"")</f>
        <v>#REF!</v>
      </c>
      <c r="BS6" s="738"/>
      <c r="BT6" s="738" t="e">
        <f>IF(AND('Mapa final'!#REF!="Muy Alta",'Mapa final'!#REF!="Mayor"),CONCATENATE("R",'Mapa final'!#REF!),"")</f>
        <v>#REF!</v>
      </c>
      <c r="BU6" s="739"/>
      <c r="BV6" s="734" t="e">
        <f>IF(AND('Mapa final'!#REF!="Muy Alta",'Mapa final'!#REF!="Catastrófico"),CONCATENATE("R",'Mapa final'!#REF!),"")</f>
        <v>#REF!</v>
      </c>
      <c r="BW6" s="732"/>
      <c r="BX6" s="732" t="e">
        <f>IF(AND('Mapa final'!#REF!="Muy Alta",'Mapa final'!#REF!="Catastrófico"),CONCATENATE("R",'Mapa final'!#REF!),"")</f>
        <v>#REF!</v>
      </c>
      <c r="BY6" s="732"/>
      <c r="BZ6" s="732" t="e">
        <f>IF(AND('Mapa final'!#REF!="Muy Alta",'Mapa final'!#REF!="Catastrófico"),CONCATENATE("R",'Mapa final'!#REF!),"")</f>
        <v>#REF!</v>
      </c>
      <c r="CA6" s="732"/>
      <c r="CB6" s="732" t="e">
        <f>IF(AND('Mapa final'!#REF!="Muy Alta",'Mapa final'!#REF!="Catastrófico"),CONCATENATE("R",'Mapa final'!#REF!),"")</f>
        <v>#REF!</v>
      </c>
      <c r="CC6" s="732"/>
      <c r="CD6" s="732" t="e">
        <f>IF(AND('Mapa final'!#REF!="Muy Alta",'Mapa final'!#REF!="Catastrófico"),CONCATENATE("R",'Mapa final'!#REF!),"")</f>
        <v>#REF!</v>
      </c>
      <c r="CE6" s="732"/>
      <c r="CF6" s="732" t="e">
        <f>IF(AND('Mapa final'!#REF!="Muy Alta",'Mapa final'!#REF!="Catastrófico"),CONCATENATE("R",'Mapa final'!#REF!),"")</f>
        <v>#REF!</v>
      </c>
      <c r="CG6" s="732"/>
      <c r="CH6" s="732" t="e">
        <f>IF(AND('Mapa final'!#REF!="Muy Alta",'Mapa final'!#REF!="Catastrófico"),CONCATENATE("R",'Mapa final'!#REF!),"")</f>
        <v>#REF!</v>
      </c>
      <c r="CI6" s="732"/>
      <c r="CJ6" s="732" t="e">
        <f>IF(AND('Mapa final'!#REF!="Muy Alta",'Mapa final'!#REF!="Catastrófico"),CONCATENATE("R",'Mapa final'!#REF!),"")</f>
        <v>#REF!</v>
      </c>
      <c r="CK6" s="733"/>
      <c r="CM6" s="752" t="s">
        <v>604</v>
      </c>
      <c r="CN6" s="753"/>
      <c r="CO6" s="753"/>
      <c r="CP6" s="753"/>
      <c r="CQ6" s="753"/>
      <c r="CR6" s="754"/>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row>
    <row r="7" spans="1:149" ht="15" customHeight="1" x14ac:dyDescent="0.35">
      <c r="A7" s="22"/>
      <c r="B7" s="708"/>
      <c r="C7" s="708"/>
      <c r="D7" s="709"/>
      <c r="E7" s="746"/>
      <c r="F7" s="747"/>
      <c r="G7" s="747"/>
      <c r="H7" s="747"/>
      <c r="I7" s="747"/>
      <c r="J7" s="727"/>
      <c r="K7" s="728"/>
      <c r="L7" s="728"/>
      <c r="M7" s="728"/>
      <c r="N7" s="728"/>
      <c r="O7" s="728"/>
      <c r="P7" s="728"/>
      <c r="Q7" s="728"/>
      <c r="R7" s="728"/>
      <c r="S7" s="728"/>
      <c r="T7" s="728"/>
      <c r="U7" s="728"/>
      <c r="V7" s="728"/>
      <c r="W7" s="728"/>
      <c r="X7" s="728"/>
      <c r="Y7" s="729"/>
      <c r="Z7" s="727"/>
      <c r="AA7" s="728"/>
      <c r="AB7" s="728"/>
      <c r="AC7" s="728"/>
      <c r="AD7" s="728"/>
      <c r="AE7" s="728"/>
      <c r="AF7" s="728"/>
      <c r="AG7" s="728"/>
      <c r="AH7" s="728"/>
      <c r="AI7" s="728"/>
      <c r="AJ7" s="728"/>
      <c r="AK7" s="728"/>
      <c r="AL7" s="728"/>
      <c r="AM7" s="728"/>
      <c r="AN7" s="728"/>
      <c r="AO7" s="729"/>
      <c r="AP7" s="727"/>
      <c r="AQ7" s="728"/>
      <c r="AR7" s="728"/>
      <c r="AS7" s="728"/>
      <c r="AT7" s="728"/>
      <c r="AU7" s="728"/>
      <c r="AV7" s="728"/>
      <c r="AW7" s="728"/>
      <c r="AX7" s="728"/>
      <c r="AY7" s="728"/>
      <c r="AZ7" s="728"/>
      <c r="BA7" s="728"/>
      <c r="BB7" s="728"/>
      <c r="BC7" s="728"/>
      <c r="BD7" s="728"/>
      <c r="BE7" s="729"/>
      <c r="BF7" s="727"/>
      <c r="BG7" s="728"/>
      <c r="BH7" s="728"/>
      <c r="BI7" s="728"/>
      <c r="BJ7" s="728"/>
      <c r="BK7" s="728"/>
      <c r="BL7" s="728"/>
      <c r="BM7" s="728"/>
      <c r="BN7" s="728"/>
      <c r="BO7" s="728"/>
      <c r="BP7" s="728"/>
      <c r="BQ7" s="728"/>
      <c r="BR7" s="728"/>
      <c r="BS7" s="728"/>
      <c r="BT7" s="728"/>
      <c r="BU7" s="729"/>
      <c r="BV7" s="722"/>
      <c r="BW7" s="723"/>
      <c r="BX7" s="723"/>
      <c r="BY7" s="723"/>
      <c r="BZ7" s="723"/>
      <c r="CA7" s="723"/>
      <c r="CB7" s="723"/>
      <c r="CC7" s="723"/>
      <c r="CD7" s="723"/>
      <c r="CE7" s="723"/>
      <c r="CF7" s="723"/>
      <c r="CG7" s="723"/>
      <c r="CH7" s="723"/>
      <c r="CI7" s="723"/>
      <c r="CJ7" s="723"/>
      <c r="CK7" s="730"/>
      <c r="CL7" s="22"/>
      <c r="CM7" s="755"/>
      <c r="CN7" s="756"/>
      <c r="CO7" s="756"/>
      <c r="CP7" s="756"/>
      <c r="CQ7" s="756"/>
      <c r="CR7" s="757"/>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row>
    <row r="8" spans="1:149" ht="15" customHeight="1" x14ac:dyDescent="0.35">
      <c r="A8" s="22"/>
      <c r="B8" s="708"/>
      <c r="C8" s="708"/>
      <c r="D8" s="709"/>
      <c r="E8" s="746"/>
      <c r="F8" s="747"/>
      <c r="G8" s="747"/>
      <c r="H8" s="747"/>
      <c r="I8" s="747"/>
      <c r="J8" s="727" t="e">
        <f>IF(AND('Mapa final'!#REF!="Muy Alta",'Mapa final'!#REF!="Leve"),CONCATENATE("R",'Mapa final'!#REF!),"")</f>
        <v>#REF!</v>
      </c>
      <c r="K8" s="728"/>
      <c r="L8" s="728" t="e">
        <f>IF(AND('Mapa final'!#REF!="Muy Alta",'Mapa final'!#REF!="Leve"),CONCATENATE("R",'Mapa final'!#REF!),"")</f>
        <v>#REF!</v>
      </c>
      <c r="M8" s="728"/>
      <c r="N8" s="728" t="e">
        <f>IF(AND('Mapa final'!#REF!="Muy Alta",'Mapa final'!#REF!="Leve"),CONCATENATE("R",'Mapa final'!#REF!),"")</f>
        <v>#REF!</v>
      </c>
      <c r="O8" s="728"/>
      <c r="P8" s="728" t="e">
        <f>IF(AND('Mapa final'!#REF!="Muy Alta",'Mapa final'!#REF!="Leve"),CONCATENATE("R",'Mapa final'!#REF!),"")</f>
        <v>#REF!</v>
      </c>
      <c r="Q8" s="728"/>
      <c r="R8" s="728" t="e">
        <f>IF(AND('Mapa final'!#REF!="Muy Alta",'Mapa final'!#REF!="Leve"),CONCATENATE("R",'Mapa final'!#REF!),"")</f>
        <v>#REF!</v>
      </c>
      <c r="S8" s="728"/>
      <c r="T8" s="728" t="e">
        <f>IF(AND('Mapa final'!#REF!="Muy Alta",'Mapa final'!#REF!="Leve"),CONCATENATE("R",'Mapa final'!#REF!),"")</f>
        <v>#REF!</v>
      </c>
      <c r="U8" s="728"/>
      <c r="V8" s="728" t="e">
        <f>IF(AND('Mapa final'!#REF!="Muy Alta",'Mapa final'!#REF!="Leve"),CONCATENATE("R",'Mapa final'!#REF!),"")</f>
        <v>#REF!</v>
      </c>
      <c r="W8" s="728"/>
      <c r="X8" s="728" t="e">
        <f>IF(AND('Mapa final'!#REF!="Muy Alta",'Mapa final'!#REF!="Leve"),CONCATENATE("R",'Mapa final'!#REF!),"")</f>
        <v>#REF!</v>
      </c>
      <c r="Y8" s="729"/>
      <c r="Z8" s="727" t="e">
        <f>IF(AND('Mapa final'!#REF!="Muy Alta",'Mapa final'!#REF!="Menor"),CONCATENATE("R",'Mapa final'!#REF!),"")</f>
        <v>#REF!</v>
      </c>
      <c r="AA8" s="728"/>
      <c r="AB8" s="728" t="e">
        <f>IF(AND('Mapa final'!#REF!="Muy Alta",'Mapa final'!#REF!="Menor"),CONCATENATE("R",'Mapa final'!#REF!),"")</f>
        <v>#REF!</v>
      </c>
      <c r="AC8" s="728"/>
      <c r="AD8" s="728" t="e">
        <f>IF(AND('Mapa final'!#REF!="Muy Alta",'Mapa final'!#REF!="Menor"),CONCATENATE("R",'Mapa final'!#REF!),"")</f>
        <v>#REF!</v>
      </c>
      <c r="AE8" s="728"/>
      <c r="AF8" s="728" t="e">
        <f>IF(AND('Mapa final'!#REF!="Muy Alta",'Mapa final'!#REF!="Menor"),CONCATENATE("R",'Mapa final'!#REF!),"")</f>
        <v>#REF!</v>
      </c>
      <c r="AG8" s="728"/>
      <c r="AH8" s="728" t="e">
        <f>IF(AND('Mapa final'!#REF!="Muy Alta",'Mapa final'!#REF!="Menor"),CONCATENATE("R",'Mapa final'!#REF!),"")</f>
        <v>#REF!</v>
      </c>
      <c r="AI8" s="728"/>
      <c r="AJ8" s="728" t="e">
        <f>IF(AND('Mapa final'!#REF!="Muy Alta",'Mapa final'!#REF!="Menor"),CONCATENATE("R",'Mapa final'!#REF!),"")</f>
        <v>#REF!</v>
      </c>
      <c r="AK8" s="728"/>
      <c r="AL8" s="728" t="e">
        <f>IF(AND('Mapa final'!#REF!="Muy Alta",'Mapa final'!#REF!="Menor"),CONCATENATE("R",'Mapa final'!#REF!),"")</f>
        <v>#REF!</v>
      </c>
      <c r="AM8" s="728"/>
      <c r="AN8" s="728" t="e">
        <f>IF(AND('Mapa final'!#REF!="Muy Alta",'Mapa final'!#REF!="Menor"),CONCATENATE("R",'Mapa final'!#REF!),"")</f>
        <v>#REF!</v>
      </c>
      <c r="AO8" s="729"/>
      <c r="AP8" s="727" t="e">
        <f>IF(AND('Mapa final'!#REF!="Muy Alta",'Mapa final'!#REF!="Moderado"),CONCATENATE("R",'Mapa final'!#REF!),"")</f>
        <v>#REF!</v>
      </c>
      <c r="AQ8" s="728"/>
      <c r="AR8" s="728" t="e">
        <f>IF(AND('Mapa final'!#REF!="Muy Alta",'Mapa final'!#REF!="Moderado"),CONCATENATE("R",'Mapa final'!#REF!),"")</f>
        <v>#REF!</v>
      </c>
      <c r="AS8" s="728"/>
      <c r="AT8" s="728" t="e">
        <f>IF(AND('Mapa final'!#REF!="Muy Alta",'Mapa final'!#REF!="Moderado"),CONCATENATE("R",'Mapa final'!#REF!),"")</f>
        <v>#REF!</v>
      </c>
      <c r="AU8" s="728"/>
      <c r="AV8" s="728" t="e">
        <f>IF(AND('Mapa final'!#REF!="Muy Alta",'Mapa final'!#REF!="Moderado"),CONCATENATE("R",'Mapa final'!#REF!),"")</f>
        <v>#REF!</v>
      </c>
      <c r="AW8" s="728"/>
      <c r="AX8" s="728" t="e">
        <f>IF(AND('Mapa final'!#REF!="Muy Alta",'Mapa final'!#REF!="Moderado"),CONCATENATE("R",'Mapa final'!#REF!),"")</f>
        <v>#REF!</v>
      </c>
      <c r="AY8" s="728"/>
      <c r="AZ8" s="728" t="e">
        <f>IF(AND('Mapa final'!#REF!="Muy Alta",'Mapa final'!#REF!="Moderado"),CONCATENATE("R",'Mapa final'!#REF!),"")</f>
        <v>#REF!</v>
      </c>
      <c r="BA8" s="728"/>
      <c r="BB8" s="728" t="e">
        <f>IF(AND('Mapa final'!#REF!="Muy Alta",'Mapa final'!#REF!="Moderado"),CONCATENATE("R",'Mapa final'!#REF!),"")</f>
        <v>#REF!</v>
      </c>
      <c r="BC8" s="728"/>
      <c r="BD8" s="728" t="e">
        <f>IF(AND('Mapa final'!#REF!="Muy Alta",'Mapa final'!#REF!="Moderado"),CONCATENATE("R",'Mapa final'!#REF!),"")</f>
        <v>#REF!</v>
      </c>
      <c r="BE8" s="729"/>
      <c r="BF8" s="727" t="e">
        <f>IF(AND('Mapa final'!#REF!="Muy Alta",'Mapa final'!#REF!="Mayor"),CONCATENATE("R",'Mapa final'!#REF!),"")</f>
        <v>#REF!</v>
      </c>
      <c r="BG8" s="728"/>
      <c r="BH8" s="728" t="e">
        <f>IF(AND('Mapa final'!#REF!="Muy Alta",'Mapa final'!#REF!="Mayor"),CONCATENATE("R",'Mapa final'!#REF!),"")</f>
        <v>#REF!</v>
      </c>
      <c r="BI8" s="728"/>
      <c r="BJ8" s="728" t="e">
        <f>IF(AND('Mapa final'!#REF!="Muy Alta",'Mapa final'!#REF!="Mayor"),CONCATENATE("R",'Mapa final'!#REF!),"")</f>
        <v>#REF!</v>
      </c>
      <c r="BK8" s="728"/>
      <c r="BL8" s="728" t="e">
        <f>IF(AND('Mapa final'!#REF!="Muy Alta",'Mapa final'!#REF!="Mayor"),CONCATENATE("R",'Mapa final'!#REF!),"")</f>
        <v>#REF!</v>
      </c>
      <c r="BM8" s="728"/>
      <c r="BN8" s="728" t="e">
        <f>IF(AND('Mapa final'!#REF!="Muy Alta",'Mapa final'!#REF!="Mayor"),CONCATENATE("R",'Mapa final'!#REF!),"")</f>
        <v>#REF!</v>
      </c>
      <c r="BO8" s="728"/>
      <c r="BP8" s="728" t="e">
        <f>IF(AND('Mapa final'!#REF!="Muy Alta",'Mapa final'!#REF!="Mayor"),CONCATENATE("R",'Mapa final'!#REF!),"")</f>
        <v>#REF!</v>
      </c>
      <c r="BQ8" s="728"/>
      <c r="BR8" s="728" t="e">
        <f>IF(AND('Mapa final'!#REF!="Muy Alta",'Mapa final'!#REF!="Mayor"),CONCATENATE("R",'Mapa final'!#REF!),"")</f>
        <v>#REF!</v>
      </c>
      <c r="BS8" s="728"/>
      <c r="BT8" s="728" t="e">
        <f>IF(AND('Mapa final'!#REF!="Muy Alta",'Mapa final'!#REF!="Mayor"),CONCATENATE("R",'Mapa final'!#REF!),"")</f>
        <v>#REF!</v>
      </c>
      <c r="BU8" s="729"/>
      <c r="BV8" s="722" t="e">
        <f>IF(AND('Mapa final'!#REF!="Muy Alta",'Mapa final'!#REF!="Catastrófico"),CONCATENATE("R",'Mapa final'!#REF!),"")</f>
        <v>#REF!</v>
      </c>
      <c r="BW8" s="723"/>
      <c r="BX8" s="723" t="e">
        <f>IF(AND('Mapa final'!#REF!="Muy Alta",'Mapa final'!#REF!="Catastrófico"),CONCATENATE("R",'Mapa final'!#REF!),"")</f>
        <v>#REF!</v>
      </c>
      <c r="BY8" s="723"/>
      <c r="BZ8" s="723" t="e">
        <f>IF(AND('Mapa final'!#REF!="Muy Alta",'Mapa final'!#REF!="Catastrófico"),CONCATENATE("R",'Mapa final'!#REF!),"")</f>
        <v>#REF!</v>
      </c>
      <c r="CA8" s="723"/>
      <c r="CB8" s="723" t="e">
        <f>IF(AND('Mapa final'!#REF!="Muy Alta",'Mapa final'!#REF!="Catastrófico"),CONCATENATE("R",'Mapa final'!#REF!),"")</f>
        <v>#REF!</v>
      </c>
      <c r="CC8" s="723"/>
      <c r="CD8" s="723" t="e">
        <f>IF(AND('Mapa final'!#REF!="Muy Alta",'Mapa final'!#REF!="Catastrófico"),CONCATENATE("R",'Mapa final'!#REF!),"")</f>
        <v>#REF!</v>
      </c>
      <c r="CE8" s="723"/>
      <c r="CF8" s="723" t="e">
        <f>IF(AND('Mapa final'!#REF!="Muy Alta",'Mapa final'!#REF!="Catastrófico"),CONCATENATE("R",'Mapa final'!#REF!),"")</f>
        <v>#REF!</v>
      </c>
      <c r="CG8" s="723"/>
      <c r="CH8" s="723" t="e">
        <f>IF(AND('Mapa final'!#REF!="Muy Alta",'Mapa final'!#REF!="Catastrófico"),CONCATENATE("R",'Mapa final'!#REF!),"")</f>
        <v>#REF!</v>
      </c>
      <c r="CI8" s="723"/>
      <c r="CJ8" s="723" t="e">
        <f>IF(AND('Mapa final'!#REF!="Muy Alta",'Mapa final'!#REF!="Catastrófico"),CONCATENATE("R",'Mapa final'!#REF!),"")</f>
        <v>#REF!</v>
      </c>
      <c r="CK8" s="730"/>
      <c r="CL8" s="22"/>
      <c r="CM8" s="755"/>
      <c r="CN8" s="756"/>
      <c r="CO8" s="756"/>
      <c r="CP8" s="756"/>
      <c r="CQ8" s="756"/>
      <c r="CR8" s="757"/>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row>
    <row r="9" spans="1:149" ht="15" customHeight="1" x14ac:dyDescent="0.35">
      <c r="A9" s="22"/>
      <c r="B9" s="708"/>
      <c r="C9" s="708"/>
      <c r="D9" s="709"/>
      <c r="E9" s="746"/>
      <c r="F9" s="747"/>
      <c r="G9" s="747"/>
      <c r="H9" s="747"/>
      <c r="I9" s="747"/>
      <c r="J9" s="727"/>
      <c r="K9" s="728"/>
      <c r="L9" s="728"/>
      <c r="M9" s="728"/>
      <c r="N9" s="728"/>
      <c r="O9" s="728"/>
      <c r="P9" s="728"/>
      <c r="Q9" s="728"/>
      <c r="R9" s="728"/>
      <c r="S9" s="728"/>
      <c r="T9" s="728"/>
      <c r="U9" s="728"/>
      <c r="V9" s="728"/>
      <c r="W9" s="728"/>
      <c r="X9" s="728"/>
      <c r="Y9" s="729"/>
      <c r="Z9" s="727"/>
      <c r="AA9" s="728"/>
      <c r="AB9" s="728"/>
      <c r="AC9" s="728"/>
      <c r="AD9" s="728"/>
      <c r="AE9" s="728"/>
      <c r="AF9" s="728"/>
      <c r="AG9" s="728"/>
      <c r="AH9" s="728"/>
      <c r="AI9" s="728"/>
      <c r="AJ9" s="728"/>
      <c r="AK9" s="728"/>
      <c r="AL9" s="728"/>
      <c r="AM9" s="728"/>
      <c r="AN9" s="728"/>
      <c r="AO9" s="729"/>
      <c r="AP9" s="727"/>
      <c r="AQ9" s="728"/>
      <c r="AR9" s="728"/>
      <c r="AS9" s="728"/>
      <c r="AT9" s="728"/>
      <c r="AU9" s="728"/>
      <c r="AV9" s="728"/>
      <c r="AW9" s="728"/>
      <c r="AX9" s="728"/>
      <c r="AY9" s="728"/>
      <c r="AZ9" s="728"/>
      <c r="BA9" s="728"/>
      <c r="BB9" s="728"/>
      <c r="BC9" s="728"/>
      <c r="BD9" s="728"/>
      <c r="BE9" s="729"/>
      <c r="BF9" s="727"/>
      <c r="BG9" s="728"/>
      <c r="BH9" s="728"/>
      <c r="BI9" s="728"/>
      <c r="BJ9" s="728"/>
      <c r="BK9" s="728"/>
      <c r="BL9" s="728"/>
      <c r="BM9" s="728"/>
      <c r="BN9" s="728"/>
      <c r="BO9" s="728"/>
      <c r="BP9" s="728"/>
      <c r="BQ9" s="728"/>
      <c r="BR9" s="728"/>
      <c r="BS9" s="728"/>
      <c r="BT9" s="728"/>
      <c r="BU9" s="729"/>
      <c r="BV9" s="722"/>
      <c r="BW9" s="723"/>
      <c r="BX9" s="723"/>
      <c r="BY9" s="723"/>
      <c r="BZ9" s="723"/>
      <c r="CA9" s="723"/>
      <c r="CB9" s="723"/>
      <c r="CC9" s="723"/>
      <c r="CD9" s="723"/>
      <c r="CE9" s="723"/>
      <c r="CF9" s="723"/>
      <c r="CG9" s="723"/>
      <c r="CH9" s="723"/>
      <c r="CI9" s="723"/>
      <c r="CJ9" s="723"/>
      <c r="CK9" s="730"/>
      <c r="CL9" s="22"/>
      <c r="CM9" s="755"/>
      <c r="CN9" s="756"/>
      <c r="CO9" s="756"/>
      <c r="CP9" s="756"/>
      <c r="CQ9" s="756"/>
      <c r="CR9" s="757"/>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row>
    <row r="10" spans="1:149" ht="15" customHeight="1" x14ac:dyDescent="0.35">
      <c r="A10" s="22"/>
      <c r="B10" s="708"/>
      <c r="C10" s="708"/>
      <c r="D10" s="709"/>
      <c r="E10" s="746"/>
      <c r="F10" s="747"/>
      <c r="G10" s="747"/>
      <c r="H10" s="747"/>
      <c r="I10" s="747"/>
      <c r="J10" s="727" t="e">
        <f>IF(AND('Mapa final'!#REF!="Muy Alta",'Mapa final'!#REF!="Leve"),CONCATENATE("R",'Mapa final'!#REF!),"")</f>
        <v>#REF!</v>
      </c>
      <c r="K10" s="728"/>
      <c r="L10" s="728" t="e">
        <f>IF(AND('Mapa final'!#REF!="Muy Alta",'Mapa final'!#REF!="Leve"),CONCATENATE("R",'Mapa final'!#REF!),"")</f>
        <v>#REF!</v>
      </c>
      <c r="M10" s="728"/>
      <c r="N10" s="728" t="e">
        <f>IF(AND('Mapa final'!#REF!="Muy Alta",'Mapa final'!#REF!="Leve"),CONCATENATE("R",'Mapa final'!#REF!),"")</f>
        <v>#REF!</v>
      </c>
      <c r="O10" s="728"/>
      <c r="P10" s="728" t="e">
        <f>IF(AND('Mapa final'!#REF!="Muy Alta",'Mapa final'!#REF!="Leve"),CONCATENATE("R",'Mapa final'!#REF!),"")</f>
        <v>#REF!</v>
      </c>
      <c r="Q10" s="728"/>
      <c r="R10" s="728" t="e">
        <f>IF(AND('Mapa final'!#REF!="Muy Alta",'Mapa final'!#REF!="Leve"),CONCATENATE("R",'Mapa final'!#REF!),"")</f>
        <v>#REF!</v>
      </c>
      <c r="S10" s="728"/>
      <c r="T10" s="728" t="e">
        <f>IF(AND('Mapa final'!#REF!="Muy Alta",'Mapa final'!#REF!="Leve"),CONCATENATE("R",'Mapa final'!#REF!),"")</f>
        <v>#REF!</v>
      </c>
      <c r="U10" s="728"/>
      <c r="V10" s="728" t="e">
        <f>IF(AND('Mapa final'!#REF!="Muy Alta",'Mapa final'!#REF!="Leve"),CONCATENATE("R",'Mapa final'!#REF!),"")</f>
        <v>#REF!</v>
      </c>
      <c r="W10" s="728"/>
      <c r="X10" s="728" t="e">
        <f>IF(AND('Mapa final'!#REF!="Muy Alta",'Mapa final'!#REF!="Leve"),CONCATENATE("R",'Mapa final'!#REF!),"")</f>
        <v>#REF!</v>
      </c>
      <c r="Y10" s="729"/>
      <c r="Z10" s="727" t="e">
        <f>IF(AND('Mapa final'!#REF!="Muy Alta",'Mapa final'!#REF!="Menor"),CONCATENATE("R",'Mapa final'!#REF!),"")</f>
        <v>#REF!</v>
      </c>
      <c r="AA10" s="728"/>
      <c r="AB10" s="728" t="e">
        <f>IF(AND('Mapa final'!#REF!="Muy Alta",'Mapa final'!#REF!="Menor"),CONCATENATE("R",'Mapa final'!#REF!),"")</f>
        <v>#REF!</v>
      </c>
      <c r="AC10" s="728"/>
      <c r="AD10" s="728" t="e">
        <f>IF(AND('Mapa final'!#REF!="Muy Alta",'Mapa final'!#REF!="Menor"),CONCATENATE("R",'Mapa final'!#REF!),"")</f>
        <v>#REF!</v>
      </c>
      <c r="AE10" s="728"/>
      <c r="AF10" s="728" t="e">
        <f>IF(AND('Mapa final'!#REF!="Muy Alta",'Mapa final'!#REF!="Menor"),CONCATENATE("R",'Mapa final'!#REF!),"")</f>
        <v>#REF!</v>
      </c>
      <c r="AG10" s="728"/>
      <c r="AH10" s="728" t="e">
        <f>IF(AND('Mapa final'!#REF!="Muy Alta",'Mapa final'!#REF!="Menor"),CONCATENATE("R",'Mapa final'!#REF!),"")</f>
        <v>#REF!</v>
      </c>
      <c r="AI10" s="728"/>
      <c r="AJ10" s="728" t="e">
        <f>IF(AND('Mapa final'!#REF!="Muy Alta",'Mapa final'!#REF!="Menor"),CONCATENATE("R",'Mapa final'!#REF!),"")</f>
        <v>#REF!</v>
      </c>
      <c r="AK10" s="728"/>
      <c r="AL10" s="728" t="e">
        <f>IF(AND('Mapa final'!#REF!="Muy Alta",'Mapa final'!#REF!="Menor"),CONCATENATE("R",'Mapa final'!#REF!),"")</f>
        <v>#REF!</v>
      </c>
      <c r="AM10" s="728"/>
      <c r="AN10" s="728" t="e">
        <f>IF(AND('Mapa final'!#REF!="Muy Alta",'Mapa final'!#REF!="Menor"),CONCATENATE("R",'Mapa final'!#REF!),"")</f>
        <v>#REF!</v>
      </c>
      <c r="AO10" s="729"/>
      <c r="AP10" s="727" t="e">
        <f>IF(AND('Mapa final'!#REF!="Muy Alta",'Mapa final'!#REF!="Moderado"),CONCATENATE("R",'Mapa final'!#REF!),"")</f>
        <v>#REF!</v>
      </c>
      <c r="AQ10" s="728"/>
      <c r="AR10" s="728" t="e">
        <f>IF(AND('Mapa final'!#REF!="Muy Alta",'Mapa final'!#REF!="Moderado"),CONCATENATE("R",'Mapa final'!#REF!),"")</f>
        <v>#REF!</v>
      </c>
      <c r="AS10" s="728"/>
      <c r="AT10" s="728" t="e">
        <f>IF(AND('Mapa final'!#REF!="Muy Alta",'Mapa final'!#REF!="Moderado"),CONCATENATE("R",'Mapa final'!#REF!),"")</f>
        <v>#REF!</v>
      </c>
      <c r="AU10" s="728"/>
      <c r="AV10" s="728" t="e">
        <f>IF(AND('Mapa final'!#REF!="Muy Alta",'Mapa final'!#REF!="Moderado"),CONCATENATE("R",'Mapa final'!#REF!),"")</f>
        <v>#REF!</v>
      </c>
      <c r="AW10" s="728"/>
      <c r="AX10" s="728" t="e">
        <f>IF(AND('Mapa final'!#REF!="Muy Alta",'Mapa final'!#REF!="Moderado"),CONCATENATE("R",'Mapa final'!#REF!),"")</f>
        <v>#REF!</v>
      </c>
      <c r="AY10" s="728"/>
      <c r="AZ10" s="728" t="e">
        <f>IF(AND('Mapa final'!#REF!="Muy Alta",'Mapa final'!#REF!="Moderado"),CONCATENATE("R",'Mapa final'!#REF!),"")</f>
        <v>#REF!</v>
      </c>
      <c r="BA10" s="728"/>
      <c r="BB10" s="728" t="e">
        <f>IF(AND('Mapa final'!#REF!="Muy Alta",'Mapa final'!#REF!="Moderado"),CONCATENATE("R",'Mapa final'!#REF!),"")</f>
        <v>#REF!</v>
      </c>
      <c r="BC10" s="728"/>
      <c r="BD10" s="728" t="e">
        <f>IF(AND('Mapa final'!#REF!="Muy Alta",'Mapa final'!#REF!="Moderado"),CONCATENATE("R",'Mapa final'!#REF!),"")</f>
        <v>#REF!</v>
      </c>
      <c r="BE10" s="729"/>
      <c r="BF10" s="727" t="e">
        <f>IF(AND('Mapa final'!#REF!="Muy Alta",'Mapa final'!#REF!="Mayor"),CONCATENATE("R",'Mapa final'!#REF!),"")</f>
        <v>#REF!</v>
      </c>
      <c r="BG10" s="728"/>
      <c r="BH10" s="728" t="e">
        <f>IF(AND('Mapa final'!#REF!="Muy Alta",'Mapa final'!#REF!="Mayor"),CONCATENATE("R",'Mapa final'!#REF!),"")</f>
        <v>#REF!</v>
      </c>
      <c r="BI10" s="728"/>
      <c r="BJ10" s="728" t="e">
        <f>IF(AND('Mapa final'!#REF!="Muy Alta",'Mapa final'!#REF!="Mayor"),CONCATENATE("R",'Mapa final'!#REF!),"")</f>
        <v>#REF!</v>
      </c>
      <c r="BK10" s="728"/>
      <c r="BL10" s="728" t="e">
        <f>IF(AND('Mapa final'!#REF!="Muy Alta",'Mapa final'!#REF!="Mayor"),CONCATENATE("R",'Mapa final'!#REF!),"")</f>
        <v>#REF!</v>
      </c>
      <c r="BM10" s="728"/>
      <c r="BN10" s="728" t="e">
        <f>IF(AND('Mapa final'!#REF!="Muy Alta",'Mapa final'!#REF!="Mayor"),CONCATENATE("R",'Mapa final'!#REF!),"")</f>
        <v>#REF!</v>
      </c>
      <c r="BO10" s="728"/>
      <c r="BP10" s="728" t="e">
        <f>IF(AND('Mapa final'!#REF!="Muy Alta",'Mapa final'!#REF!="Mayor"),CONCATENATE("R",'Mapa final'!#REF!),"")</f>
        <v>#REF!</v>
      </c>
      <c r="BQ10" s="728"/>
      <c r="BR10" s="728" t="e">
        <f>IF(AND('Mapa final'!#REF!="Muy Alta",'Mapa final'!#REF!="Mayor"),CONCATENATE("R",'Mapa final'!#REF!),"")</f>
        <v>#REF!</v>
      </c>
      <c r="BS10" s="728"/>
      <c r="BT10" s="728" t="e">
        <f>IF(AND('Mapa final'!#REF!="Muy Alta",'Mapa final'!#REF!="Mayor"),CONCATENATE("R",'Mapa final'!#REF!),"")</f>
        <v>#REF!</v>
      </c>
      <c r="BU10" s="729"/>
      <c r="BV10" s="722" t="e">
        <f>IF(AND('Mapa final'!#REF!="Muy Alta",'Mapa final'!#REF!="Catastrófico"),CONCATENATE("R",'Mapa final'!#REF!),"")</f>
        <v>#REF!</v>
      </c>
      <c r="BW10" s="723"/>
      <c r="BX10" s="723" t="e">
        <f>IF(AND('Mapa final'!#REF!="Muy Alta",'Mapa final'!#REF!="Catastrófico"),CONCATENATE("R",'Mapa final'!#REF!),"")</f>
        <v>#REF!</v>
      </c>
      <c r="BY10" s="723"/>
      <c r="BZ10" s="723" t="e">
        <f>IF(AND('Mapa final'!#REF!="Muy Alta",'Mapa final'!#REF!="Catastrófico"),CONCATENATE("R",'Mapa final'!#REF!),"")</f>
        <v>#REF!</v>
      </c>
      <c r="CA10" s="723"/>
      <c r="CB10" s="723" t="e">
        <f>IF(AND('Mapa final'!#REF!="Muy Alta",'Mapa final'!#REF!="Catastrófico"),CONCATENATE("R",'Mapa final'!#REF!),"")</f>
        <v>#REF!</v>
      </c>
      <c r="CC10" s="723"/>
      <c r="CD10" s="723" t="e">
        <f>IF(AND('Mapa final'!#REF!="Muy Alta",'Mapa final'!#REF!="Catastrófico"),CONCATENATE("R",'Mapa final'!#REF!),"")</f>
        <v>#REF!</v>
      </c>
      <c r="CE10" s="723"/>
      <c r="CF10" s="723" t="e">
        <f>IF(AND('Mapa final'!#REF!="Muy Alta",'Mapa final'!#REF!="Catastrófico"),CONCATENATE("R",'Mapa final'!#REF!),"")</f>
        <v>#REF!</v>
      </c>
      <c r="CG10" s="723"/>
      <c r="CH10" s="723" t="e">
        <f>IF(AND('Mapa final'!#REF!="Muy Alta",'Mapa final'!#REF!="Catastrófico"),CONCATENATE("R",'Mapa final'!#REF!),"")</f>
        <v>#REF!</v>
      </c>
      <c r="CI10" s="723"/>
      <c r="CJ10" s="723" t="e">
        <f>IF(AND('Mapa final'!#REF!="Muy Alta",'Mapa final'!#REF!="Catastrófico"),CONCATENATE("R",'Mapa final'!#REF!),"")</f>
        <v>#REF!</v>
      </c>
      <c r="CK10" s="730"/>
      <c r="CL10" s="22"/>
      <c r="CM10" s="755"/>
      <c r="CN10" s="756"/>
      <c r="CO10" s="756"/>
      <c r="CP10" s="756"/>
      <c r="CQ10" s="756"/>
      <c r="CR10" s="757"/>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row>
    <row r="11" spans="1:149" ht="15" customHeight="1" x14ac:dyDescent="0.35">
      <c r="A11" s="22"/>
      <c r="B11" s="708"/>
      <c r="C11" s="708"/>
      <c r="D11" s="709"/>
      <c r="E11" s="746"/>
      <c r="F11" s="747"/>
      <c r="G11" s="747"/>
      <c r="H11" s="747"/>
      <c r="I11" s="747"/>
      <c r="J11" s="727"/>
      <c r="K11" s="728"/>
      <c r="L11" s="728"/>
      <c r="M11" s="728"/>
      <c r="N11" s="728"/>
      <c r="O11" s="728"/>
      <c r="P11" s="728"/>
      <c r="Q11" s="728"/>
      <c r="R11" s="728"/>
      <c r="S11" s="728"/>
      <c r="T11" s="728"/>
      <c r="U11" s="728"/>
      <c r="V11" s="728"/>
      <c r="W11" s="728"/>
      <c r="X11" s="728"/>
      <c r="Y11" s="729"/>
      <c r="Z11" s="727"/>
      <c r="AA11" s="728"/>
      <c r="AB11" s="728"/>
      <c r="AC11" s="728"/>
      <c r="AD11" s="728"/>
      <c r="AE11" s="728"/>
      <c r="AF11" s="728"/>
      <c r="AG11" s="728"/>
      <c r="AH11" s="728"/>
      <c r="AI11" s="728"/>
      <c r="AJ11" s="728"/>
      <c r="AK11" s="728"/>
      <c r="AL11" s="728"/>
      <c r="AM11" s="728"/>
      <c r="AN11" s="728"/>
      <c r="AO11" s="729"/>
      <c r="AP11" s="727"/>
      <c r="AQ11" s="728"/>
      <c r="AR11" s="728"/>
      <c r="AS11" s="728"/>
      <c r="AT11" s="728"/>
      <c r="AU11" s="728"/>
      <c r="AV11" s="728"/>
      <c r="AW11" s="728"/>
      <c r="AX11" s="728"/>
      <c r="AY11" s="728"/>
      <c r="AZ11" s="728"/>
      <c r="BA11" s="728"/>
      <c r="BB11" s="728"/>
      <c r="BC11" s="728"/>
      <c r="BD11" s="728"/>
      <c r="BE11" s="729"/>
      <c r="BF11" s="727"/>
      <c r="BG11" s="728"/>
      <c r="BH11" s="728"/>
      <c r="BI11" s="728"/>
      <c r="BJ11" s="728"/>
      <c r="BK11" s="728"/>
      <c r="BL11" s="728"/>
      <c r="BM11" s="728"/>
      <c r="BN11" s="728"/>
      <c r="BO11" s="728"/>
      <c r="BP11" s="728"/>
      <c r="BQ11" s="728"/>
      <c r="BR11" s="728"/>
      <c r="BS11" s="728"/>
      <c r="BT11" s="728"/>
      <c r="BU11" s="729"/>
      <c r="BV11" s="722"/>
      <c r="BW11" s="723"/>
      <c r="BX11" s="723"/>
      <c r="BY11" s="723"/>
      <c r="BZ11" s="723"/>
      <c r="CA11" s="723"/>
      <c r="CB11" s="723"/>
      <c r="CC11" s="723"/>
      <c r="CD11" s="723"/>
      <c r="CE11" s="723"/>
      <c r="CF11" s="723"/>
      <c r="CG11" s="723"/>
      <c r="CH11" s="723"/>
      <c r="CI11" s="723"/>
      <c r="CJ11" s="723"/>
      <c r="CK11" s="730"/>
      <c r="CL11" s="22"/>
      <c r="CM11" s="755"/>
      <c r="CN11" s="756"/>
      <c r="CO11" s="756"/>
      <c r="CP11" s="756"/>
      <c r="CQ11" s="756"/>
      <c r="CR11" s="757"/>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row>
    <row r="12" spans="1:149" ht="15" customHeight="1" x14ac:dyDescent="0.35">
      <c r="A12" s="22"/>
      <c r="B12" s="708"/>
      <c r="C12" s="708"/>
      <c r="D12" s="709"/>
      <c r="E12" s="746"/>
      <c r="F12" s="747"/>
      <c r="G12" s="747"/>
      <c r="H12" s="747"/>
      <c r="I12" s="747"/>
      <c r="J12" s="727" t="e">
        <f>IF(AND('Mapa final'!#REF!="Muy Alta",'Mapa final'!#REF!="Leve"),CONCATENATE("R",'Mapa final'!#REF!),"")</f>
        <v>#REF!</v>
      </c>
      <c r="K12" s="728"/>
      <c r="L12" s="728" t="e">
        <f>IF(AND('Mapa final'!#REF!="Muy Alta",'Mapa final'!#REF!="Leve"),CONCATENATE("R",'Mapa final'!#REF!),"")</f>
        <v>#REF!</v>
      </c>
      <c r="M12" s="728"/>
      <c r="N12" s="728" t="e">
        <f>IF(AND('Mapa final'!#REF!="Muy Alta",'Mapa final'!#REF!="Leve"),CONCATENATE("R",'Mapa final'!#REF!),"")</f>
        <v>#REF!</v>
      </c>
      <c r="O12" s="728"/>
      <c r="P12" s="728" t="e">
        <f>IF(AND('Mapa final'!#REF!="Muy Alta",'Mapa final'!#REF!="Leve"),CONCATENATE("R",'Mapa final'!#REF!),"")</f>
        <v>#REF!</v>
      </c>
      <c r="Q12" s="728"/>
      <c r="R12" s="728" t="e">
        <f>IF(AND('Mapa final'!#REF!="Muy Alta",'Mapa final'!#REF!="Leve"),CONCATENATE("R",'Mapa final'!#REF!),"")</f>
        <v>#REF!</v>
      </c>
      <c r="S12" s="728"/>
      <c r="T12" s="728" t="e">
        <f>IF(AND('Mapa final'!#REF!="Muy Alta",'Mapa final'!#REF!="Leve"),CONCATENATE("R",'Mapa final'!#REF!),"")</f>
        <v>#REF!</v>
      </c>
      <c r="U12" s="728"/>
      <c r="V12" s="728" t="e">
        <f>IF(AND('Mapa final'!#REF!="Muy Alta",'Mapa final'!#REF!="Leve"),CONCATENATE("R",'Mapa final'!#REF!),"")</f>
        <v>#REF!</v>
      </c>
      <c r="W12" s="728"/>
      <c r="X12" s="728" t="e">
        <f>IF(AND('Mapa final'!#REF!="Muy Alta",'Mapa final'!#REF!="Leve"),CONCATENATE("R",'Mapa final'!#REF!),"")</f>
        <v>#REF!</v>
      </c>
      <c r="Y12" s="729"/>
      <c r="Z12" s="727" t="e">
        <f>IF(AND('Mapa final'!#REF!="Muy Alta",'Mapa final'!#REF!="Menor"),CONCATENATE("R",'Mapa final'!#REF!),"")</f>
        <v>#REF!</v>
      </c>
      <c r="AA12" s="728"/>
      <c r="AB12" s="728" t="e">
        <f>IF(AND('Mapa final'!#REF!="Muy Alta",'Mapa final'!#REF!="Menor"),CONCATENATE("R",'Mapa final'!#REF!),"")</f>
        <v>#REF!</v>
      </c>
      <c r="AC12" s="728"/>
      <c r="AD12" s="728" t="e">
        <f>IF(AND('Mapa final'!#REF!="Muy Alta",'Mapa final'!#REF!="Menor"),CONCATENATE("R",'Mapa final'!#REF!),"")</f>
        <v>#REF!</v>
      </c>
      <c r="AE12" s="728"/>
      <c r="AF12" s="728" t="e">
        <f>IF(AND('Mapa final'!#REF!="Muy Alta",'Mapa final'!#REF!="Menor"),CONCATENATE("R",'Mapa final'!#REF!),"")</f>
        <v>#REF!</v>
      </c>
      <c r="AG12" s="728"/>
      <c r="AH12" s="728" t="e">
        <f>IF(AND('Mapa final'!#REF!="Muy Alta",'Mapa final'!#REF!="Menor"),CONCATENATE("R",'Mapa final'!#REF!),"")</f>
        <v>#REF!</v>
      </c>
      <c r="AI12" s="728"/>
      <c r="AJ12" s="728" t="e">
        <f>IF(AND('Mapa final'!#REF!="Muy Alta",'Mapa final'!#REF!="Menor"),CONCATENATE("R",'Mapa final'!#REF!),"")</f>
        <v>#REF!</v>
      </c>
      <c r="AK12" s="728"/>
      <c r="AL12" s="728" t="e">
        <f>IF(AND('Mapa final'!#REF!="Muy Alta",'Mapa final'!#REF!="Menor"),CONCATENATE("R",'Mapa final'!#REF!),"")</f>
        <v>#REF!</v>
      </c>
      <c r="AM12" s="728"/>
      <c r="AN12" s="728" t="e">
        <f>IF(AND('Mapa final'!#REF!="Muy Alta",'Mapa final'!#REF!="Menor"),CONCATENATE("R",'Mapa final'!#REF!),"")</f>
        <v>#REF!</v>
      </c>
      <c r="AO12" s="729"/>
      <c r="AP12" s="727" t="e">
        <f>IF(AND('Mapa final'!#REF!="Muy Alta",'Mapa final'!#REF!="Moderado"),CONCATENATE("R",'Mapa final'!#REF!),"")</f>
        <v>#REF!</v>
      </c>
      <c r="AQ12" s="728"/>
      <c r="AR12" s="728" t="e">
        <f>IF(AND('Mapa final'!#REF!="Muy Alta",'Mapa final'!#REF!="Moderado"),CONCATENATE("R",'Mapa final'!#REF!),"")</f>
        <v>#REF!</v>
      </c>
      <c r="AS12" s="728"/>
      <c r="AT12" s="728" t="e">
        <f>IF(AND('Mapa final'!#REF!="Muy Alta",'Mapa final'!#REF!="Moderado"),CONCATENATE("R",'Mapa final'!#REF!),"")</f>
        <v>#REF!</v>
      </c>
      <c r="AU12" s="728"/>
      <c r="AV12" s="728" t="e">
        <f>IF(AND('Mapa final'!#REF!="Muy Alta",'Mapa final'!#REF!="Moderado"),CONCATENATE("R",'Mapa final'!#REF!),"")</f>
        <v>#REF!</v>
      </c>
      <c r="AW12" s="728"/>
      <c r="AX12" s="728" t="e">
        <f>IF(AND('Mapa final'!#REF!="Muy Alta",'Mapa final'!#REF!="Moderado"),CONCATENATE("R",'Mapa final'!#REF!),"")</f>
        <v>#REF!</v>
      </c>
      <c r="AY12" s="728"/>
      <c r="AZ12" s="728" t="e">
        <f>IF(AND('Mapa final'!#REF!="Muy Alta",'Mapa final'!#REF!="Moderado"),CONCATENATE("R",'Mapa final'!#REF!),"")</f>
        <v>#REF!</v>
      </c>
      <c r="BA12" s="728"/>
      <c r="BB12" s="728" t="e">
        <f>IF(AND('Mapa final'!#REF!="Muy Alta",'Mapa final'!#REF!="Moderado"),CONCATENATE("R",'Mapa final'!#REF!),"")</f>
        <v>#REF!</v>
      </c>
      <c r="BC12" s="728"/>
      <c r="BD12" s="728" t="e">
        <f>IF(AND('Mapa final'!#REF!="Muy Alta",'Mapa final'!#REF!="Moderado"),CONCATENATE("R",'Mapa final'!#REF!),"")</f>
        <v>#REF!</v>
      </c>
      <c r="BE12" s="729"/>
      <c r="BF12" s="727" t="e">
        <f>IF(AND('Mapa final'!#REF!="Muy Alta",'Mapa final'!#REF!="Mayor"),CONCATENATE("R",'Mapa final'!#REF!),"")</f>
        <v>#REF!</v>
      </c>
      <c r="BG12" s="728"/>
      <c r="BH12" s="728" t="e">
        <f>IF(AND('Mapa final'!#REF!="Muy Alta",'Mapa final'!#REF!="Mayor"),CONCATENATE("R",'Mapa final'!#REF!),"")</f>
        <v>#REF!</v>
      </c>
      <c r="BI12" s="728"/>
      <c r="BJ12" s="728" t="e">
        <f>IF(AND('Mapa final'!#REF!="Muy Alta",'Mapa final'!#REF!="Mayor"),CONCATENATE("R",'Mapa final'!#REF!),"")</f>
        <v>#REF!</v>
      </c>
      <c r="BK12" s="728"/>
      <c r="BL12" s="728" t="e">
        <f>IF(AND('Mapa final'!#REF!="Muy Alta",'Mapa final'!#REF!="Mayor"),CONCATENATE("R",'Mapa final'!#REF!),"")</f>
        <v>#REF!</v>
      </c>
      <c r="BM12" s="728"/>
      <c r="BN12" s="728" t="e">
        <f>IF(AND('Mapa final'!#REF!="Muy Alta",'Mapa final'!#REF!="Mayor"),CONCATENATE("R",'Mapa final'!#REF!),"")</f>
        <v>#REF!</v>
      </c>
      <c r="BO12" s="728"/>
      <c r="BP12" s="728" t="e">
        <f>IF(AND('Mapa final'!#REF!="Muy Alta",'Mapa final'!#REF!="Mayor"),CONCATENATE("R",'Mapa final'!#REF!),"")</f>
        <v>#REF!</v>
      </c>
      <c r="BQ12" s="728"/>
      <c r="BR12" s="728" t="e">
        <f>IF(AND('Mapa final'!#REF!="Muy Alta",'Mapa final'!#REF!="Mayor"),CONCATENATE("R",'Mapa final'!#REF!),"")</f>
        <v>#REF!</v>
      </c>
      <c r="BS12" s="728"/>
      <c r="BT12" s="728" t="e">
        <f>IF(AND('Mapa final'!#REF!="Muy Alta",'Mapa final'!#REF!="Mayor"),CONCATENATE("R",'Mapa final'!#REF!),"")</f>
        <v>#REF!</v>
      </c>
      <c r="BU12" s="729"/>
      <c r="BV12" s="722" t="e">
        <f>IF(AND('Mapa final'!#REF!="Muy Alta",'Mapa final'!#REF!="Catastrófico"),CONCATENATE("R",'Mapa final'!#REF!),"")</f>
        <v>#REF!</v>
      </c>
      <c r="BW12" s="723"/>
      <c r="BX12" s="723" t="e">
        <f>IF(AND('Mapa final'!#REF!="Muy Alta",'Mapa final'!#REF!="Catastrófico"),CONCATENATE("R",'Mapa final'!#REF!),"")</f>
        <v>#REF!</v>
      </c>
      <c r="BY12" s="723"/>
      <c r="BZ12" s="723" t="e">
        <f>IF(AND('Mapa final'!#REF!="Muy Alta",'Mapa final'!#REF!="Catastrófico"),CONCATENATE("R",'Mapa final'!#REF!),"")</f>
        <v>#REF!</v>
      </c>
      <c r="CA12" s="723"/>
      <c r="CB12" s="723" t="e">
        <f>IF(AND('Mapa final'!#REF!="Muy Alta",'Mapa final'!#REF!="Catastrófico"),CONCATENATE("R",'Mapa final'!#REF!),"")</f>
        <v>#REF!</v>
      </c>
      <c r="CC12" s="723"/>
      <c r="CD12" s="723" t="e">
        <f>IF(AND('Mapa final'!#REF!="Muy Alta",'Mapa final'!#REF!="Catastrófico"),CONCATENATE("R",'Mapa final'!#REF!),"")</f>
        <v>#REF!</v>
      </c>
      <c r="CE12" s="723"/>
      <c r="CF12" s="723" t="e">
        <f>IF(AND('Mapa final'!#REF!="Muy Alta",'Mapa final'!#REF!="Catastrófico"),CONCATENATE("R",'Mapa final'!#REF!),"")</f>
        <v>#REF!</v>
      </c>
      <c r="CG12" s="723"/>
      <c r="CH12" s="723" t="e">
        <f>IF(AND('Mapa final'!#REF!="Muy Alta",'Mapa final'!#REF!="Catastrófico"),CONCATENATE("R",'Mapa final'!#REF!),"")</f>
        <v>#REF!</v>
      </c>
      <c r="CI12" s="723"/>
      <c r="CJ12" s="723" t="e">
        <f>IF(AND('Mapa final'!#REF!="Muy Alta",'Mapa final'!#REF!="Catastrófico"),CONCATENATE("R",'Mapa final'!#REF!),"")</f>
        <v>#REF!</v>
      </c>
      <c r="CK12" s="730"/>
      <c r="CL12" s="22"/>
      <c r="CM12" s="755"/>
      <c r="CN12" s="756"/>
      <c r="CO12" s="756"/>
      <c r="CP12" s="756"/>
      <c r="CQ12" s="756"/>
      <c r="CR12" s="757"/>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row>
    <row r="13" spans="1:149" ht="15.75" customHeight="1" x14ac:dyDescent="0.35">
      <c r="A13" s="22"/>
      <c r="B13" s="708"/>
      <c r="C13" s="708"/>
      <c r="D13" s="709"/>
      <c r="E13" s="746"/>
      <c r="F13" s="747"/>
      <c r="G13" s="747"/>
      <c r="H13" s="747"/>
      <c r="I13" s="747"/>
      <c r="J13" s="727"/>
      <c r="K13" s="728"/>
      <c r="L13" s="728"/>
      <c r="M13" s="728"/>
      <c r="N13" s="728"/>
      <c r="O13" s="728"/>
      <c r="P13" s="728"/>
      <c r="Q13" s="728"/>
      <c r="R13" s="728"/>
      <c r="S13" s="728"/>
      <c r="T13" s="728"/>
      <c r="U13" s="728"/>
      <c r="V13" s="728"/>
      <c r="W13" s="728"/>
      <c r="X13" s="728"/>
      <c r="Y13" s="729"/>
      <c r="Z13" s="727"/>
      <c r="AA13" s="728"/>
      <c r="AB13" s="728"/>
      <c r="AC13" s="728"/>
      <c r="AD13" s="728"/>
      <c r="AE13" s="728"/>
      <c r="AF13" s="728"/>
      <c r="AG13" s="728"/>
      <c r="AH13" s="728"/>
      <c r="AI13" s="728"/>
      <c r="AJ13" s="728"/>
      <c r="AK13" s="728"/>
      <c r="AL13" s="728"/>
      <c r="AM13" s="728"/>
      <c r="AN13" s="728"/>
      <c r="AO13" s="729"/>
      <c r="AP13" s="727"/>
      <c r="AQ13" s="728"/>
      <c r="AR13" s="728"/>
      <c r="AS13" s="728"/>
      <c r="AT13" s="728"/>
      <c r="AU13" s="728"/>
      <c r="AV13" s="728"/>
      <c r="AW13" s="728"/>
      <c r="AX13" s="728"/>
      <c r="AY13" s="728"/>
      <c r="AZ13" s="728"/>
      <c r="BA13" s="728"/>
      <c r="BB13" s="728"/>
      <c r="BC13" s="728"/>
      <c r="BD13" s="728"/>
      <c r="BE13" s="729"/>
      <c r="BF13" s="727"/>
      <c r="BG13" s="728"/>
      <c r="BH13" s="728"/>
      <c r="BI13" s="728"/>
      <c r="BJ13" s="728"/>
      <c r="BK13" s="728"/>
      <c r="BL13" s="728"/>
      <c r="BM13" s="728"/>
      <c r="BN13" s="728"/>
      <c r="BO13" s="728"/>
      <c r="BP13" s="728"/>
      <c r="BQ13" s="728"/>
      <c r="BR13" s="728"/>
      <c r="BS13" s="728"/>
      <c r="BT13" s="728"/>
      <c r="BU13" s="729"/>
      <c r="BV13" s="722"/>
      <c r="BW13" s="723"/>
      <c r="BX13" s="723"/>
      <c r="BY13" s="723"/>
      <c r="BZ13" s="723"/>
      <c r="CA13" s="723"/>
      <c r="CB13" s="723"/>
      <c r="CC13" s="723"/>
      <c r="CD13" s="723"/>
      <c r="CE13" s="723"/>
      <c r="CF13" s="723"/>
      <c r="CG13" s="723"/>
      <c r="CH13" s="723"/>
      <c r="CI13" s="723"/>
      <c r="CJ13" s="723"/>
      <c r="CK13" s="730"/>
      <c r="CL13" s="22"/>
      <c r="CM13" s="755"/>
      <c r="CN13" s="756"/>
      <c r="CO13" s="756"/>
      <c r="CP13" s="756"/>
      <c r="CQ13" s="756"/>
      <c r="CR13" s="757"/>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row>
    <row r="14" spans="1:149" ht="15" customHeight="1" x14ac:dyDescent="0.35">
      <c r="A14" s="22"/>
      <c r="B14" s="708"/>
      <c r="C14" s="708"/>
      <c r="D14" s="709"/>
      <c r="E14" s="746"/>
      <c r="F14" s="747"/>
      <c r="G14" s="747"/>
      <c r="H14" s="747"/>
      <c r="I14" s="747"/>
      <c r="J14" s="727" t="e">
        <f>IF(AND('Mapa final'!#REF!="Muy Alta",'Mapa final'!#REF!="Leve"),CONCATENATE("R",'Mapa final'!#REF!),"")</f>
        <v>#REF!</v>
      </c>
      <c r="K14" s="728"/>
      <c r="L14" s="728" t="e">
        <f>IF(AND('Mapa final'!#REF!="Muy Alta",'Mapa final'!#REF!="Leve"),CONCATENATE("R",'Mapa final'!#REF!),"")</f>
        <v>#REF!</v>
      </c>
      <c r="M14" s="728"/>
      <c r="N14" s="728" t="e">
        <f>IF(AND('Mapa final'!#REF!="Muy Alta",'Mapa final'!#REF!="Leve"),CONCATENATE("R",'Mapa final'!#REF!),"")</f>
        <v>#REF!</v>
      </c>
      <c r="O14" s="728"/>
      <c r="P14" s="728" t="e">
        <f>IF(AND('Mapa final'!#REF!="Muy Alta",'Mapa final'!#REF!="Leve"),CONCATENATE("R",'Mapa final'!#REF!),"")</f>
        <v>#REF!</v>
      </c>
      <c r="Q14" s="728"/>
      <c r="R14" s="728" t="e">
        <f>IF(AND('Mapa final'!#REF!="Muy Alta",'Mapa final'!#REF!="Leve"),CONCATENATE("R",'Mapa final'!#REF!),"")</f>
        <v>#REF!</v>
      </c>
      <c r="S14" s="728"/>
      <c r="T14" s="728" t="e">
        <f>IF(AND('Mapa final'!#REF!="Muy Alta",'Mapa final'!#REF!="Leve"),CONCATENATE("R",'Mapa final'!#REF!),"")</f>
        <v>#REF!</v>
      </c>
      <c r="U14" s="728"/>
      <c r="V14" s="728" t="e">
        <f>IF(AND('Mapa final'!#REF!="Muy Alta",'Mapa final'!#REF!="Leve"),CONCATENATE("R",'Mapa final'!#REF!),"")</f>
        <v>#REF!</v>
      </c>
      <c r="W14" s="728"/>
      <c r="X14" s="728" t="e">
        <f>IF(AND('Mapa final'!#REF!="Muy Alta",'Mapa final'!#REF!="Leve"),CONCATENATE("R",'Mapa final'!#REF!),"")</f>
        <v>#REF!</v>
      </c>
      <c r="Y14" s="729"/>
      <c r="Z14" s="727" t="e">
        <f>IF(AND('Mapa final'!#REF!="Muy Alta",'Mapa final'!#REF!="Menor"),CONCATENATE("R",'Mapa final'!#REF!),"")</f>
        <v>#REF!</v>
      </c>
      <c r="AA14" s="728"/>
      <c r="AB14" s="728" t="e">
        <f>IF(AND('Mapa final'!#REF!="Muy Alta",'Mapa final'!#REF!="Menor"),CONCATENATE("R",'Mapa final'!#REF!),"")</f>
        <v>#REF!</v>
      </c>
      <c r="AC14" s="728"/>
      <c r="AD14" s="728" t="e">
        <f>IF(AND('Mapa final'!#REF!="Muy Alta",'Mapa final'!#REF!="Menor"),CONCATENATE("R",'Mapa final'!#REF!),"")</f>
        <v>#REF!</v>
      </c>
      <c r="AE14" s="728"/>
      <c r="AF14" s="728" t="e">
        <f>IF(AND('Mapa final'!#REF!="Muy Alta",'Mapa final'!#REF!="Menor"),CONCATENATE("R",'Mapa final'!#REF!),"")</f>
        <v>#REF!</v>
      </c>
      <c r="AG14" s="728"/>
      <c r="AH14" s="728" t="e">
        <f>IF(AND('Mapa final'!#REF!="Muy Alta",'Mapa final'!#REF!="Menor"),CONCATENATE("R",'Mapa final'!#REF!),"")</f>
        <v>#REF!</v>
      </c>
      <c r="AI14" s="728"/>
      <c r="AJ14" s="728" t="e">
        <f>IF(AND('Mapa final'!#REF!="Muy Alta",'Mapa final'!#REF!="Menor"),CONCATENATE("R",'Mapa final'!#REF!),"")</f>
        <v>#REF!</v>
      </c>
      <c r="AK14" s="728"/>
      <c r="AL14" s="728" t="e">
        <f>IF(AND('Mapa final'!#REF!="Muy Alta",'Mapa final'!#REF!="Menor"),CONCATENATE("R",'Mapa final'!#REF!),"")</f>
        <v>#REF!</v>
      </c>
      <c r="AM14" s="728"/>
      <c r="AN14" s="728" t="e">
        <f>IF(AND('Mapa final'!#REF!="Muy Alta",'Mapa final'!#REF!="Menor"),CONCATENATE("R",'Mapa final'!#REF!),"")</f>
        <v>#REF!</v>
      </c>
      <c r="AO14" s="729"/>
      <c r="AP14" s="727" t="e">
        <f>IF(AND('Mapa final'!#REF!="Muy Alta",'Mapa final'!#REF!="Moderado"),CONCATENATE("R",'Mapa final'!#REF!),"")</f>
        <v>#REF!</v>
      </c>
      <c r="AQ14" s="728"/>
      <c r="AR14" s="728" t="e">
        <f>IF(AND('Mapa final'!#REF!="Muy Alta",'Mapa final'!#REF!="Moderado"),CONCATENATE("R",'Mapa final'!#REF!),"")</f>
        <v>#REF!</v>
      </c>
      <c r="AS14" s="728"/>
      <c r="AT14" s="728" t="e">
        <f>IF(AND('Mapa final'!#REF!="Muy Alta",'Mapa final'!#REF!="Moderado"),CONCATENATE("R",'Mapa final'!#REF!),"")</f>
        <v>#REF!</v>
      </c>
      <c r="AU14" s="728"/>
      <c r="AV14" s="728" t="e">
        <f>IF(AND('Mapa final'!#REF!="Muy Alta",'Mapa final'!#REF!="Moderado"),CONCATENATE("R",'Mapa final'!#REF!),"")</f>
        <v>#REF!</v>
      </c>
      <c r="AW14" s="728"/>
      <c r="AX14" s="728" t="e">
        <f>IF(AND('Mapa final'!#REF!="Muy Alta",'Mapa final'!#REF!="Moderado"),CONCATENATE("R",'Mapa final'!#REF!),"")</f>
        <v>#REF!</v>
      </c>
      <c r="AY14" s="728"/>
      <c r="AZ14" s="728" t="e">
        <f>IF(AND('Mapa final'!#REF!="Muy Alta",'Mapa final'!#REF!="Moderado"),CONCATENATE("R",'Mapa final'!#REF!),"")</f>
        <v>#REF!</v>
      </c>
      <c r="BA14" s="728"/>
      <c r="BB14" s="728" t="e">
        <f>IF(AND('Mapa final'!#REF!="Muy Alta",'Mapa final'!#REF!="Moderado"),CONCATENATE("R",'Mapa final'!#REF!),"")</f>
        <v>#REF!</v>
      </c>
      <c r="BC14" s="728"/>
      <c r="BD14" s="728" t="e">
        <f>IF(AND('Mapa final'!#REF!="Muy Alta",'Mapa final'!#REF!="Moderado"),CONCATENATE("R",'Mapa final'!#REF!),"")</f>
        <v>#REF!</v>
      </c>
      <c r="BE14" s="729"/>
      <c r="BF14" s="727" t="e">
        <f>IF(AND('Mapa final'!#REF!="Muy Alta",'Mapa final'!#REF!="Mayor"),CONCATENATE("R",'Mapa final'!#REF!),"")</f>
        <v>#REF!</v>
      </c>
      <c r="BG14" s="728"/>
      <c r="BH14" s="728" t="e">
        <f>IF(AND('Mapa final'!#REF!="Muy Alta",'Mapa final'!#REF!="Mayor"),CONCATENATE("R",'Mapa final'!#REF!),"")</f>
        <v>#REF!</v>
      </c>
      <c r="BI14" s="728"/>
      <c r="BJ14" s="728" t="e">
        <f>IF(AND('Mapa final'!#REF!="Muy Alta",'Mapa final'!#REF!="Mayor"),CONCATENATE("R",'Mapa final'!#REF!),"")</f>
        <v>#REF!</v>
      </c>
      <c r="BK14" s="728"/>
      <c r="BL14" s="728" t="e">
        <f>IF(AND('Mapa final'!#REF!="Muy Alta",'Mapa final'!#REF!="Mayor"),CONCATENATE("R",'Mapa final'!#REF!),"")</f>
        <v>#REF!</v>
      </c>
      <c r="BM14" s="728"/>
      <c r="BN14" s="728" t="e">
        <f>IF(AND('Mapa final'!#REF!="Muy Alta",'Mapa final'!#REF!="Mayor"),CONCATENATE("R",'Mapa final'!#REF!),"")</f>
        <v>#REF!</v>
      </c>
      <c r="BO14" s="728"/>
      <c r="BP14" s="728" t="e">
        <f>IF(AND('Mapa final'!#REF!="Muy Alta",'Mapa final'!#REF!="Mayor"),CONCATENATE("R",'Mapa final'!#REF!),"")</f>
        <v>#REF!</v>
      </c>
      <c r="BQ14" s="728"/>
      <c r="BR14" s="728" t="e">
        <f>IF(AND('Mapa final'!#REF!="Muy Alta",'Mapa final'!#REF!="Mayor"),CONCATENATE("R",'Mapa final'!#REF!),"")</f>
        <v>#REF!</v>
      </c>
      <c r="BS14" s="728"/>
      <c r="BT14" s="728" t="e">
        <f>IF(AND('Mapa final'!#REF!="Muy Alta",'Mapa final'!#REF!="Mayor"),CONCATENATE("R",'Mapa final'!#REF!),"")</f>
        <v>#REF!</v>
      </c>
      <c r="BU14" s="729"/>
      <c r="BV14" s="722" t="e">
        <f>IF(AND('Mapa final'!#REF!="Muy Alta",'Mapa final'!#REF!="Catastrófico"),CONCATENATE("R",'Mapa final'!#REF!),"")</f>
        <v>#REF!</v>
      </c>
      <c r="BW14" s="723"/>
      <c r="BX14" s="723" t="e">
        <f>IF(AND('Mapa final'!#REF!="Muy Alta",'Mapa final'!#REF!="Catastrófico"),CONCATENATE("R",'Mapa final'!#REF!),"")</f>
        <v>#REF!</v>
      </c>
      <c r="BY14" s="723"/>
      <c r="BZ14" s="723" t="e">
        <f>IF(AND('Mapa final'!#REF!="Muy Alta",'Mapa final'!#REF!="Catastrófico"),CONCATENATE("R",'Mapa final'!#REF!),"")</f>
        <v>#REF!</v>
      </c>
      <c r="CA14" s="723"/>
      <c r="CB14" s="723" t="e">
        <f>IF(AND('Mapa final'!#REF!="Muy Alta",'Mapa final'!#REF!="Catastrófico"),CONCATENATE("R",'Mapa final'!#REF!),"")</f>
        <v>#REF!</v>
      </c>
      <c r="CC14" s="723"/>
      <c r="CD14" s="723" t="e">
        <f>IF(AND('Mapa final'!#REF!="Muy Alta",'Mapa final'!#REF!="Catastrófico"),CONCATENATE("R",'Mapa final'!#REF!),"")</f>
        <v>#REF!</v>
      </c>
      <c r="CE14" s="723"/>
      <c r="CF14" s="723" t="e">
        <f>IF(AND('Mapa final'!#REF!="Muy Alta",'Mapa final'!#REF!="Catastrófico"),CONCATENATE("R",'Mapa final'!#REF!),"")</f>
        <v>#REF!</v>
      </c>
      <c r="CG14" s="723"/>
      <c r="CH14" s="723" t="e">
        <f>IF(AND('Mapa final'!#REF!="Muy Alta",'Mapa final'!#REF!="Catastrófico"),CONCATENATE("R",'Mapa final'!#REF!),"")</f>
        <v>#REF!</v>
      </c>
      <c r="CI14" s="723"/>
      <c r="CJ14" s="723" t="e">
        <f>IF(AND('Mapa final'!#REF!="Muy Alta",'Mapa final'!#REF!="Catastrófico"),CONCATENATE("R",'Mapa final'!#REF!),"")</f>
        <v>#REF!</v>
      </c>
      <c r="CK14" s="730"/>
      <c r="CM14" s="755"/>
      <c r="CN14" s="756"/>
      <c r="CO14" s="756"/>
      <c r="CP14" s="756"/>
      <c r="CQ14" s="756"/>
      <c r="CR14" s="757"/>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row>
    <row r="15" spans="1:149" ht="15" customHeight="1" x14ac:dyDescent="0.35">
      <c r="A15" s="22"/>
      <c r="B15" s="708"/>
      <c r="C15" s="708"/>
      <c r="D15" s="709"/>
      <c r="E15" s="746"/>
      <c r="F15" s="747"/>
      <c r="G15" s="747"/>
      <c r="H15" s="747"/>
      <c r="I15" s="747"/>
      <c r="J15" s="727"/>
      <c r="K15" s="728"/>
      <c r="L15" s="728"/>
      <c r="M15" s="728"/>
      <c r="N15" s="728"/>
      <c r="O15" s="728"/>
      <c r="P15" s="728"/>
      <c r="Q15" s="728"/>
      <c r="R15" s="728"/>
      <c r="S15" s="728"/>
      <c r="T15" s="728"/>
      <c r="U15" s="728"/>
      <c r="V15" s="728"/>
      <c r="W15" s="728"/>
      <c r="X15" s="728"/>
      <c r="Y15" s="729"/>
      <c r="Z15" s="727"/>
      <c r="AA15" s="728"/>
      <c r="AB15" s="728"/>
      <c r="AC15" s="728"/>
      <c r="AD15" s="728"/>
      <c r="AE15" s="728"/>
      <c r="AF15" s="728"/>
      <c r="AG15" s="728"/>
      <c r="AH15" s="728"/>
      <c r="AI15" s="728"/>
      <c r="AJ15" s="728"/>
      <c r="AK15" s="728"/>
      <c r="AL15" s="728"/>
      <c r="AM15" s="728"/>
      <c r="AN15" s="728"/>
      <c r="AO15" s="729"/>
      <c r="AP15" s="727"/>
      <c r="AQ15" s="728"/>
      <c r="AR15" s="728"/>
      <c r="AS15" s="728"/>
      <c r="AT15" s="728"/>
      <c r="AU15" s="728"/>
      <c r="AV15" s="728"/>
      <c r="AW15" s="728"/>
      <c r="AX15" s="728"/>
      <c r="AY15" s="728"/>
      <c r="AZ15" s="728"/>
      <c r="BA15" s="728"/>
      <c r="BB15" s="728"/>
      <c r="BC15" s="728"/>
      <c r="BD15" s="728"/>
      <c r="BE15" s="729"/>
      <c r="BF15" s="727"/>
      <c r="BG15" s="728"/>
      <c r="BH15" s="728"/>
      <c r="BI15" s="728"/>
      <c r="BJ15" s="728"/>
      <c r="BK15" s="728"/>
      <c r="BL15" s="728"/>
      <c r="BM15" s="728"/>
      <c r="BN15" s="728"/>
      <c r="BO15" s="728"/>
      <c r="BP15" s="728"/>
      <c r="BQ15" s="728"/>
      <c r="BR15" s="728"/>
      <c r="BS15" s="728"/>
      <c r="BT15" s="728"/>
      <c r="BU15" s="729"/>
      <c r="BV15" s="722"/>
      <c r="BW15" s="723"/>
      <c r="BX15" s="723"/>
      <c r="BY15" s="723"/>
      <c r="BZ15" s="723"/>
      <c r="CA15" s="723"/>
      <c r="CB15" s="723"/>
      <c r="CC15" s="723"/>
      <c r="CD15" s="723"/>
      <c r="CE15" s="723"/>
      <c r="CF15" s="723"/>
      <c r="CG15" s="723"/>
      <c r="CH15" s="723"/>
      <c r="CI15" s="723"/>
      <c r="CJ15" s="723"/>
      <c r="CK15" s="730"/>
      <c r="CL15" s="22"/>
      <c r="CM15" s="755"/>
      <c r="CN15" s="756"/>
      <c r="CO15" s="756"/>
      <c r="CP15" s="756"/>
      <c r="CQ15" s="756"/>
      <c r="CR15" s="757"/>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row>
    <row r="16" spans="1:149" ht="15" customHeight="1" x14ac:dyDescent="0.35">
      <c r="A16" s="22"/>
      <c r="B16" s="708"/>
      <c r="C16" s="708"/>
      <c r="D16" s="709"/>
      <c r="E16" s="746"/>
      <c r="F16" s="747"/>
      <c r="G16" s="747"/>
      <c r="H16" s="747"/>
      <c r="I16" s="747"/>
      <c r="J16" s="727" t="e">
        <f>IF(AND('Mapa final'!#REF!="Muy Alta",'Mapa final'!#REF!="Leve"),CONCATENATE("R",'Mapa final'!#REF!),"")</f>
        <v>#REF!</v>
      </c>
      <c r="K16" s="728"/>
      <c r="L16" s="728" t="e">
        <f>IF(AND('Mapa final'!#REF!="Muy Alta",'Mapa final'!#REF!="Leve"),CONCATENATE("R",'Mapa final'!#REF!),"")</f>
        <v>#REF!</v>
      </c>
      <c r="M16" s="728"/>
      <c r="N16" s="728" t="e">
        <f>IF(AND('Mapa final'!#REF!="Muy Alta",'Mapa final'!#REF!="Leve"),CONCATENATE("R",'Mapa final'!#REF!),"")</f>
        <v>#REF!</v>
      </c>
      <c r="O16" s="728"/>
      <c r="P16" s="728" t="e">
        <f>IF(AND('Mapa final'!#REF!="Muy Alta",'Mapa final'!#REF!="Leve"),CONCATENATE("R",'Mapa final'!#REF!),"")</f>
        <v>#REF!</v>
      </c>
      <c r="Q16" s="728"/>
      <c r="R16" s="728" t="e">
        <f>IF(AND('Mapa final'!#REF!="Muy Alta",'Mapa final'!#REF!="Leve"),CONCATENATE("R",'Mapa final'!#REF!),"")</f>
        <v>#REF!</v>
      </c>
      <c r="S16" s="728"/>
      <c r="T16" s="728" t="e">
        <f>IF(AND('Mapa final'!#REF!="Muy Alta",'Mapa final'!#REF!="Leve"),CONCATENATE("R",'Mapa final'!#REF!),"")</f>
        <v>#REF!</v>
      </c>
      <c r="U16" s="728"/>
      <c r="V16" s="728" t="e">
        <f>IF(AND('Mapa final'!#REF!="Muy Alta",'Mapa final'!#REF!="Leve"),CONCATENATE("R",'Mapa final'!#REF!),"")</f>
        <v>#REF!</v>
      </c>
      <c r="W16" s="728"/>
      <c r="X16" s="728" t="e">
        <f>IF(AND('Mapa final'!#REF!="Muy Alta",'Mapa final'!#REF!="Leve"),CONCATENATE("R",'Mapa final'!#REF!),"")</f>
        <v>#REF!</v>
      </c>
      <c r="Y16" s="729"/>
      <c r="Z16" s="727" t="e">
        <f>IF(AND('Mapa final'!#REF!="Muy Alta",'Mapa final'!#REF!="Menor"),CONCATENATE("R",'Mapa final'!#REF!),"")</f>
        <v>#REF!</v>
      </c>
      <c r="AA16" s="728"/>
      <c r="AB16" s="728" t="e">
        <f>IF(AND('Mapa final'!#REF!="Muy Alta",'Mapa final'!#REF!="Menor"),CONCATENATE("R",'Mapa final'!#REF!),"")</f>
        <v>#REF!</v>
      </c>
      <c r="AC16" s="728"/>
      <c r="AD16" s="728" t="e">
        <f>IF(AND('Mapa final'!#REF!="Muy Alta",'Mapa final'!#REF!="Menor"),CONCATENATE("R",'Mapa final'!#REF!),"")</f>
        <v>#REF!</v>
      </c>
      <c r="AE16" s="728"/>
      <c r="AF16" s="728" t="e">
        <f>IF(AND('Mapa final'!#REF!="Muy Alta",'Mapa final'!#REF!="Menor"),CONCATENATE("R",'Mapa final'!#REF!),"")</f>
        <v>#REF!</v>
      </c>
      <c r="AG16" s="728"/>
      <c r="AH16" s="728" t="e">
        <f>IF(AND('Mapa final'!#REF!="Muy Alta",'Mapa final'!#REF!="Menor"),CONCATENATE("R",'Mapa final'!#REF!),"")</f>
        <v>#REF!</v>
      </c>
      <c r="AI16" s="728"/>
      <c r="AJ16" s="728" t="e">
        <f>IF(AND('Mapa final'!#REF!="Muy Alta",'Mapa final'!#REF!="Menor"),CONCATENATE("R",'Mapa final'!#REF!),"")</f>
        <v>#REF!</v>
      </c>
      <c r="AK16" s="728"/>
      <c r="AL16" s="728" t="e">
        <f>IF(AND('Mapa final'!#REF!="Muy Alta",'Mapa final'!#REF!="Menor"),CONCATENATE("R",'Mapa final'!#REF!),"")</f>
        <v>#REF!</v>
      </c>
      <c r="AM16" s="728"/>
      <c r="AN16" s="728" t="e">
        <f>IF(AND('Mapa final'!#REF!="Muy Alta",'Mapa final'!#REF!="Menor"),CONCATENATE("R",'Mapa final'!#REF!),"")</f>
        <v>#REF!</v>
      </c>
      <c r="AO16" s="729"/>
      <c r="AP16" s="727" t="e">
        <f>IF(AND('Mapa final'!#REF!="Muy Alta",'Mapa final'!#REF!="Moderado"),CONCATENATE("R",'Mapa final'!#REF!),"")</f>
        <v>#REF!</v>
      </c>
      <c r="AQ16" s="728"/>
      <c r="AR16" s="728" t="e">
        <f>IF(AND('Mapa final'!#REF!="Muy Alta",'Mapa final'!#REF!="Moderado"),CONCATENATE("R",'Mapa final'!#REF!),"")</f>
        <v>#REF!</v>
      </c>
      <c r="AS16" s="728"/>
      <c r="AT16" s="728" t="e">
        <f>IF(AND('Mapa final'!#REF!="Muy Alta",'Mapa final'!#REF!="Moderado"),CONCATENATE("R",'Mapa final'!#REF!),"")</f>
        <v>#REF!</v>
      </c>
      <c r="AU16" s="728"/>
      <c r="AV16" s="728" t="e">
        <f>IF(AND('Mapa final'!#REF!="Muy Alta",'Mapa final'!#REF!="Moderado"),CONCATENATE("R",'Mapa final'!#REF!),"")</f>
        <v>#REF!</v>
      </c>
      <c r="AW16" s="728"/>
      <c r="AX16" s="728" t="e">
        <f>IF(AND('Mapa final'!#REF!="Muy Alta",'Mapa final'!#REF!="Moderado"),CONCATENATE("R",'Mapa final'!#REF!),"")</f>
        <v>#REF!</v>
      </c>
      <c r="AY16" s="728"/>
      <c r="AZ16" s="728" t="e">
        <f>IF(AND('Mapa final'!#REF!="Muy Alta",'Mapa final'!#REF!="Moderado"),CONCATENATE("R",'Mapa final'!#REF!),"")</f>
        <v>#REF!</v>
      </c>
      <c r="BA16" s="728"/>
      <c r="BB16" s="728" t="e">
        <f>IF(AND('Mapa final'!#REF!="Muy Alta",'Mapa final'!#REF!="Moderado"),CONCATENATE("R",'Mapa final'!#REF!),"")</f>
        <v>#REF!</v>
      </c>
      <c r="BC16" s="728"/>
      <c r="BD16" s="728" t="e">
        <f>IF(AND('Mapa final'!#REF!="Muy Alta",'Mapa final'!#REF!="Moderado"),CONCATENATE("R",'Mapa final'!#REF!),"")</f>
        <v>#REF!</v>
      </c>
      <c r="BE16" s="729"/>
      <c r="BF16" s="727" t="e">
        <f>IF(AND('Mapa final'!#REF!="Muy Alta",'Mapa final'!#REF!="Mayor"),CONCATENATE("R",'Mapa final'!#REF!),"")</f>
        <v>#REF!</v>
      </c>
      <c r="BG16" s="728"/>
      <c r="BH16" s="728" t="e">
        <f>IF(AND('Mapa final'!#REF!="Muy Alta",'Mapa final'!#REF!="Mayor"),CONCATENATE("R",'Mapa final'!#REF!),"")</f>
        <v>#REF!</v>
      </c>
      <c r="BI16" s="728"/>
      <c r="BJ16" s="728" t="e">
        <f>IF(AND('Mapa final'!#REF!="Muy Alta",'Mapa final'!#REF!="Mayor"),CONCATENATE("R",'Mapa final'!#REF!),"")</f>
        <v>#REF!</v>
      </c>
      <c r="BK16" s="728"/>
      <c r="BL16" s="728" t="e">
        <f>IF(AND('Mapa final'!#REF!="Muy Alta",'Mapa final'!#REF!="Mayor"),CONCATENATE("R",'Mapa final'!#REF!),"")</f>
        <v>#REF!</v>
      </c>
      <c r="BM16" s="728"/>
      <c r="BN16" s="728" t="e">
        <f>IF(AND('Mapa final'!#REF!="Muy Alta",'Mapa final'!#REF!="Mayor"),CONCATENATE("R",'Mapa final'!#REF!),"")</f>
        <v>#REF!</v>
      </c>
      <c r="BO16" s="728"/>
      <c r="BP16" s="728" t="e">
        <f>IF(AND('Mapa final'!#REF!="Muy Alta",'Mapa final'!#REF!="Mayor"),CONCATENATE("R",'Mapa final'!#REF!),"")</f>
        <v>#REF!</v>
      </c>
      <c r="BQ16" s="728"/>
      <c r="BR16" s="728" t="e">
        <f>IF(AND('Mapa final'!#REF!="Muy Alta",'Mapa final'!#REF!="Mayor"),CONCATENATE("R",'Mapa final'!#REF!),"")</f>
        <v>#REF!</v>
      </c>
      <c r="BS16" s="728"/>
      <c r="BT16" s="728" t="e">
        <f>IF(AND('Mapa final'!#REF!="Muy Alta",'Mapa final'!#REF!="Mayor"),CONCATENATE("R",'Mapa final'!#REF!),"")</f>
        <v>#REF!</v>
      </c>
      <c r="BU16" s="729"/>
      <c r="BV16" s="722" t="e">
        <f>IF(AND('Mapa final'!#REF!="Muy Alta",'Mapa final'!#REF!="Catastrófico"),CONCATENATE("R",'Mapa final'!#REF!),"")</f>
        <v>#REF!</v>
      </c>
      <c r="BW16" s="723"/>
      <c r="BX16" s="723" t="e">
        <f>IF(AND('Mapa final'!#REF!="Muy Alta",'Mapa final'!#REF!="Catastrófico"),CONCATENATE("R",'Mapa final'!#REF!),"")</f>
        <v>#REF!</v>
      </c>
      <c r="BY16" s="723"/>
      <c r="BZ16" s="723" t="e">
        <f>IF(AND('Mapa final'!#REF!="Muy Alta",'Mapa final'!#REF!="Catastrófico"),CONCATENATE("R",'Mapa final'!#REF!),"")</f>
        <v>#REF!</v>
      </c>
      <c r="CA16" s="723"/>
      <c r="CB16" s="723" t="e">
        <f>IF(AND('Mapa final'!#REF!="Muy Alta",'Mapa final'!#REF!="Catastrófico"),CONCATENATE("R",'Mapa final'!#REF!),"")</f>
        <v>#REF!</v>
      </c>
      <c r="CC16" s="723"/>
      <c r="CD16" s="723" t="e">
        <f>IF(AND('Mapa final'!#REF!="Muy Alta",'Mapa final'!#REF!="Catastrófico"),CONCATENATE("R",'Mapa final'!#REF!),"")</f>
        <v>#REF!</v>
      </c>
      <c r="CE16" s="723"/>
      <c r="CF16" s="723" t="e">
        <f>IF(AND('Mapa final'!#REF!="Muy Alta",'Mapa final'!#REF!="Catastrófico"),CONCATENATE("R",'Mapa final'!#REF!),"")</f>
        <v>#REF!</v>
      </c>
      <c r="CG16" s="723"/>
      <c r="CH16" s="723" t="e">
        <f>IF(AND('Mapa final'!#REF!="Muy Alta",'Mapa final'!#REF!="Catastrófico"),CONCATENATE("R",'Mapa final'!#REF!),"")</f>
        <v>#REF!</v>
      </c>
      <c r="CI16" s="723"/>
      <c r="CJ16" s="723" t="e">
        <f>IF(AND('Mapa final'!#REF!="Muy Alta",'Mapa final'!#REF!="Catastrófico"),CONCATENATE("R",'Mapa final'!#REF!),"")</f>
        <v>#REF!</v>
      </c>
      <c r="CK16" s="730"/>
      <c r="CL16" s="22"/>
      <c r="CM16" s="755"/>
      <c r="CN16" s="756"/>
      <c r="CO16" s="756"/>
      <c r="CP16" s="756"/>
      <c r="CQ16" s="756"/>
      <c r="CR16" s="757"/>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row>
    <row r="17" spans="1:130" ht="15" customHeight="1" x14ac:dyDescent="0.35">
      <c r="A17" s="22"/>
      <c r="B17" s="708"/>
      <c r="C17" s="708"/>
      <c r="D17" s="709"/>
      <c r="E17" s="746"/>
      <c r="F17" s="747"/>
      <c r="G17" s="747"/>
      <c r="H17" s="747"/>
      <c r="I17" s="747"/>
      <c r="J17" s="727"/>
      <c r="K17" s="728"/>
      <c r="L17" s="728"/>
      <c r="M17" s="728"/>
      <c r="N17" s="728"/>
      <c r="O17" s="728"/>
      <c r="P17" s="728"/>
      <c r="Q17" s="728"/>
      <c r="R17" s="728"/>
      <c r="S17" s="728"/>
      <c r="T17" s="728"/>
      <c r="U17" s="728"/>
      <c r="V17" s="728"/>
      <c r="W17" s="728"/>
      <c r="X17" s="728"/>
      <c r="Y17" s="729"/>
      <c r="Z17" s="727"/>
      <c r="AA17" s="728"/>
      <c r="AB17" s="728"/>
      <c r="AC17" s="728"/>
      <c r="AD17" s="728"/>
      <c r="AE17" s="728"/>
      <c r="AF17" s="728"/>
      <c r="AG17" s="728"/>
      <c r="AH17" s="728"/>
      <c r="AI17" s="728"/>
      <c r="AJ17" s="728"/>
      <c r="AK17" s="728"/>
      <c r="AL17" s="728"/>
      <c r="AM17" s="728"/>
      <c r="AN17" s="728"/>
      <c r="AO17" s="729"/>
      <c r="AP17" s="727"/>
      <c r="AQ17" s="728"/>
      <c r="AR17" s="728"/>
      <c r="AS17" s="728"/>
      <c r="AT17" s="728"/>
      <c r="AU17" s="728"/>
      <c r="AV17" s="728"/>
      <c r="AW17" s="728"/>
      <c r="AX17" s="728"/>
      <c r="AY17" s="728"/>
      <c r="AZ17" s="728"/>
      <c r="BA17" s="728"/>
      <c r="BB17" s="728"/>
      <c r="BC17" s="728"/>
      <c r="BD17" s="728"/>
      <c r="BE17" s="729"/>
      <c r="BF17" s="727"/>
      <c r="BG17" s="728"/>
      <c r="BH17" s="728"/>
      <c r="BI17" s="728"/>
      <c r="BJ17" s="728"/>
      <c r="BK17" s="728"/>
      <c r="BL17" s="728"/>
      <c r="BM17" s="728"/>
      <c r="BN17" s="728"/>
      <c r="BO17" s="728"/>
      <c r="BP17" s="728"/>
      <c r="BQ17" s="728"/>
      <c r="BR17" s="728"/>
      <c r="BS17" s="728"/>
      <c r="BT17" s="728"/>
      <c r="BU17" s="729"/>
      <c r="BV17" s="722"/>
      <c r="BW17" s="723"/>
      <c r="BX17" s="723"/>
      <c r="BY17" s="723"/>
      <c r="BZ17" s="723"/>
      <c r="CA17" s="723"/>
      <c r="CB17" s="723"/>
      <c r="CC17" s="723"/>
      <c r="CD17" s="723"/>
      <c r="CE17" s="723"/>
      <c r="CF17" s="723"/>
      <c r="CG17" s="723"/>
      <c r="CH17" s="723"/>
      <c r="CI17" s="723"/>
      <c r="CJ17" s="723"/>
      <c r="CK17" s="730"/>
      <c r="CL17" s="22"/>
      <c r="CM17" s="755"/>
      <c r="CN17" s="756"/>
      <c r="CO17" s="756"/>
      <c r="CP17" s="756"/>
      <c r="CQ17" s="756"/>
      <c r="CR17" s="757"/>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row>
    <row r="18" spans="1:130" ht="15" customHeight="1" x14ac:dyDescent="0.35">
      <c r="A18" s="22"/>
      <c r="B18" s="708"/>
      <c r="C18" s="708"/>
      <c r="D18" s="709"/>
      <c r="E18" s="746"/>
      <c r="F18" s="747"/>
      <c r="G18" s="747"/>
      <c r="H18" s="747"/>
      <c r="I18" s="747"/>
      <c r="J18" s="727" t="e">
        <f>IF(AND('Mapa final'!#REF!="Muy Alta",'Mapa final'!#REF!="Leve"),CONCATENATE("R",'Mapa final'!#REF!),"")</f>
        <v>#REF!</v>
      </c>
      <c r="K18" s="728"/>
      <c r="L18" s="728" t="e">
        <f>IF(AND('Mapa final'!#REF!="Muy Alta",'Mapa final'!#REF!="Leve"),CONCATENATE("R",'Mapa final'!#REF!),"")</f>
        <v>#REF!</v>
      </c>
      <c r="M18" s="728"/>
      <c r="N18" s="728" t="e">
        <f>IF(AND('Mapa final'!#REF!="Muy Alta",'Mapa final'!#REF!="Leve"),CONCATENATE("R",'Mapa final'!#REF!),"")</f>
        <v>#REF!</v>
      </c>
      <c r="O18" s="728"/>
      <c r="P18" s="728" t="e">
        <f>IF(AND('Mapa final'!#REF!="Muy Alta",'Mapa final'!#REF!="Leve"),CONCATENATE("R",'Mapa final'!#REF!),"")</f>
        <v>#REF!</v>
      </c>
      <c r="Q18" s="728"/>
      <c r="R18" s="728" t="e">
        <f>IF(AND('Mapa final'!#REF!="Muy Alta",'Mapa final'!#REF!="Leve"),CONCATENATE("R",'Mapa final'!#REF!),"")</f>
        <v>#REF!</v>
      </c>
      <c r="S18" s="728"/>
      <c r="T18" s="728" t="e">
        <f>IF(AND('Mapa final'!#REF!="Muy Alta",'Mapa final'!#REF!="Leve"),CONCATENATE("R",'Mapa final'!#REF!),"")</f>
        <v>#REF!</v>
      </c>
      <c r="U18" s="728"/>
      <c r="V18" s="728" t="e">
        <f>IF(AND('Mapa final'!#REF!="Muy Alta",'Mapa final'!#REF!="Leve"),CONCATENATE("R",'Mapa final'!#REF!),"")</f>
        <v>#REF!</v>
      </c>
      <c r="W18" s="728"/>
      <c r="X18" s="728" t="e">
        <f>IF(AND('Mapa final'!#REF!="Muy Alta",'Mapa final'!#REF!="Leve"),CONCATENATE("R",'Mapa final'!#REF!),"")</f>
        <v>#REF!</v>
      </c>
      <c r="Y18" s="729"/>
      <c r="Z18" s="727" t="e">
        <f>IF(AND('Mapa final'!#REF!="Muy Alta",'Mapa final'!#REF!="Menor"),CONCATENATE("R",'Mapa final'!#REF!),"")</f>
        <v>#REF!</v>
      </c>
      <c r="AA18" s="728"/>
      <c r="AB18" s="728" t="e">
        <f>IF(AND('Mapa final'!#REF!="Muy Alta",'Mapa final'!#REF!="Menor"),CONCATENATE("R",'Mapa final'!#REF!),"")</f>
        <v>#REF!</v>
      </c>
      <c r="AC18" s="728"/>
      <c r="AD18" s="728" t="e">
        <f>IF(AND('Mapa final'!#REF!="Muy Alta",'Mapa final'!#REF!="Menor"),CONCATENATE("R",'Mapa final'!#REF!),"")</f>
        <v>#REF!</v>
      </c>
      <c r="AE18" s="728"/>
      <c r="AF18" s="728" t="e">
        <f>IF(AND('Mapa final'!#REF!="Muy Alta",'Mapa final'!#REF!="Menor"),CONCATENATE("R",'Mapa final'!#REF!),"")</f>
        <v>#REF!</v>
      </c>
      <c r="AG18" s="728"/>
      <c r="AH18" s="728" t="e">
        <f>IF(AND('Mapa final'!#REF!="Muy Alta",'Mapa final'!#REF!="Menor"),CONCATENATE("R",'Mapa final'!#REF!),"")</f>
        <v>#REF!</v>
      </c>
      <c r="AI18" s="728"/>
      <c r="AJ18" s="728" t="e">
        <f>IF(AND('Mapa final'!#REF!="Muy Alta",'Mapa final'!#REF!="Menor"),CONCATENATE("R",'Mapa final'!#REF!),"")</f>
        <v>#REF!</v>
      </c>
      <c r="AK18" s="728"/>
      <c r="AL18" s="728" t="e">
        <f>IF(AND('Mapa final'!#REF!="Muy Alta",'Mapa final'!#REF!="Menor"),CONCATENATE("R",'Mapa final'!#REF!),"")</f>
        <v>#REF!</v>
      </c>
      <c r="AM18" s="728"/>
      <c r="AN18" s="728" t="e">
        <f>IF(AND('Mapa final'!#REF!="Muy Alta",'Mapa final'!#REF!="Menor"),CONCATENATE("R",'Mapa final'!#REF!),"")</f>
        <v>#REF!</v>
      </c>
      <c r="AO18" s="729"/>
      <c r="AP18" s="727" t="e">
        <f>IF(AND('Mapa final'!#REF!="Muy Alta",'Mapa final'!#REF!="Moderado"),CONCATENATE("R",'Mapa final'!#REF!),"")</f>
        <v>#REF!</v>
      </c>
      <c r="AQ18" s="728"/>
      <c r="AR18" s="728" t="e">
        <f>IF(AND('Mapa final'!#REF!="Muy Alta",'Mapa final'!#REF!="Moderado"),CONCATENATE("R",'Mapa final'!#REF!),"")</f>
        <v>#REF!</v>
      </c>
      <c r="AS18" s="728"/>
      <c r="AT18" s="728" t="e">
        <f>IF(AND('Mapa final'!#REF!="Muy Alta",'Mapa final'!#REF!="Moderado"),CONCATENATE("R",'Mapa final'!#REF!),"")</f>
        <v>#REF!</v>
      </c>
      <c r="AU18" s="728"/>
      <c r="AV18" s="728" t="e">
        <f>IF(AND('Mapa final'!#REF!="Muy Alta",'Mapa final'!#REF!="Moderado"),CONCATENATE("R",'Mapa final'!#REF!),"")</f>
        <v>#REF!</v>
      </c>
      <c r="AW18" s="728"/>
      <c r="AX18" s="728" t="e">
        <f>IF(AND('Mapa final'!#REF!="Muy Alta",'Mapa final'!#REF!="Moderado"),CONCATENATE("R",'Mapa final'!#REF!),"")</f>
        <v>#REF!</v>
      </c>
      <c r="AY18" s="728"/>
      <c r="AZ18" s="728" t="e">
        <f>IF(AND('Mapa final'!#REF!="Muy Alta",'Mapa final'!#REF!="Moderado"),CONCATENATE("R",'Mapa final'!#REF!),"")</f>
        <v>#REF!</v>
      </c>
      <c r="BA18" s="728"/>
      <c r="BB18" s="728" t="e">
        <f>IF(AND('Mapa final'!#REF!="Muy Alta",'Mapa final'!#REF!="Moderado"),CONCATENATE("R",'Mapa final'!#REF!),"")</f>
        <v>#REF!</v>
      </c>
      <c r="BC18" s="728"/>
      <c r="BD18" s="728" t="e">
        <f>IF(AND('Mapa final'!#REF!="Muy Alta",'Mapa final'!#REF!="Moderado"),CONCATENATE("R",'Mapa final'!#REF!),"")</f>
        <v>#REF!</v>
      </c>
      <c r="BE18" s="729"/>
      <c r="BF18" s="727" t="e">
        <f>IF(AND('Mapa final'!#REF!="Muy Alta",'Mapa final'!#REF!="Mayor"),CONCATENATE("R",'Mapa final'!#REF!),"")</f>
        <v>#REF!</v>
      </c>
      <c r="BG18" s="728"/>
      <c r="BH18" s="728" t="e">
        <f>IF(AND('Mapa final'!#REF!="Muy Alta",'Mapa final'!#REF!="Mayor"),CONCATENATE("R",'Mapa final'!#REF!),"")</f>
        <v>#REF!</v>
      </c>
      <c r="BI18" s="728"/>
      <c r="BJ18" s="728" t="e">
        <f>IF(AND('Mapa final'!#REF!="Muy Alta",'Mapa final'!#REF!="Mayor"),CONCATENATE("R",'Mapa final'!#REF!),"")</f>
        <v>#REF!</v>
      </c>
      <c r="BK18" s="728"/>
      <c r="BL18" s="728" t="e">
        <f>IF(AND('Mapa final'!#REF!="Muy Alta",'Mapa final'!#REF!="Mayor"),CONCATENATE("R",'Mapa final'!#REF!),"")</f>
        <v>#REF!</v>
      </c>
      <c r="BM18" s="728"/>
      <c r="BN18" s="728" t="e">
        <f>IF(AND('Mapa final'!#REF!="Muy Alta",'Mapa final'!#REF!="Mayor"),CONCATENATE("R",'Mapa final'!#REF!),"")</f>
        <v>#REF!</v>
      </c>
      <c r="BO18" s="728"/>
      <c r="BP18" s="728" t="e">
        <f>IF(AND('Mapa final'!#REF!="Muy Alta",'Mapa final'!#REF!="Mayor"),CONCATENATE("R",'Mapa final'!#REF!),"")</f>
        <v>#REF!</v>
      </c>
      <c r="BQ18" s="728"/>
      <c r="BR18" s="728" t="e">
        <f>IF(AND('Mapa final'!#REF!="Muy Alta",'Mapa final'!#REF!="Mayor"),CONCATENATE("R",'Mapa final'!#REF!),"")</f>
        <v>#REF!</v>
      </c>
      <c r="BS18" s="728"/>
      <c r="BT18" s="728" t="e">
        <f>IF(AND('Mapa final'!#REF!="Muy Alta",'Mapa final'!#REF!="Mayor"),CONCATENATE("R",'Mapa final'!#REF!),"")</f>
        <v>#REF!</v>
      </c>
      <c r="BU18" s="729"/>
      <c r="BV18" s="722" t="e">
        <f>IF(AND('Mapa final'!#REF!="Muy Alta",'Mapa final'!#REF!="Catastrófico"),CONCATENATE("R",'Mapa final'!#REF!),"")</f>
        <v>#REF!</v>
      </c>
      <c r="BW18" s="723"/>
      <c r="BX18" s="723" t="e">
        <f>IF(AND('Mapa final'!#REF!="Muy Alta",'Mapa final'!#REF!="Catastrófico"),CONCATENATE("R",'Mapa final'!#REF!),"")</f>
        <v>#REF!</v>
      </c>
      <c r="BY18" s="723"/>
      <c r="BZ18" s="723" t="e">
        <f>IF(AND('Mapa final'!#REF!="Muy Alta",'Mapa final'!#REF!="Catastrófico"),CONCATENATE("R",'Mapa final'!#REF!),"")</f>
        <v>#REF!</v>
      </c>
      <c r="CA18" s="723"/>
      <c r="CB18" s="723" t="e">
        <f>IF(AND('Mapa final'!#REF!="Muy Alta",'Mapa final'!#REF!="Catastrófico"),CONCATENATE("R",'Mapa final'!#REF!),"")</f>
        <v>#REF!</v>
      </c>
      <c r="CC18" s="723"/>
      <c r="CD18" s="723" t="e">
        <f>IF(AND('Mapa final'!#REF!="Muy Alta",'Mapa final'!#REF!="Catastrófico"),CONCATENATE("R",'Mapa final'!#REF!),"")</f>
        <v>#REF!</v>
      </c>
      <c r="CE18" s="723"/>
      <c r="CF18" s="723" t="e">
        <f>IF(AND('Mapa final'!#REF!="Muy Alta",'Mapa final'!#REF!="Catastrófico"),CONCATENATE("R",'Mapa final'!#REF!),"")</f>
        <v>#REF!</v>
      </c>
      <c r="CG18" s="723"/>
      <c r="CH18" s="723" t="e">
        <f>IF(AND('Mapa final'!#REF!="Muy Alta",'Mapa final'!#REF!="Catastrófico"),CONCATENATE("R",'Mapa final'!#REF!),"")</f>
        <v>#REF!</v>
      </c>
      <c r="CI18" s="723"/>
      <c r="CJ18" s="723" t="e">
        <f>IF(AND('Mapa final'!#REF!="Muy Alta",'Mapa final'!#REF!="Catastrófico"),CONCATENATE("R",'Mapa final'!#REF!),"")</f>
        <v>#REF!</v>
      </c>
      <c r="CK18" s="730"/>
      <c r="CL18" s="22"/>
      <c r="CM18" s="755"/>
      <c r="CN18" s="756"/>
      <c r="CO18" s="756"/>
      <c r="CP18" s="756"/>
      <c r="CQ18" s="756"/>
      <c r="CR18" s="757"/>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row>
    <row r="19" spans="1:130" ht="15" customHeight="1" x14ac:dyDescent="0.35">
      <c r="A19" s="22"/>
      <c r="B19" s="708"/>
      <c r="C19" s="708"/>
      <c r="D19" s="709"/>
      <c r="E19" s="746"/>
      <c r="F19" s="747"/>
      <c r="G19" s="747"/>
      <c r="H19" s="747"/>
      <c r="I19" s="747"/>
      <c r="J19" s="727"/>
      <c r="K19" s="728"/>
      <c r="L19" s="728"/>
      <c r="M19" s="728"/>
      <c r="N19" s="728"/>
      <c r="O19" s="728"/>
      <c r="P19" s="728"/>
      <c r="Q19" s="728"/>
      <c r="R19" s="728"/>
      <c r="S19" s="728"/>
      <c r="T19" s="728"/>
      <c r="U19" s="728"/>
      <c r="V19" s="728"/>
      <c r="W19" s="728"/>
      <c r="X19" s="728"/>
      <c r="Y19" s="729"/>
      <c r="Z19" s="727"/>
      <c r="AA19" s="728"/>
      <c r="AB19" s="728"/>
      <c r="AC19" s="728"/>
      <c r="AD19" s="728"/>
      <c r="AE19" s="728"/>
      <c r="AF19" s="728"/>
      <c r="AG19" s="728"/>
      <c r="AH19" s="728"/>
      <c r="AI19" s="728"/>
      <c r="AJ19" s="728"/>
      <c r="AK19" s="728"/>
      <c r="AL19" s="728"/>
      <c r="AM19" s="728"/>
      <c r="AN19" s="728"/>
      <c r="AO19" s="729"/>
      <c r="AP19" s="727"/>
      <c r="AQ19" s="728"/>
      <c r="AR19" s="728"/>
      <c r="AS19" s="728"/>
      <c r="AT19" s="728"/>
      <c r="AU19" s="728"/>
      <c r="AV19" s="728"/>
      <c r="AW19" s="728"/>
      <c r="AX19" s="728"/>
      <c r="AY19" s="728"/>
      <c r="AZ19" s="728"/>
      <c r="BA19" s="728"/>
      <c r="BB19" s="728"/>
      <c r="BC19" s="728"/>
      <c r="BD19" s="728"/>
      <c r="BE19" s="729"/>
      <c r="BF19" s="727"/>
      <c r="BG19" s="728"/>
      <c r="BH19" s="728"/>
      <c r="BI19" s="728"/>
      <c r="BJ19" s="728"/>
      <c r="BK19" s="728"/>
      <c r="BL19" s="728"/>
      <c r="BM19" s="728"/>
      <c r="BN19" s="728"/>
      <c r="BO19" s="728"/>
      <c r="BP19" s="728"/>
      <c r="BQ19" s="728"/>
      <c r="BR19" s="728"/>
      <c r="BS19" s="728"/>
      <c r="BT19" s="728"/>
      <c r="BU19" s="729"/>
      <c r="BV19" s="722"/>
      <c r="BW19" s="723"/>
      <c r="BX19" s="723"/>
      <c r="BY19" s="723"/>
      <c r="BZ19" s="723"/>
      <c r="CA19" s="723"/>
      <c r="CB19" s="723"/>
      <c r="CC19" s="723"/>
      <c r="CD19" s="723"/>
      <c r="CE19" s="723"/>
      <c r="CF19" s="723"/>
      <c r="CG19" s="723"/>
      <c r="CH19" s="723"/>
      <c r="CI19" s="723"/>
      <c r="CJ19" s="723"/>
      <c r="CK19" s="730"/>
      <c r="CL19" s="22"/>
      <c r="CM19" s="755"/>
      <c r="CN19" s="756"/>
      <c r="CO19" s="756"/>
      <c r="CP19" s="756"/>
      <c r="CQ19" s="756"/>
      <c r="CR19" s="757"/>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row>
    <row r="20" spans="1:130" ht="15" customHeight="1" x14ac:dyDescent="0.35">
      <c r="A20" s="22"/>
      <c r="B20" s="708"/>
      <c r="C20" s="708"/>
      <c r="D20" s="709"/>
      <c r="E20" s="746"/>
      <c r="F20" s="747"/>
      <c r="G20" s="747"/>
      <c r="H20" s="747"/>
      <c r="I20" s="747"/>
      <c r="J20" s="727" t="e">
        <f>IF(AND('Mapa final'!#REF!="Muy Alta",'Mapa final'!#REF!="Leve"),CONCATENATE("R",'Mapa final'!#REF!),"")</f>
        <v>#REF!</v>
      </c>
      <c r="K20" s="728"/>
      <c r="L20" s="728" t="e">
        <f>IF(AND('Mapa final'!#REF!="Muy Alta",'Mapa final'!#REF!="Leve"),CONCATENATE("R",'Mapa final'!#REF!),"")</f>
        <v>#REF!</v>
      </c>
      <c r="M20" s="728"/>
      <c r="N20" s="728" t="e">
        <f>IF(AND('Mapa final'!#REF!="Muy Alta",'Mapa final'!#REF!="Leve"),CONCATENATE("R",'Mapa final'!#REF!),"")</f>
        <v>#REF!</v>
      </c>
      <c r="O20" s="728"/>
      <c r="P20" s="728" t="e">
        <f>IF(AND('Mapa final'!#REF!="Muy Alta",'Mapa final'!#REF!="Leve"),CONCATENATE("R",'Mapa final'!#REF!),"")</f>
        <v>#REF!</v>
      </c>
      <c r="Q20" s="728"/>
      <c r="R20" s="728" t="e">
        <f>IF(AND('Mapa final'!#REF!="Muy Alta",'Mapa final'!#REF!="Leve"),CONCATENATE("R",'Mapa final'!#REF!),"")</f>
        <v>#REF!</v>
      </c>
      <c r="S20" s="728"/>
      <c r="T20" s="728" t="e">
        <f>IF(AND('Mapa final'!#REF!="Muy Alta",'Mapa final'!#REF!="Leve"),CONCATENATE("R",'Mapa final'!#REF!),"")</f>
        <v>#REF!</v>
      </c>
      <c r="U20" s="728"/>
      <c r="V20" s="728" t="e">
        <f>IF(AND('Mapa final'!#REF!="Muy Alta",'Mapa final'!#REF!="Leve"),CONCATENATE("R",'Mapa final'!#REF!),"")</f>
        <v>#REF!</v>
      </c>
      <c r="W20" s="728"/>
      <c r="X20" s="728" t="e">
        <f>IF(AND('Mapa final'!#REF!="Muy Alta",'Mapa final'!#REF!="Leve"),CONCATENATE("R",'Mapa final'!#REF!),"")</f>
        <v>#REF!</v>
      </c>
      <c r="Y20" s="729"/>
      <c r="Z20" s="727" t="e">
        <f>IF(AND('Mapa final'!#REF!="Muy Alta",'Mapa final'!#REF!="Menor"),CONCATENATE("R",'Mapa final'!#REF!),"")</f>
        <v>#REF!</v>
      </c>
      <c r="AA20" s="728"/>
      <c r="AB20" s="728" t="e">
        <f>IF(AND('Mapa final'!#REF!="Muy Alta",'Mapa final'!#REF!="Menor"),CONCATENATE("R",'Mapa final'!#REF!),"")</f>
        <v>#REF!</v>
      </c>
      <c r="AC20" s="728"/>
      <c r="AD20" s="728" t="e">
        <f>IF(AND('Mapa final'!#REF!="Muy Alta",'Mapa final'!#REF!="Menor"),CONCATENATE("R",'Mapa final'!#REF!),"")</f>
        <v>#REF!</v>
      </c>
      <c r="AE20" s="728"/>
      <c r="AF20" s="728" t="e">
        <f>IF(AND('Mapa final'!#REF!="Muy Alta",'Mapa final'!#REF!="Menor"),CONCATENATE("R",'Mapa final'!#REF!),"")</f>
        <v>#REF!</v>
      </c>
      <c r="AG20" s="728"/>
      <c r="AH20" s="728" t="e">
        <f>IF(AND('Mapa final'!#REF!="Muy Alta",'Mapa final'!#REF!="Menor"),CONCATENATE("R",'Mapa final'!#REF!),"")</f>
        <v>#REF!</v>
      </c>
      <c r="AI20" s="728"/>
      <c r="AJ20" s="728" t="e">
        <f>IF(AND('Mapa final'!#REF!="Muy Alta",'Mapa final'!#REF!="Menor"),CONCATENATE("R",'Mapa final'!#REF!),"")</f>
        <v>#REF!</v>
      </c>
      <c r="AK20" s="728"/>
      <c r="AL20" s="728" t="e">
        <f>IF(AND('Mapa final'!#REF!="Muy Alta",'Mapa final'!#REF!="Menor"),CONCATENATE("R",'Mapa final'!#REF!),"")</f>
        <v>#REF!</v>
      </c>
      <c r="AM20" s="728"/>
      <c r="AN20" s="728" t="e">
        <f>IF(AND('Mapa final'!#REF!="Muy Alta",'Mapa final'!#REF!="Menor"),CONCATENATE("R",'Mapa final'!#REF!),"")</f>
        <v>#REF!</v>
      </c>
      <c r="AO20" s="729"/>
      <c r="AP20" s="727" t="e">
        <f>IF(AND('Mapa final'!#REF!="Muy Alta",'Mapa final'!#REF!="Moderado"),CONCATENATE("R",'Mapa final'!#REF!),"")</f>
        <v>#REF!</v>
      </c>
      <c r="AQ20" s="728"/>
      <c r="AR20" s="728" t="e">
        <f>IF(AND('Mapa final'!#REF!="Muy Alta",'Mapa final'!#REF!="Moderado"),CONCATENATE("R",'Mapa final'!#REF!),"")</f>
        <v>#REF!</v>
      </c>
      <c r="AS20" s="728"/>
      <c r="AT20" s="728" t="e">
        <f>IF(AND('Mapa final'!#REF!="Muy Alta",'Mapa final'!#REF!="Moderado"),CONCATENATE("R",'Mapa final'!#REF!),"")</f>
        <v>#REF!</v>
      </c>
      <c r="AU20" s="728"/>
      <c r="AV20" s="728" t="e">
        <f>IF(AND('Mapa final'!#REF!="Muy Alta",'Mapa final'!#REF!="Moderado"),CONCATENATE("R",'Mapa final'!#REF!),"")</f>
        <v>#REF!</v>
      </c>
      <c r="AW20" s="728"/>
      <c r="AX20" s="728" t="e">
        <f>IF(AND('Mapa final'!#REF!="Muy Alta",'Mapa final'!#REF!="Moderado"),CONCATENATE("R",'Mapa final'!#REF!),"")</f>
        <v>#REF!</v>
      </c>
      <c r="AY20" s="728"/>
      <c r="AZ20" s="728" t="e">
        <f>IF(AND('Mapa final'!#REF!="Muy Alta",'Mapa final'!#REF!="Moderado"),CONCATENATE("R",'Mapa final'!#REF!),"")</f>
        <v>#REF!</v>
      </c>
      <c r="BA20" s="728"/>
      <c r="BB20" s="728" t="e">
        <f>IF(AND('Mapa final'!#REF!="Muy Alta",'Mapa final'!#REF!="Moderado"),CONCATENATE("R",'Mapa final'!#REF!),"")</f>
        <v>#REF!</v>
      </c>
      <c r="BC20" s="728"/>
      <c r="BD20" s="728" t="e">
        <f>IF(AND('Mapa final'!#REF!="Muy Alta",'Mapa final'!#REF!="Moderado"),CONCATENATE("R",'Mapa final'!#REF!),"")</f>
        <v>#REF!</v>
      </c>
      <c r="BE20" s="729"/>
      <c r="BF20" s="727" t="e">
        <f>IF(AND('Mapa final'!#REF!="Muy Alta",'Mapa final'!#REF!="Mayor"),CONCATENATE("R",'Mapa final'!#REF!),"")</f>
        <v>#REF!</v>
      </c>
      <c r="BG20" s="728"/>
      <c r="BH20" s="728" t="e">
        <f>IF(AND('Mapa final'!#REF!="Muy Alta",'Mapa final'!#REF!="Mayor"),CONCATENATE("R",'Mapa final'!#REF!),"")</f>
        <v>#REF!</v>
      </c>
      <c r="BI20" s="728"/>
      <c r="BJ20" s="728" t="e">
        <f>IF(AND('Mapa final'!#REF!="Muy Alta",'Mapa final'!#REF!="Mayor"),CONCATENATE("R",'Mapa final'!#REF!),"")</f>
        <v>#REF!</v>
      </c>
      <c r="BK20" s="728"/>
      <c r="BL20" s="728" t="e">
        <f>IF(AND('Mapa final'!#REF!="Muy Alta",'Mapa final'!#REF!="Mayor"),CONCATENATE("R",'Mapa final'!#REF!),"")</f>
        <v>#REF!</v>
      </c>
      <c r="BM20" s="728"/>
      <c r="BN20" s="728" t="e">
        <f>IF(AND('Mapa final'!#REF!="Muy Alta",'Mapa final'!#REF!="Mayor"),CONCATENATE("R",'Mapa final'!#REF!),"")</f>
        <v>#REF!</v>
      </c>
      <c r="BO20" s="728"/>
      <c r="BP20" s="728" t="e">
        <f>IF(AND('Mapa final'!#REF!="Muy Alta",'Mapa final'!#REF!="Mayor"),CONCATENATE("R",'Mapa final'!#REF!),"")</f>
        <v>#REF!</v>
      </c>
      <c r="BQ20" s="728"/>
      <c r="BR20" s="728" t="e">
        <f>IF(AND('Mapa final'!#REF!="Muy Alta",'Mapa final'!#REF!="Mayor"),CONCATENATE("R",'Mapa final'!#REF!),"")</f>
        <v>#REF!</v>
      </c>
      <c r="BS20" s="728"/>
      <c r="BT20" s="728" t="e">
        <f>IF(AND('Mapa final'!#REF!="Muy Alta",'Mapa final'!#REF!="Mayor"),CONCATENATE("R",'Mapa final'!#REF!),"")</f>
        <v>#REF!</v>
      </c>
      <c r="BU20" s="729"/>
      <c r="BV20" s="722" t="e">
        <f>IF(AND('Mapa final'!#REF!="Muy Alta",'Mapa final'!#REF!="Catastrófico"),CONCATENATE("R",'Mapa final'!#REF!),"")</f>
        <v>#REF!</v>
      </c>
      <c r="BW20" s="723"/>
      <c r="BX20" s="723" t="e">
        <f>IF(AND('Mapa final'!#REF!="Muy Alta",'Mapa final'!#REF!="Catastrófico"),CONCATENATE("R",'Mapa final'!#REF!),"")</f>
        <v>#REF!</v>
      </c>
      <c r="BY20" s="723"/>
      <c r="BZ20" s="723" t="e">
        <f>IF(AND('Mapa final'!#REF!="Muy Alta",'Mapa final'!#REF!="Catastrófico"),CONCATENATE("R",'Mapa final'!#REF!),"")</f>
        <v>#REF!</v>
      </c>
      <c r="CA20" s="723"/>
      <c r="CB20" s="723" t="e">
        <f>IF(AND('Mapa final'!#REF!="Muy Alta",'Mapa final'!#REF!="Catastrófico"),CONCATENATE("R",'Mapa final'!#REF!),"")</f>
        <v>#REF!</v>
      </c>
      <c r="CC20" s="723"/>
      <c r="CD20" s="723" t="e">
        <f>IF(AND('Mapa final'!#REF!="Muy Alta",'Mapa final'!#REF!="Catastrófico"),CONCATENATE("R",'Mapa final'!#REF!),"")</f>
        <v>#REF!</v>
      </c>
      <c r="CE20" s="723"/>
      <c r="CF20" s="723" t="e">
        <f>IF(AND('Mapa final'!#REF!="Muy Alta",'Mapa final'!#REF!="Catastrófico"),CONCATENATE("R",'Mapa final'!#REF!),"")</f>
        <v>#REF!</v>
      </c>
      <c r="CG20" s="723"/>
      <c r="CH20" s="723" t="e">
        <f>IF(AND('Mapa final'!#REF!="Muy Alta",'Mapa final'!#REF!="Catastrófico"),CONCATENATE("R",'Mapa final'!#REF!),"")</f>
        <v>#REF!</v>
      </c>
      <c r="CI20" s="723"/>
      <c r="CJ20" s="723" t="e">
        <f>IF(AND('Mapa final'!#REF!="Muy Alta",'Mapa final'!#REF!="Catastrófico"),CONCATENATE("R",'Mapa final'!#REF!),"")</f>
        <v>#REF!</v>
      </c>
      <c r="CK20" s="730"/>
      <c r="CL20" s="22"/>
      <c r="CM20" s="755"/>
      <c r="CN20" s="756"/>
      <c r="CO20" s="756"/>
      <c r="CP20" s="756"/>
      <c r="CQ20" s="756"/>
      <c r="CR20" s="757"/>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row>
    <row r="21" spans="1:130" ht="15.75" customHeight="1" thickBot="1" x14ac:dyDescent="0.4">
      <c r="A21" s="22"/>
      <c r="B21" s="708"/>
      <c r="C21" s="708"/>
      <c r="D21" s="709"/>
      <c r="E21" s="748"/>
      <c r="F21" s="749"/>
      <c r="G21" s="749"/>
      <c r="H21" s="749"/>
      <c r="I21" s="749"/>
      <c r="J21" s="736"/>
      <c r="K21" s="735"/>
      <c r="L21" s="735"/>
      <c r="M21" s="735"/>
      <c r="N21" s="735"/>
      <c r="O21" s="735"/>
      <c r="P21" s="735"/>
      <c r="Q21" s="735"/>
      <c r="R21" s="735"/>
      <c r="S21" s="735"/>
      <c r="T21" s="735"/>
      <c r="U21" s="735"/>
      <c r="V21" s="735"/>
      <c r="W21" s="735"/>
      <c r="X21" s="735"/>
      <c r="Y21" s="737"/>
      <c r="Z21" s="736"/>
      <c r="AA21" s="735"/>
      <c r="AB21" s="735"/>
      <c r="AC21" s="735"/>
      <c r="AD21" s="735"/>
      <c r="AE21" s="735"/>
      <c r="AF21" s="735"/>
      <c r="AG21" s="735"/>
      <c r="AH21" s="735"/>
      <c r="AI21" s="735"/>
      <c r="AJ21" s="735"/>
      <c r="AK21" s="735"/>
      <c r="AL21" s="735"/>
      <c r="AM21" s="735"/>
      <c r="AN21" s="735"/>
      <c r="AO21" s="737"/>
      <c r="AP21" s="736"/>
      <c r="AQ21" s="735"/>
      <c r="AR21" s="735"/>
      <c r="AS21" s="735"/>
      <c r="AT21" s="735"/>
      <c r="AU21" s="735"/>
      <c r="AV21" s="735"/>
      <c r="AW21" s="735"/>
      <c r="AX21" s="735"/>
      <c r="AY21" s="735"/>
      <c r="AZ21" s="735"/>
      <c r="BA21" s="735"/>
      <c r="BB21" s="735"/>
      <c r="BC21" s="735"/>
      <c r="BD21" s="735"/>
      <c r="BE21" s="737"/>
      <c r="BF21" s="736"/>
      <c r="BG21" s="735"/>
      <c r="BH21" s="735"/>
      <c r="BI21" s="735"/>
      <c r="BJ21" s="735"/>
      <c r="BK21" s="735"/>
      <c r="BL21" s="735"/>
      <c r="BM21" s="735"/>
      <c r="BN21" s="735"/>
      <c r="BO21" s="735"/>
      <c r="BP21" s="735"/>
      <c r="BQ21" s="735"/>
      <c r="BR21" s="735"/>
      <c r="BS21" s="735"/>
      <c r="BT21" s="735"/>
      <c r="BU21" s="737"/>
      <c r="BV21" s="725"/>
      <c r="BW21" s="726"/>
      <c r="BX21" s="726"/>
      <c r="BY21" s="726"/>
      <c r="BZ21" s="726"/>
      <c r="CA21" s="726"/>
      <c r="CB21" s="726"/>
      <c r="CC21" s="726"/>
      <c r="CD21" s="726"/>
      <c r="CE21" s="726"/>
      <c r="CF21" s="726"/>
      <c r="CG21" s="726"/>
      <c r="CH21" s="726"/>
      <c r="CI21" s="726"/>
      <c r="CJ21" s="726"/>
      <c r="CK21" s="731"/>
      <c r="CL21" s="22"/>
      <c r="CM21" s="758"/>
      <c r="CN21" s="759"/>
      <c r="CO21" s="759"/>
      <c r="CP21" s="759"/>
      <c r="CQ21" s="759"/>
      <c r="CR21" s="760"/>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row>
    <row r="22" spans="1:130" ht="15" customHeight="1" x14ac:dyDescent="0.35">
      <c r="A22" s="22"/>
      <c r="B22" s="708"/>
      <c r="C22" s="708"/>
      <c r="D22" s="709"/>
      <c r="E22" s="744" t="s">
        <v>613</v>
      </c>
      <c r="F22" s="745"/>
      <c r="G22" s="745"/>
      <c r="H22" s="745"/>
      <c r="I22" s="745"/>
      <c r="J22" s="717" t="e">
        <f>IF(AND('Mapa final'!#REF!="Alta",'Mapa final'!#REF!="Leve"),CONCATENATE("R",'Mapa final'!#REF!),"")</f>
        <v>#REF!</v>
      </c>
      <c r="K22" s="713"/>
      <c r="L22" s="713" t="e">
        <f>IF(AND('Mapa final'!#REF!="Alta",'Mapa final'!#REF!="Leve"),CONCATENATE("R",'Mapa final'!#REF!),"")</f>
        <v>#REF!</v>
      </c>
      <c r="M22" s="713"/>
      <c r="N22" s="713" t="e">
        <f>IF(AND('Mapa final'!#REF!="Alta",'Mapa final'!#REF!="Leve"),CONCATENATE("R",'Mapa final'!#REF!),"")</f>
        <v>#REF!</v>
      </c>
      <c r="O22" s="713"/>
      <c r="P22" s="716" t="e">
        <f>IF(AND('Mapa final'!#REF!="Alta",'Mapa final'!#REF!="Leve"),CONCATENATE("R",'Mapa final'!#REF!),"")</f>
        <v>#REF!</v>
      </c>
      <c r="Q22" s="716"/>
      <c r="R22" s="716" t="e">
        <f>IF(AND('Mapa final'!#REF!="Alta",'Mapa final'!#REF!="Leve"),CONCATENATE("R",'Mapa final'!#REF!),"")</f>
        <v>#REF!</v>
      </c>
      <c r="S22" s="716"/>
      <c r="T22" s="713" t="e">
        <f>IF(AND('Mapa final'!#REF!="Alta",'Mapa final'!#REF!="Leve"),CONCATENATE("R",'Mapa final'!#REF!),"")</f>
        <v>#REF!</v>
      </c>
      <c r="U22" s="713"/>
      <c r="V22" s="713" t="e">
        <f>IF(AND('Mapa final'!#REF!="Alta",'Mapa final'!#REF!="Leve"),CONCATENATE("R",'Mapa final'!#REF!),"")</f>
        <v>#REF!</v>
      </c>
      <c r="W22" s="713"/>
      <c r="X22" s="713" t="e">
        <f>IF(AND('Mapa final'!#REF!="Alta",'Mapa final'!#REF!="Leve"),CONCATENATE("R",'Mapa final'!#REF!),"")</f>
        <v>#REF!</v>
      </c>
      <c r="Y22" s="713"/>
      <c r="Z22" s="717" t="e">
        <f>IF(AND('Mapa final'!#REF!="Alta",'Mapa final'!#REF!="Menor"),CONCATENATE("R",'Mapa final'!#REF!),"")</f>
        <v>#REF!</v>
      </c>
      <c r="AA22" s="713"/>
      <c r="AB22" s="713" t="e">
        <f>IF(AND('Mapa final'!#REF!="Alta",'Mapa final'!#REF!="Menor"),CONCATENATE("R",'Mapa final'!#REF!),"")</f>
        <v>#REF!</v>
      </c>
      <c r="AC22" s="713"/>
      <c r="AD22" s="713" t="e">
        <f>IF(AND('Mapa final'!#REF!="Alta",'Mapa final'!#REF!="Menor"),CONCATENATE("R",'Mapa final'!#REF!),"")</f>
        <v>#REF!</v>
      </c>
      <c r="AE22" s="713"/>
      <c r="AF22" s="716" t="e">
        <f>IF(AND('Mapa final'!#REF!="Alta",'Mapa final'!#REF!="Menor"),CONCATENATE("R",'Mapa final'!#REF!),"")</f>
        <v>#REF!</v>
      </c>
      <c r="AG22" s="716"/>
      <c r="AH22" s="716" t="e">
        <f>IF(AND('Mapa final'!#REF!="Alta",'Mapa final'!#REF!="Menor"),CONCATENATE("R",'Mapa final'!#REF!),"")</f>
        <v>#REF!</v>
      </c>
      <c r="AI22" s="716"/>
      <c r="AJ22" s="713" t="e">
        <f>IF(AND('Mapa final'!#REF!="Alta",'Mapa final'!#REF!="Menor"),CONCATENATE("R",'Mapa final'!#REF!),"")</f>
        <v>#REF!</v>
      </c>
      <c r="AK22" s="713"/>
      <c r="AL22" s="713" t="e">
        <f>IF(AND('Mapa final'!#REF!="Alta",'Mapa final'!#REF!="Menor"),CONCATENATE("R",'Mapa final'!#REF!),"")</f>
        <v>#REF!</v>
      </c>
      <c r="AM22" s="713"/>
      <c r="AN22" s="713" t="e">
        <f>IF(AND('Mapa final'!#REF!="Alta",'Mapa final'!#REF!="Menor"),CONCATENATE("R",'Mapa final'!#REF!),"")</f>
        <v>#REF!</v>
      </c>
      <c r="AO22" s="713"/>
      <c r="AP22" s="743" t="e">
        <f>IF(AND('Mapa final'!#REF!="Alta",'Mapa final'!#REF!="Moderado"),CONCATENATE("R",'Mapa final'!#REF!),"")</f>
        <v>#REF!</v>
      </c>
      <c r="AQ22" s="738"/>
      <c r="AR22" s="738" t="e">
        <f>IF(AND('Mapa final'!#REF!="Alta",'Mapa final'!#REF!="Moderado"),CONCATENATE("R",'Mapa final'!#REF!),"")</f>
        <v>#REF!</v>
      </c>
      <c r="AS22" s="738"/>
      <c r="AT22" s="738" t="e">
        <f>IF(AND('Mapa final'!#REF!="Alta",'Mapa final'!#REF!="Moderado"),CONCATENATE("R",'Mapa final'!#REF!),"")</f>
        <v>#REF!</v>
      </c>
      <c r="AU22" s="738"/>
      <c r="AV22" s="738" t="e">
        <f>IF(AND('Mapa final'!#REF!="Alta",'Mapa final'!#REF!="Moderado"),CONCATENATE("R",'Mapa final'!#REF!),"")</f>
        <v>#REF!</v>
      </c>
      <c r="AW22" s="738"/>
      <c r="AX22" s="738" t="e">
        <f>IF(AND('Mapa final'!#REF!="Alta",'Mapa final'!#REF!="Moderado"),CONCATENATE("R",'Mapa final'!#REF!),"")</f>
        <v>#REF!</v>
      </c>
      <c r="AY22" s="738"/>
      <c r="AZ22" s="738" t="e">
        <f>IF(AND('Mapa final'!#REF!="Alta",'Mapa final'!#REF!="Moderado"),CONCATENATE("R",'Mapa final'!#REF!),"")</f>
        <v>#REF!</v>
      </c>
      <c r="BA22" s="738"/>
      <c r="BB22" s="738" t="e">
        <f>IF(AND('Mapa final'!#REF!="Alta",'Mapa final'!#REF!="Moderado"),CONCATENATE("R",'Mapa final'!#REF!),"")</f>
        <v>#REF!</v>
      </c>
      <c r="BC22" s="738"/>
      <c r="BD22" s="738" t="e">
        <f>IF(AND('Mapa final'!#REF!="Alta",'Mapa final'!#REF!="Moderado"),CONCATENATE("R",'Mapa final'!#REF!),"")</f>
        <v>#REF!</v>
      </c>
      <c r="BE22" s="739"/>
      <c r="BF22" s="743" t="e">
        <f>IF(AND('Mapa final'!#REF!="Alta",'Mapa final'!#REF!="Mayor"),CONCATENATE("R",'Mapa final'!#REF!),"")</f>
        <v>#REF!</v>
      </c>
      <c r="BG22" s="738"/>
      <c r="BH22" s="738" t="e">
        <f>IF(AND('Mapa final'!#REF!="Alta",'Mapa final'!#REF!="Mayor"),CONCATENATE("R",'Mapa final'!#REF!),"")</f>
        <v>#REF!</v>
      </c>
      <c r="BI22" s="738"/>
      <c r="BJ22" s="738" t="e">
        <f>IF(AND('Mapa final'!#REF!="Alta",'Mapa final'!#REF!="Mayor"),CONCATENATE("R",'Mapa final'!#REF!),"")</f>
        <v>#REF!</v>
      </c>
      <c r="BK22" s="738"/>
      <c r="BL22" s="738" t="e">
        <f>IF(AND('Mapa final'!#REF!="Alta",'Mapa final'!#REF!="Mayor"),CONCATENATE("R",'Mapa final'!#REF!),"")</f>
        <v>#REF!</v>
      </c>
      <c r="BM22" s="738"/>
      <c r="BN22" s="738" t="e">
        <f>IF(AND('Mapa final'!#REF!="Alta",'Mapa final'!#REF!="Mayor"),CONCATENATE("R",'Mapa final'!#REF!),"")</f>
        <v>#REF!</v>
      </c>
      <c r="BO22" s="738"/>
      <c r="BP22" s="738" t="e">
        <f>IF(AND('Mapa final'!#REF!="Alta",'Mapa final'!#REF!="Mayor"),CONCATENATE("R",'Mapa final'!#REF!),"")</f>
        <v>#REF!</v>
      </c>
      <c r="BQ22" s="738"/>
      <c r="BR22" s="738" t="e">
        <f>IF(AND('Mapa final'!#REF!="Alta",'Mapa final'!#REF!="Mayor"),CONCATENATE("R",'Mapa final'!#REF!),"")</f>
        <v>#REF!</v>
      </c>
      <c r="BS22" s="738"/>
      <c r="BT22" s="738" t="e">
        <f>IF(AND('Mapa final'!#REF!="Alta",'Mapa final'!#REF!="Mayor"),CONCATENATE("R",'Mapa final'!#REF!),"")</f>
        <v>#REF!</v>
      </c>
      <c r="BU22" s="739"/>
      <c r="BV22" s="734" t="e">
        <f>IF(AND('Mapa final'!#REF!="Alta",'Mapa final'!#REF!="Catastrófico"),CONCATENATE("R",'Mapa final'!#REF!),"")</f>
        <v>#REF!</v>
      </c>
      <c r="BW22" s="732"/>
      <c r="BX22" s="732" t="e">
        <f>IF(AND('Mapa final'!#REF!="Alta",'Mapa final'!#REF!="Catastrófico"),CONCATENATE("R",'Mapa final'!#REF!),"")</f>
        <v>#REF!</v>
      </c>
      <c r="BY22" s="732"/>
      <c r="BZ22" s="732" t="e">
        <f>IF(AND('Mapa final'!#REF!="Alta",'Mapa final'!#REF!="Catastrófico"),CONCATENATE("R",'Mapa final'!#REF!),"")</f>
        <v>#REF!</v>
      </c>
      <c r="CA22" s="732"/>
      <c r="CB22" s="732" t="e">
        <f>IF(AND('Mapa final'!#REF!="Alta",'Mapa final'!#REF!="Catastrófico"),CONCATENATE("R",'Mapa final'!#REF!),"")</f>
        <v>#REF!</v>
      </c>
      <c r="CC22" s="732"/>
      <c r="CD22" s="732" t="e">
        <f>IF(AND('Mapa final'!#REF!="Alta",'Mapa final'!#REF!="Catastrófico"),CONCATENATE("R",'Mapa final'!#REF!),"")</f>
        <v>#REF!</v>
      </c>
      <c r="CE22" s="732"/>
      <c r="CF22" s="732" t="e">
        <f>IF(AND('Mapa final'!#REF!="Alta",'Mapa final'!#REF!="Catastrófico"),CONCATENATE("R",'Mapa final'!#REF!),"")</f>
        <v>#REF!</v>
      </c>
      <c r="CG22" s="732"/>
      <c r="CH22" s="732" t="e">
        <f>IF(AND('Mapa final'!#REF!="Alta",'Mapa final'!#REF!="Catastrófico"),CONCATENATE("R",'Mapa final'!#REF!),"")</f>
        <v>#REF!</v>
      </c>
      <c r="CI22" s="732"/>
      <c r="CJ22" s="732" t="e">
        <f>IF(AND('Mapa final'!#REF!="Alta",'Mapa final'!#REF!="Catastrófico"),CONCATENATE("R",'Mapa final'!#REF!),"")</f>
        <v>#REF!</v>
      </c>
      <c r="CK22" s="733"/>
      <c r="CL22" s="22"/>
      <c r="CM22" s="762" t="s">
        <v>603</v>
      </c>
      <c r="CN22" s="763"/>
      <c r="CO22" s="763"/>
      <c r="CP22" s="763"/>
      <c r="CQ22" s="763"/>
      <c r="CR22" s="764"/>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row>
    <row r="23" spans="1:130" ht="15" customHeight="1" x14ac:dyDescent="0.35">
      <c r="A23" s="22"/>
      <c r="B23" s="708"/>
      <c r="C23" s="708"/>
      <c r="D23" s="709"/>
      <c r="E23" s="746"/>
      <c r="F23" s="747"/>
      <c r="G23" s="747"/>
      <c r="H23" s="747"/>
      <c r="I23" s="747"/>
      <c r="J23" s="717"/>
      <c r="K23" s="713"/>
      <c r="L23" s="713"/>
      <c r="M23" s="713"/>
      <c r="N23" s="713"/>
      <c r="O23" s="713"/>
      <c r="P23" s="716"/>
      <c r="Q23" s="716"/>
      <c r="R23" s="716"/>
      <c r="S23" s="716"/>
      <c r="T23" s="713"/>
      <c r="U23" s="713"/>
      <c r="V23" s="713"/>
      <c r="W23" s="713"/>
      <c r="X23" s="713"/>
      <c r="Y23" s="713"/>
      <c r="Z23" s="717"/>
      <c r="AA23" s="713"/>
      <c r="AB23" s="713"/>
      <c r="AC23" s="713"/>
      <c r="AD23" s="713"/>
      <c r="AE23" s="713"/>
      <c r="AF23" s="716"/>
      <c r="AG23" s="716"/>
      <c r="AH23" s="716"/>
      <c r="AI23" s="716"/>
      <c r="AJ23" s="713"/>
      <c r="AK23" s="713"/>
      <c r="AL23" s="713"/>
      <c r="AM23" s="713"/>
      <c r="AN23" s="713"/>
      <c r="AO23" s="713"/>
      <c r="AP23" s="727"/>
      <c r="AQ23" s="728"/>
      <c r="AR23" s="728"/>
      <c r="AS23" s="728"/>
      <c r="AT23" s="728"/>
      <c r="AU23" s="728"/>
      <c r="AV23" s="728"/>
      <c r="AW23" s="728"/>
      <c r="AX23" s="728"/>
      <c r="AY23" s="728"/>
      <c r="AZ23" s="728"/>
      <c r="BA23" s="728"/>
      <c r="BB23" s="728"/>
      <c r="BC23" s="728"/>
      <c r="BD23" s="728"/>
      <c r="BE23" s="729"/>
      <c r="BF23" s="727"/>
      <c r="BG23" s="728"/>
      <c r="BH23" s="728"/>
      <c r="BI23" s="728"/>
      <c r="BJ23" s="728"/>
      <c r="BK23" s="728"/>
      <c r="BL23" s="728"/>
      <c r="BM23" s="728"/>
      <c r="BN23" s="728"/>
      <c r="BO23" s="728"/>
      <c r="BP23" s="728"/>
      <c r="BQ23" s="728"/>
      <c r="BR23" s="728"/>
      <c r="BS23" s="728"/>
      <c r="BT23" s="728"/>
      <c r="BU23" s="729"/>
      <c r="BV23" s="722"/>
      <c r="BW23" s="723"/>
      <c r="BX23" s="723"/>
      <c r="BY23" s="723"/>
      <c r="BZ23" s="723"/>
      <c r="CA23" s="723"/>
      <c r="CB23" s="723"/>
      <c r="CC23" s="723"/>
      <c r="CD23" s="723"/>
      <c r="CE23" s="723"/>
      <c r="CF23" s="723"/>
      <c r="CG23" s="723"/>
      <c r="CH23" s="723"/>
      <c r="CI23" s="723"/>
      <c r="CJ23" s="723"/>
      <c r="CK23" s="730"/>
      <c r="CL23" s="22"/>
      <c r="CM23" s="765"/>
      <c r="CN23" s="766"/>
      <c r="CO23" s="766"/>
      <c r="CP23" s="766"/>
      <c r="CQ23" s="766"/>
      <c r="CR23" s="767"/>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row>
    <row r="24" spans="1:130" ht="15" customHeight="1" x14ac:dyDescent="0.35">
      <c r="A24" s="22"/>
      <c r="B24" s="708"/>
      <c r="C24" s="708"/>
      <c r="D24" s="709"/>
      <c r="E24" s="746"/>
      <c r="F24" s="747"/>
      <c r="G24" s="747"/>
      <c r="H24" s="747"/>
      <c r="I24" s="747"/>
      <c r="J24" s="717" t="e">
        <f>IF(AND('Mapa final'!#REF!="Alta",'Mapa final'!#REF!="Leve"),CONCATENATE("R",'Mapa final'!#REF!),"")</f>
        <v>#REF!</v>
      </c>
      <c r="K24" s="713"/>
      <c r="L24" s="713" t="e">
        <f>IF(AND('Mapa final'!#REF!="Alta",'Mapa final'!#REF!="Leve"),CONCATENATE("R",'Mapa final'!#REF!),"")</f>
        <v>#REF!</v>
      </c>
      <c r="M24" s="713"/>
      <c r="N24" s="713" t="e">
        <f>IF(AND('Mapa final'!#REF!="Alta",'Mapa final'!#REF!="Leve"),CONCATENATE("R",'Mapa final'!#REF!),"")</f>
        <v>#REF!</v>
      </c>
      <c r="O24" s="713"/>
      <c r="P24" s="716" t="e">
        <f>IF(AND('Mapa final'!#REF!="Alta",'Mapa final'!#REF!="Leve"),CONCATENATE("R",'Mapa final'!#REF!),"")</f>
        <v>#REF!</v>
      </c>
      <c r="Q24" s="716"/>
      <c r="R24" s="716" t="e">
        <f>IF(AND('Mapa final'!#REF!="Alta",'Mapa final'!#REF!="Leve"),CONCATENATE("R",'Mapa final'!#REF!),"")</f>
        <v>#REF!</v>
      </c>
      <c r="S24" s="716"/>
      <c r="T24" s="713" t="e">
        <f>IF(AND('Mapa final'!#REF!="Alta",'Mapa final'!#REF!="Leve"),CONCATENATE("R",'Mapa final'!#REF!),"")</f>
        <v>#REF!</v>
      </c>
      <c r="U24" s="713"/>
      <c r="V24" s="713" t="e">
        <f>IF(AND('Mapa final'!#REF!="Alta",'Mapa final'!#REF!="Leve"),CONCATENATE("R",'Mapa final'!#REF!),"")</f>
        <v>#REF!</v>
      </c>
      <c r="W24" s="713"/>
      <c r="X24" s="713" t="e">
        <f>IF(AND('Mapa final'!#REF!="Alta",'Mapa final'!#REF!="Leve"),CONCATENATE("R",'Mapa final'!#REF!),"")</f>
        <v>#REF!</v>
      </c>
      <c r="Y24" s="714"/>
      <c r="Z24" s="717" t="e">
        <f>IF(AND('Mapa final'!#REF!="Alta",'Mapa final'!#REF!="Menor"),CONCATENATE("R",'Mapa final'!#REF!),"")</f>
        <v>#REF!</v>
      </c>
      <c r="AA24" s="713"/>
      <c r="AB24" s="713" t="e">
        <f>IF(AND('Mapa final'!#REF!="Alta",'Mapa final'!#REF!="Menor"),CONCATENATE("R",'Mapa final'!#REF!),"")</f>
        <v>#REF!</v>
      </c>
      <c r="AC24" s="713"/>
      <c r="AD24" s="713" t="e">
        <f>IF(AND('Mapa final'!#REF!="Alta",'Mapa final'!#REF!="Menor"),CONCATENATE("R",'Mapa final'!#REF!),"")</f>
        <v>#REF!</v>
      </c>
      <c r="AE24" s="713"/>
      <c r="AF24" s="716" t="e">
        <f>IF(AND('Mapa final'!#REF!="Alta",'Mapa final'!#REF!="Menor"),CONCATENATE("R",'Mapa final'!#REF!),"")</f>
        <v>#REF!</v>
      </c>
      <c r="AG24" s="716"/>
      <c r="AH24" s="716" t="e">
        <f>IF(AND('Mapa final'!#REF!="Alta",'Mapa final'!#REF!="Menor"),CONCATENATE("R",'Mapa final'!#REF!),"")</f>
        <v>#REF!</v>
      </c>
      <c r="AI24" s="716"/>
      <c r="AJ24" s="713" t="e">
        <f>IF(AND('Mapa final'!#REF!="Alta",'Mapa final'!#REF!="Menor"),CONCATENATE("R",'Mapa final'!#REF!),"")</f>
        <v>#REF!</v>
      </c>
      <c r="AK24" s="713"/>
      <c r="AL24" s="713" t="e">
        <f>IF(AND('Mapa final'!#REF!="Alta",'Mapa final'!#REF!="Menor"),CONCATENATE("R",'Mapa final'!#REF!),"")</f>
        <v>#REF!</v>
      </c>
      <c r="AM24" s="713"/>
      <c r="AN24" s="713" t="e">
        <f>IF(AND('Mapa final'!#REF!="Alta",'Mapa final'!#REF!="Menor"),CONCATENATE("R",'Mapa final'!#REF!),"")</f>
        <v>#REF!</v>
      </c>
      <c r="AO24" s="714"/>
      <c r="AP24" s="727" t="e">
        <f>IF(AND('Mapa final'!#REF!="Alta",'Mapa final'!#REF!="Moderado"),CONCATENATE("R",'Mapa final'!#REF!),"")</f>
        <v>#REF!</v>
      </c>
      <c r="AQ24" s="728"/>
      <c r="AR24" s="728" t="e">
        <f>IF(AND('Mapa final'!#REF!="Alta",'Mapa final'!#REF!="Moderado"),CONCATENATE("R",'Mapa final'!#REF!),"")</f>
        <v>#REF!</v>
      </c>
      <c r="AS24" s="728"/>
      <c r="AT24" s="728" t="e">
        <f>IF(AND('Mapa final'!#REF!="Alta",'Mapa final'!#REF!="Moderado"),CONCATENATE("R",'Mapa final'!#REF!),"")</f>
        <v>#REF!</v>
      </c>
      <c r="AU24" s="728"/>
      <c r="AV24" s="728" t="e">
        <f>IF(AND('Mapa final'!#REF!="Alta",'Mapa final'!#REF!="Moderado"),CONCATENATE("R",'Mapa final'!#REF!),"")</f>
        <v>#REF!</v>
      </c>
      <c r="AW24" s="728"/>
      <c r="AX24" s="728" t="e">
        <f>IF(AND('Mapa final'!#REF!="Alta",'Mapa final'!#REF!="Moderado"),CONCATENATE("R",'Mapa final'!#REF!),"")</f>
        <v>#REF!</v>
      </c>
      <c r="AY24" s="728"/>
      <c r="AZ24" s="728" t="e">
        <f>IF(AND('Mapa final'!#REF!="Alta",'Mapa final'!#REF!="Moderado"),CONCATENATE("R",'Mapa final'!#REF!),"")</f>
        <v>#REF!</v>
      </c>
      <c r="BA24" s="728"/>
      <c r="BB24" s="728" t="e">
        <f>IF(AND('Mapa final'!#REF!="Alta",'Mapa final'!#REF!="Moderado"),CONCATENATE("R",'Mapa final'!#REF!),"")</f>
        <v>#REF!</v>
      </c>
      <c r="BC24" s="728"/>
      <c r="BD24" s="728" t="e">
        <f>IF(AND('Mapa final'!#REF!="Alta",'Mapa final'!#REF!="Moderado"),CONCATENATE("R",'Mapa final'!#REF!),"")</f>
        <v>#REF!</v>
      </c>
      <c r="BE24" s="729"/>
      <c r="BF24" s="727" t="e">
        <f>IF(AND('Mapa final'!#REF!="Alta",'Mapa final'!#REF!="Mayor"),CONCATENATE("R",'Mapa final'!#REF!),"")</f>
        <v>#REF!</v>
      </c>
      <c r="BG24" s="728"/>
      <c r="BH24" s="728" t="e">
        <f>IF(AND('Mapa final'!#REF!="Alta",'Mapa final'!#REF!="Mayor"),CONCATENATE("R",'Mapa final'!#REF!),"")</f>
        <v>#REF!</v>
      </c>
      <c r="BI24" s="728"/>
      <c r="BJ24" s="728" t="e">
        <f>IF(AND('Mapa final'!#REF!="Alta",'Mapa final'!#REF!="Mayor"),CONCATENATE("R",'Mapa final'!#REF!),"")</f>
        <v>#REF!</v>
      </c>
      <c r="BK24" s="728"/>
      <c r="BL24" s="728" t="e">
        <f>IF(AND('Mapa final'!#REF!="Alta",'Mapa final'!#REF!="Mayor"),CONCATENATE("R",'Mapa final'!#REF!),"")</f>
        <v>#REF!</v>
      </c>
      <c r="BM24" s="728"/>
      <c r="BN24" s="728" t="e">
        <f>IF(AND('Mapa final'!#REF!="Alta",'Mapa final'!#REF!="Mayor"),CONCATENATE("R",'Mapa final'!#REF!),"")</f>
        <v>#REF!</v>
      </c>
      <c r="BO24" s="728"/>
      <c r="BP24" s="728" t="e">
        <f>IF(AND('Mapa final'!#REF!="Alta",'Mapa final'!#REF!="Mayor"),CONCATENATE("R",'Mapa final'!#REF!),"")</f>
        <v>#REF!</v>
      </c>
      <c r="BQ24" s="728"/>
      <c r="BR24" s="728" t="e">
        <f>IF(AND('Mapa final'!#REF!="Alta",'Mapa final'!#REF!="Mayor"),CONCATENATE("R",'Mapa final'!#REF!),"")</f>
        <v>#REF!</v>
      </c>
      <c r="BS24" s="728"/>
      <c r="BT24" s="728" t="e">
        <f>IF(AND('Mapa final'!#REF!="Alta",'Mapa final'!#REF!="Mayor"),CONCATENATE("R",'Mapa final'!#REF!),"")</f>
        <v>#REF!</v>
      </c>
      <c r="BU24" s="729"/>
      <c r="BV24" s="722" t="e">
        <f>IF(AND('Mapa final'!#REF!="Alta",'Mapa final'!#REF!="Catastrófico"),CONCATENATE("R",'Mapa final'!#REF!),"")</f>
        <v>#REF!</v>
      </c>
      <c r="BW24" s="723"/>
      <c r="BX24" s="723" t="e">
        <f>IF(AND('Mapa final'!#REF!="Alta",'Mapa final'!#REF!="Catastrófico"),CONCATENATE("R",'Mapa final'!#REF!),"")</f>
        <v>#REF!</v>
      </c>
      <c r="BY24" s="723"/>
      <c r="BZ24" s="723" t="e">
        <f>IF(AND('Mapa final'!#REF!="Alta",'Mapa final'!#REF!="Catastrófico"),CONCATENATE("R",'Mapa final'!#REF!),"")</f>
        <v>#REF!</v>
      </c>
      <c r="CA24" s="723"/>
      <c r="CB24" s="723" t="e">
        <f>IF(AND('Mapa final'!#REF!="Alta",'Mapa final'!#REF!="Catastrófico"),CONCATENATE("R",'Mapa final'!#REF!),"")</f>
        <v>#REF!</v>
      </c>
      <c r="CC24" s="723"/>
      <c r="CD24" s="723" t="e">
        <f>IF(AND('Mapa final'!#REF!="Alta",'Mapa final'!#REF!="Catastrófico"),CONCATENATE("R",'Mapa final'!#REF!),"")</f>
        <v>#REF!</v>
      </c>
      <c r="CE24" s="723"/>
      <c r="CF24" s="723" t="e">
        <f>IF(AND('Mapa final'!#REF!="Alta",'Mapa final'!#REF!="Catastrófico"),CONCATENATE("R",'Mapa final'!#REF!),"")</f>
        <v>#REF!</v>
      </c>
      <c r="CG24" s="723"/>
      <c r="CH24" s="723" t="e">
        <f>IF(AND('Mapa final'!#REF!="Alta",'Mapa final'!#REF!="Catastrófico"),CONCATENATE("R",'Mapa final'!#REF!),"")</f>
        <v>#REF!</v>
      </c>
      <c r="CI24" s="723"/>
      <c r="CJ24" s="723" t="e">
        <f>IF(AND('Mapa final'!#REF!="Alta",'Mapa final'!#REF!="Catastrófico"),CONCATENATE("R",'Mapa final'!#REF!),"")</f>
        <v>#REF!</v>
      </c>
      <c r="CK24" s="730"/>
      <c r="CL24" s="22"/>
      <c r="CM24" s="765"/>
      <c r="CN24" s="766"/>
      <c r="CO24" s="766"/>
      <c r="CP24" s="766"/>
      <c r="CQ24" s="766"/>
      <c r="CR24" s="767"/>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row>
    <row r="25" spans="1:130" ht="15" customHeight="1" x14ac:dyDescent="0.35">
      <c r="A25" s="22"/>
      <c r="B25" s="708"/>
      <c r="C25" s="708"/>
      <c r="D25" s="709"/>
      <c r="E25" s="746"/>
      <c r="F25" s="747"/>
      <c r="G25" s="747"/>
      <c r="H25" s="747"/>
      <c r="I25" s="747"/>
      <c r="J25" s="717"/>
      <c r="K25" s="713"/>
      <c r="L25" s="713"/>
      <c r="M25" s="713"/>
      <c r="N25" s="713"/>
      <c r="O25" s="713"/>
      <c r="P25" s="716"/>
      <c r="Q25" s="716"/>
      <c r="R25" s="716"/>
      <c r="S25" s="716"/>
      <c r="T25" s="713"/>
      <c r="U25" s="713"/>
      <c r="V25" s="713"/>
      <c r="W25" s="713"/>
      <c r="X25" s="713"/>
      <c r="Y25" s="714"/>
      <c r="Z25" s="717"/>
      <c r="AA25" s="713"/>
      <c r="AB25" s="713"/>
      <c r="AC25" s="713"/>
      <c r="AD25" s="713"/>
      <c r="AE25" s="713"/>
      <c r="AF25" s="716"/>
      <c r="AG25" s="716"/>
      <c r="AH25" s="716"/>
      <c r="AI25" s="716"/>
      <c r="AJ25" s="713"/>
      <c r="AK25" s="713"/>
      <c r="AL25" s="713"/>
      <c r="AM25" s="713"/>
      <c r="AN25" s="713"/>
      <c r="AO25" s="714"/>
      <c r="AP25" s="727"/>
      <c r="AQ25" s="728"/>
      <c r="AR25" s="728"/>
      <c r="AS25" s="728"/>
      <c r="AT25" s="728"/>
      <c r="AU25" s="728"/>
      <c r="AV25" s="728"/>
      <c r="AW25" s="728"/>
      <c r="AX25" s="728"/>
      <c r="AY25" s="728"/>
      <c r="AZ25" s="728"/>
      <c r="BA25" s="728"/>
      <c r="BB25" s="728"/>
      <c r="BC25" s="728"/>
      <c r="BD25" s="728"/>
      <c r="BE25" s="729"/>
      <c r="BF25" s="727"/>
      <c r="BG25" s="728"/>
      <c r="BH25" s="728"/>
      <c r="BI25" s="728"/>
      <c r="BJ25" s="728"/>
      <c r="BK25" s="728"/>
      <c r="BL25" s="728"/>
      <c r="BM25" s="728"/>
      <c r="BN25" s="728"/>
      <c r="BO25" s="728"/>
      <c r="BP25" s="728"/>
      <c r="BQ25" s="728"/>
      <c r="BR25" s="728"/>
      <c r="BS25" s="728"/>
      <c r="BT25" s="728"/>
      <c r="BU25" s="729"/>
      <c r="BV25" s="722"/>
      <c r="BW25" s="723"/>
      <c r="BX25" s="723"/>
      <c r="BY25" s="723"/>
      <c r="BZ25" s="723"/>
      <c r="CA25" s="723"/>
      <c r="CB25" s="723"/>
      <c r="CC25" s="723"/>
      <c r="CD25" s="723"/>
      <c r="CE25" s="723"/>
      <c r="CF25" s="723"/>
      <c r="CG25" s="723"/>
      <c r="CH25" s="723"/>
      <c r="CI25" s="723"/>
      <c r="CJ25" s="723"/>
      <c r="CK25" s="730"/>
      <c r="CL25" s="22"/>
      <c r="CM25" s="765"/>
      <c r="CN25" s="766"/>
      <c r="CO25" s="766"/>
      <c r="CP25" s="766"/>
      <c r="CQ25" s="766"/>
      <c r="CR25" s="767"/>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row>
    <row r="26" spans="1:130" ht="15" customHeight="1" x14ac:dyDescent="0.35">
      <c r="A26" s="22"/>
      <c r="B26" s="708"/>
      <c r="C26" s="708"/>
      <c r="D26" s="709"/>
      <c r="E26" s="746"/>
      <c r="F26" s="747"/>
      <c r="G26" s="747"/>
      <c r="H26" s="747"/>
      <c r="I26" s="747"/>
      <c r="J26" s="717" t="e">
        <f>IF(AND('Mapa final'!#REF!="Alta",'Mapa final'!#REF!="Leve"),CONCATENATE("R",'Mapa final'!#REF!),"")</f>
        <v>#REF!</v>
      </c>
      <c r="K26" s="713"/>
      <c r="L26" s="713" t="e">
        <f>IF(AND('Mapa final'!#REF!="Alta",'Mapa final'!#REF!="Leve"),CONCATENATE("R",'Mapa final'!#REF!),"")</f>
        <v>#REF!</v>
      </c>
      <c r="M26" s="713"/>
      <c r="N26" s="713" t="e">
        <f>IF(AND('Mapa final'!#REF!="Alta",'Mapa final'!#REF!="Leve"),CONCATENATE("R",'Mapa final'!#REF!),"")</f>
        <v>#REF!</v>
      </c>
      <c r="O26" s="713"/>
      <c r="P26" s="716" t="e">
        <f>IF(AND('Mapa final'!#REF!="Alta",'Mapa final'!#REF!="Leve"),CONCATENATE("R",'Mapa final'!#REF!),"")</f>
        <v>#REF!</v>
      </c>
      <c r="Q26" s="716"/>
      <c r="R26" s="716" t="e">
        <f>IF(AND('Mapa final'!#REF!="Alta",'Mapa final'!#REF!="Leve"),CONCATENATE("R",'Mapa final'!#REF!),"")</f>
        <v>#REF!</v>
      </c>
      <c r="S26" s="716"/>
      <c r="T26" s="713" t="e">
        <f>IF(AND('Mapa final'!#REF!="Alta",'Mapa final'!#REF!="Leve"),CONCATENATE("R",'Mapa final'!#REF!),"")</f>
        <v>#REF!</v>
      </c>
      <c r="U26" s="713"/>
      <c r="V26" s="713" t="e">
        <f>IF(AND('Mapa final'!#REF!="Alta",'Mapa final'!#REF!="Leve"),CONCATENATE("R",'Mapa final'!#REF!),"")</f>
        <v>#REF!</v>
      </c>
      <c r="W26" s="713"/>
      <c r="X26" s="713" t="e">
        <f>IF(AND('Mapa final'!#REF!="Alta",'Mapa final'!#REF!="Leve"),CONCATENATE("R",'Mapa final'!#REF!),"")</f>
        <v>#REF!</v>
      </c>
      <c r="Y26" s="714"/>
      <c r="Z26" s="717" t="e">
        <f>IF(AND('Mapa final'!#REF!="Alta",'Mapa final'!#REF!="Menor"),CONCATENATE("R",'Mapa final'!#REF!),"")</f>
        <v>#REF!</v>
      </c>
      <c r="AA26" s="713"/>
      <c r="AB26" s="713" t="e">
        <f>IF(AND('Mapa final'!#REF!="Alta",'Mapa final'!#REF!="Menor"),CONCATENATE("R",'Mapa final'!#REF!),"")</f>
        <v>#REF!</v>
      </c>
      <c r="AC26" s="713"/>
      <c r="AD26" s="713" t="e">
        <f>IF(AND('Mapa final'!#REF!="Alta",'Mapa final'!#REF!="Menor"),CONCATENATE("R",'Mapa final'!#REF!),"")</f>
        <v>#REF!</v>
      </c>
      <c r="AE26" s="713"/>
      <c r="AF26" s="716" t="e">
        <f>IF(AND('Mapa final'!#REF!="Alta",'Mapa final'!#REF!="Menor"),CONCATENATE("R",'Mapa final'!#REF!),"")</f>
        <v>#REF!</v>
      </c>
      <c r="AG26" s="716"/>
      <c r="AH26" s="716" t="e">
        <f>IF(AND('Mapa final'!#REF!="Alta",'Mapa final'!#REF!="Menor"),CONCATENATE("R",'Mapa final'!#REF!),"")</f>
        <v>#REF!</v>
      </c>
      <c r="AI26" s="716"/>
      <c r="AJ26" s="713" t="e">
        <f>IF(AND('Mapa final'!#REF!="Alta",'Mapa final'!#REF!="Menor"),CONCATENATE("R",'Mapa final'!#REF!),"")</f>
        <v>#REF!</v>
      </c>
      <c r="AK26" s="713"/>
      <c r="AL26" s="713" t="e">
        <f>IF(AND('Mapa final'!#REF!="Alta",'Mapa final'!#REF!="Menor"),CONCATENATE("R",'Mapa final'!#REF!),"")</f>
        <v>#REF!</v>
      </c>
      <c r="AM26" s="713"/>
      <c r="AN26" s="713" t="e">
        <f>IF(AND('Mapa final'!#REF!="Alta",'Mapa final'!#REF!="Menor"),CONCATENATE("R",'Mapa final'!#REF!),"")</f>
        <v>#REF!</v>
      </c>
      <c r="AO26" s="714"/>
      <c r="AP26" s="727" t="e">
        <f>IF(AND('Mapa final'!#REF!="Alta",'Mapa final'!#REF!="Moderado"),CONCATENATE("R",'Mapa final'!#REF!),"")</f>
        <v>#REF!</v>
      </c>
      <c r="AQ26" s="728"/>
      <c r="AR26" s="728" t="e">
        <f>IF(AND('Mapa final'!#REF!="Alta",'Mapa final'!#REF!="Moderado"),CONCATENATE("R",'Mapa final'!#REF!),"")</f>
        <v>#REF!</v>
      </c>
      <c r="AS26" s="728"/>
      <c r="AT26" s="728" t="e">
        <f>IF(AND('Mapa final'!#REF!="Alta",'Mapa final'!#REF!="Moderado"),CONCATENATE("R",'Mapa final'!#REF!),"")</f>
        <v>#REF!</v>
      </c>
      <c r="AU26" s="728"/>
      <c r="AV26" s="728" t="e">
        <f>IF(AND('Mapa final'!#REF!="Alta",'Mapa final'!#REF!="Moderado"),CONCATENATE("R",'Mapa final'!#REF!),"")</f>
        <v>#REF!</v>
      </c>
      <c r="AW26" s="728"/>
      <c r="AX26" s="728" t="e">
        <f>IF(AND('Mapa final'!#REF!="Alta",'Mapa final'!#REF!="Moderado"),CONCATENATE("R",'Mapa final'!#REF!),"")</f>
        <v>#REF!</v>
      </c>
      <c r="AY26" s="728"/>
      <c r="AZ26" s="728" t="e">
        <f>IF(AND('Mapa final'!#REF!="Alta",'Mapa final'!#REF!="Moderado"),CONCATENATE("R",'Mapa final'!#REF!),"")</f>
        <v>#REF!</v>
      </c>
      <c r="BA26" s="728"/>
      <c r="BB26" s="728" t="e">
        <f>IF(AND('Mapa final'!#REF!="Alta",'Mapa final'!#REF!="Moderado"),CONCATENATE("R",'Mapa final'!#REF!),"")</f>
        <v>#REF!</v>
      </c>
      <c r="BC26" s="728"/>
      <c r="BD26" s="728" t="e">
        <f>IF(AND('Mapa final'!#REF!="Alta",'Mapa final'!#REF!="Moderado"),CONCATENATE("R",'Mapa final'!#REF!),"")</f>
        <v>#REF!</v>
      </c>
      <c r="BE26" s="729"/>
      <c r="BF26" s="727" t="e">
        <f>IF(AND('Mapa final'!#REF!="Alta",'Mapa final'!#REF!="Mayor"),CONCATENATE("R",'Mapa final'!#REF!),"")</f>
        <v>#REF!</v>
      </c>
      <c r="BG26" s="728"/>
      <c r="BH26" s="728" t="e">
        <f>IF(AND('Mapa final'!#REF!="Alta",'Mapa final'!#REF!="Mayor"),CONCATENATE("R",'Mapa final'!#REF!),"")</f>
        <v>#REF!</v>
      </c>
      <c r="BI26" s="728"/>
      <c r="BJ26" s="728" t="e">
        <f>IF(AND('Mapa final'!#REF!="Alta",'Mapa final'!#REF!="Mayor"),CONCATENATE("R",'Mapa final'!#REF!),"")</f>
        <v>#REF!</v>
      </c>
      <c r="BK26" s="728"/>
      <c r="BL26" s="728" t="e">
        <f>IF(AND('Mapa final'!#REF!="Alta",'Mapa final'!#REF!="Mayor"),CONCATENATE("R",'Mapa final'!#REF!),"")</f>
        <v>#REF!</v>
      </c>
      <c r="BM26" s="728"/>
      <c r="BN26" s="728" t="e">
        <f>IF(AND('Mapa final'!#REF!="Alta",'Mapa final'!#REF!="Mayor"),CONCATENATE("R",'Mapa final'!#REF!),"")</f>
        <v>#REF!</v>
      </c>
      <c r="BO26" s="728"/>
      <c r="BP26" s="728" t="e">
        <f>IF(AND('Mapa final'!#REF!="Alta",'Mapa final'!#REF!="Mayor"),CONCATENATE("R",'Mapa final'!#REF!),"")</f>
        <v>#REF!</v>
      </c>
      <c r="BQ26" s="728"/>
      <c r="BR26" s="728" t="e">
        <f>IF(AND('Mapa final'!#REF!="Alta",'Mapa final'!#REF!="Mayor"),CONCATENATE("R",'Mapa final'!#REF!),"")</f>
        <v>#REF!</v>
      </c>
      <c r="BS26" s="728"/>
      <c r="BT26" s="728" t="e">
        <f>IF(AND('Mapa final'!#REF!="Alta",'Mapa final'!#REF!="Mayor"),CONCATENATE("R",'Mapa final'!#REF!),"")</f>
        <v>#REF!</v>
      </c>
      <c r="BU26" s="729"/>
      <c r="BV26" s="722" t="e">
        <f>IF(AND('Mapa final'!#REF!="Alta",'Mapa final'!#REF!="Catastrófico"),CONCATENATE("R",'Mapa final'!#REF!),"")</f>
        <v>#REF!</v>
      </c>
      <c r="BW26" s="723"/>
      <c r="BX26" s="723" t="e">
        <f>IF(AND('Mapa final'!#REF!="Alta",'Mapa final'!#REF!="Catastrófico"),CONCATENATE("R",'Mapa final'!#REF!),"")</f>
        <v>#REF!</v>
      </c>
      <c r="BY26" s="723"/>
      <c r="BZ26" s="723" t="e">
        <f>IF(AND('Mapa final'!#REF!="Alta",'Mapa final'!#REF!="Catastrófico"),CONCATENATE("R",'Mapa final'!#REF!),"")</f>
        <v>#REF!</v>
      </c>
      <c r="CA26" s="723"/>
      <c r="CB26" s="723" t="e">
        <f>IF(AND('Mapa final'!#REF!="Alta",'Mapa final'!#REF!="Catastrófico"),CONCATENATE("R",'Mapa final'!#REF!),"")</f>
        <v>#REF!</v>
      </c>
      <c r="CC26" s="723"/>
      <c r="CD26" s="723" t="e">
        <f>IF(AND('Mapa final'!#REF!="Alta",'Mapa final'!#REF!="Catastrófico"),CONCATENATE("R",'Mapa final'!#REF!),"")</f>
        <v>#REF!</v>
      </c>
      <c r="CE26" s="723"/>
      <c r="CF26" s="723" t="e">
        <f>IF(AND('Mapa final'!#REF!="Alta",'Mapa final'!#REF!="Catastrófico"),CONCATENATE("R",'Mapa final'!#REF!),"")</f>
        <v>#REF!</v>
      </c>
      <c r="CG26" s="723"/>
      <c r="CH26" s="723" t="e">
        <f>IF(AND('Mapa final'!#REF!="Alta",'Mapa final'!#REF!="Catastrófico"),CONCATENATE("R",'Mapa final'!#REF!),"")</f>
        <v>#REF!</v>
      </c>
      <c r="CI26" s="723"/>
      <c r="CJ26" s="723" t="e">
        <f>IF(AND('Mapa final'!#REF!="Alta",'Mapa final'!#REF!="Catastrófico"),CONCATENATE("R",'Mapa final'!#REF!),"")</f>
        <v>#REF!</v>
      </c>
      <c r="CK26" s="730"/>
      <c r="CL26" s="22"/>
      <c r="CM26" s="765"/>
      <c r="CN26" s="766"/>
      <c r="CO26" s="766"/>
      <c r="CP26" s="766"/>
      <c r="CQ26" s="766"/>
      <c r="CR26" s="767"/>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row>
    <row r="27" spans="1:130" ht="15" customHeight="1" x14ac:dyDescent="0.35">
      <c r="A27" s="22"/>
      <c r="B27" s="708"/>
      <c r="C27" s="708"/>
      <c r="D27" s="709"/>
      <c r="E27" s="746"/>
      <c r="F27" s="747"/>
      <c r="G27" s="747"/>
      <c r="H27" s="747"/>
      <c r="I27" s="747"/>
      <c r="J27" s="717"/>
      <c r="K27" s="713"/>
      <c r="L27" s="713"/>
      <c r="M27" s="713"/>
      <c r="N27" s="713"/>
      <c r="O27" s="713"/>
      <c r="P27" s="716"/>
      <c r="Q27" s="716"/>
      <c r="R27" s="716"/>
      <c r="S27" s="716"/>
      <c r="T27" s="713"/>
      <c r="U27" s="713"/>
      <c r="V27" s="713"/>
      <c r="W27" s="713"/>
      <c r="X27" s="713"/>
      <c r="Y27" s="714"/>
      <c r="Z27" s="717"/>
      <c r="AA27" s="713"/>
      <c r="AB27" s="713"/>
      <c r="AC27" s="713"/>
      <c r="AD27" s="713"/>
      <c r="AE27" s="713"/>
      <c r="AF27" s="716"/>
      <c r="AG27" s="716"/>
      <c r="AH27" s="716"/>
      <c r="AI27" s="716"/>
      <c r="AJ27" s="713"/>
      <c r="AK27" s="713"/>
      <c r="AL27" s="713"/>
      <c r="AM27" s="713"/>
      <c r="AN27" s="713"/>
      <c r="AO27" s="714"/>
      <c r="AP27" s="727"/>
      <c r="AQ27" s="728"/>
      <c r="AR27" s="728"/>
      <c r="AS27" s="728"/>
      <c r="AT27" s="728"/>
      <c r="AU27" s="728"/>
      <c r="AV27" s="728"/>
      <c r="AW27" s="728"/>
      <c r="AX27" s="728"/>
      <c r="AY27" s="728"/>
      <c r="AZ27" s="728"/>
      <c r="BA27" s="728"/>
      <c r="BB27" s="728"/>
      <c r="BC27" s="728"/>
      <c r="BD27" s="728"/>
      <c r="BE27" s="729"/>
      <c r="BF27" s="727"/>
      <c r="BG27" s="728"/>
      <c r="BH27" s="728"/>
      <c r="BI27" s="728"/>
      <c r="BJ27" s="728"/>
      <c r="BK27" s="728"/>
      <c r="BL27" s="728"/>
      <c r="BM27" s="728"/>
      <c r="BN27" s="728"/>
      <c r="BO27" s="728"/>
      <c r="BP27" s="728"/>
      <c r="BQ27" s="728"/>
      <c r="BR27" s="728"/>
      <c r="BS27" s="728"/>
      <c r="BT27" s="728"/>
      <c r="BU27" s="729"/>
      <c r="BV27" s="722"/>
      <c r="BW27" s="723"/>
      <c r="BX27" s="723"/>
      <c r="BY27" s="723"/>
      <c r="BZ27" s="723"/>
      <c r="CA27" s="723"/>
      <c r="CB27" s="723"/>
      <c r="CC27" s="723"/>
      <c r="CD27" s="723"/>
      <c r="CE27" s="723"/>
      <c r="CF27" s="723"/>
      <c r="CG27" s="723"/>
      <c r="CH27" s="723"/>
      <c r="CI27" s="723"/>
      <c r="CJ27" s="723"/>
      <c r="CK27" s="730"/>
      <c r="CL27" s="22"/>
      <c r="CM27" s="765"/>
      <c r="CN27" s="766"/>
      <c r="CO27" s="766"/>
      <c r="CP27" s="766"/>
      <c r="CQ27" s="766"/>
      <c r="CR27" s="767"/>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row>
    <row r="28" spans="1:130" ht="15" customHeight="1" x14ac:dyDescent="0.35">
      <c r="A28" s="22"/>
      <c r="B28" s="708"/>
      <c r="C28" s="708"/>
      <c r="D28" s="709"/>
      <c r="E28" s="746"/>
      <c r="F28" s="747"/>
      <c r="G28" s="747"/>
      <c r="H28" s="747"/>
      <c r="I28" s="747"/>
      <c r="J28" s="717" t="e">
        <f>IF(AND('Mapa final'!#REF!="Alta",'Mapa final'!#REF!="Leve"),CONCATENATE("R",'Mapa final'!#REF!),"")</f>
        <v>#REF!</v>
      </c>
      <c r="K28" s="713"/>
      <c r="L28" s="713" t="e">
        <f>IF(AND('Mapa final'!#REF!="Alta",'Mapa final'!#REF!="Leve"),CONCATENATE("R",'Mapa final'!#REF!),"")</f>
        <v>#REF!</v>
      </c>
      <c r="M28" s="713"/>
      <c r="N28" s="713" t="e">
        <f>IF(AND('Mapa final'!#REF!="Alta",'Mapa final'!#REF!="Leve"),CONCATENATE("R",'Mapa final'!#REF!),"")</f>
        <v>#REF!</v>
      </c>
      <c r="O28" s="713"/>
      <c r="P28" s="716" t="e">
        <f>IF(AND('Mapa final'!#REF!="Alta",'Mapa final'!#REF!="Leve"),CONCATENATE("R",'Mapa final'!#REF!),"")</f>
        <v>#REF!</v>
      </c>
      <c r="Q28" s="716"/>
      <c r="R28" s="716" t="e">
        <f>IF(AND('Mapa final'!#REF!="Alta",'Mapa final'!#REF!="Leve"),CONCATENATE("R",'Mapa final'!#REF!),"")</f>
        <v>#REF!</v>
      </c>
      <c r="S28" s="716"/>
      <c r="T28" s="713" t="e">
        <f>IF(AND('Mapa final'!#REF!="Alta",'Mapa final'!#REF!="Leve"),CONCATENATE("R",'Mapa final'!#REF!),"")</f>
        <v>#REF!</v>
      </c>
      <c r="U28" s="713"/>
      <c r="V28" s="713" t="e">
        <f>IF(AND('Mapa final'!#REF!="Alta",'Mapa final'!#REF!="Leve"),CONCATENATE("R",'Mapa final'!#REF!),"")</f>
        <v>#REF!</v>
      </c>
      <c r="W28" s="713"/>
      <c r="X28" s="713" t="e">
        <f>IF(AND('Mapa final'!#REF!="Alta",'Mapa final'!#REF!="Leve"),CONCATENATE("R",'Mapa final'!#REF!),"")</f>
        <v>#REF!</v>
      </c>
      <c r="Y28" s="714"/>
      <c r="Z28" s="717" t="e">
        <f>IF(AND('Mapa final'!#REF!="Alta",'Mapa final'!#REF!="Menor"),CONCATENATE("R",'Mapa final'!#REF!),"")</f>
        <v>#REF!</v>
      </c>
      <c r="AA28" s="713"/>
      <c r="AB28" s="713" t="e">
        <f>IF(AND('Mapa final'!#REF!="Alta",'Mapa final'!#REF!="Menor"),CONCATENATE("R",'Mapa final'!#REF!),"")</f>
        <v>#REF!</v>
      </c>
      <c r="AC28" s="713"/>
      <c r="AD28" s="713" t="e">
        <f>IF(AND('Mapa final'!#REF!="Alta",'Mapa final'!#REF!="Menor"),CONCATENATE("R",'Mapa final'!#REF!),"")</f>
        <v>#REF!</v>
      </c>
      <c r="AE28" s="713"/>
      <c r="AF28" s="716" t="e">
        <f>IF(AND('Mapa final'!#REF!="Alta",'Mapa final'!#REF!="Menor"),CONCATENATE("R",'Mapa final'!#REF!),"")</f>
        <v>#REF!</v>
      </c>
      <c r="AG28" s="716"/>
      <c r="AH28" s="716" t="e">
        <f>IF(AND('Mapa final'!#REF!="Alta",'Mapa final'!#REF!="Menor"),CONCATENATE("R",'Mapa final'!#REF!),"")</f>
        <v>#REF!</v>
      </c>
      <c r="AI28" s="716"/>
      <c r="AJ28" s="713" t="e">
        <f>IF(AND('Mapa final'!#REF!="Alta",'Mapa final'!#REF!="Menor"),CONCATENATE("R",'Mapa final'!#REF!),"")</f>
        <v>#REF!</v>
      </c>
      <c r="AK28" s="713"/>
      <c r="AL28" s="713" t="e">
        <f>IF(AND('Mapa final'!#REF!="Alta",'Mapa final'!#REF!="Menor"),CONCATENATE("R",'Mapa final'!#REF!),"")</f>
        <v>#REF!</v>
      </c>
      <c r="AM28" s="713"/>
      <c r="AN28" s="713" t="e">
        <f>IF(AND('Mapa final'!#REF!="Alta",'Mapa final'!#REF!="Menor"),CONCATENATE("R",'Mapa final'!#REF!),"")</f>
        <v>#REF!</v>
      </c>
      <c r="AO28" s="714"/>
      <c r="AP28" s="727" t="e">
        <f>IF(AND('Mapa final'!#REF!="Alta",'Mapa final'!#REF!="Moderado"),CONCATENATE("R",'Mapa final'!#REF!),"")</f>
        <v>#REF!</v>
      </c>
      <c r="AQ28" s="728"/>
      <c r="AR28" s="728" t="e">
        <f>IF(AND('Mapa final'!#REF!="Alta",'Mapa final'!#REF!="Moderado"),CONCATENATE("R",'Mapa final'!#REF!),"")</f>
        <v>#REF!</v>
      </c>
      <c r="AS28" s="728"/>
      <c r="AT28" s="728" t="e">
        <f>IF(AND('Mapa final'!#REF!="Alta",'Mapa final'!#REF!="Moderado"),CONCATENATE("R",'Mapa final'!#REF!),"")</f>
        <v>#REF!</v>
      </c>
      <c r="AU28" s="728"/>
      <c r="AV28" s="728" t="e">
        <f>IF(AND('Mapa final'!#REF!="Alta",'Mapa final'!#REF!="Moderado"),CONCATENATE("R",'Mapa final'!#REF!),"")</f>
        <v>#REF!</v>
      </c>
      <c r="AW28" s="728"/>
      <c r="AX28" s="728" t="e">
        <f>IF(AND('Mapa final'!#REF!="Alta",'Mapa final'!#REF!="Moderado"),CONCATENATE("R",'Mapa final'!#REF!),"")</f>
        <v>#REF!</v>
      </c>
      <c r="AY28" s="728"/>
      <c r="AZ28" s="728" t="e">
        <f>IF(AND('Mapa final'!#REF!="Alta",'Mapa final'!#REF!="Moderado"),CONCATENATE("R",'Mapa final'!#REF!),"")</f>
        <v>#REF!</v>
      </c>
      <c r="BA28" s="728"/>
      <c r="BB28" s="728" t="e">
        <f>IF(AND('Mapa final'!#REF!="Alta",'Mapa final'!#REF!="Moderado"),CONCATENATE("R",'Mapa final'!#REF!),"")</f>
        <v>#REF!</v>
      </c>
      <c r="BC28" s="728"/>
      <c r="BD28" s="728" t="e">
        <f>IF(AND('Mapa final'!#REF!="Alta",'Mapa final'!#REF!="Moderado"),CONCATENATE("R",'Mapa final'!#REF!),"")</f>
        <v>#REF!</v>
      </c>
      <c r="BE28" s="729"/>
      <c r="BF28" s="727" t="e">
        <f>IF(AND('Mapa final'!#REF!="Alta",'Mapa final'!#REF!="Mayor"),CONCATENATE("R",'Mapa final'!#REF!),"")</f>
        <v>#REF!</v>
      </c>
      <c r="BG28" s="728"/>
      <c r="BH28" s="728" t="e">
        <f>IF(AND('Mapa final'!#REF!="Alta",'Mapa final'!#REF!="Mayor"),CONCATENATE("R",'Mapa final'!#REF!),"")</f>
        <v>#REF!</v>
      </c>
      <c r="BI28" s="728"/>
      <c r="BJ28" s="728" t="e">
        <f>IF(AND('Mapa final'!#REF!="Alta",'Mapa final'!#REF!="Mayor"),CONCATENATE("R",'Mapa final'!#REF!),"")</f>
        <v>#REF!</v>
      </c>
      <c r="BK28" s="728"/>
      <c r="BL28" s="728" t="e">
        <f>IF(AND('Mapa final'!#REF!="Alta",'Mapa final'!#REF!="Mayor"),CONCATENATE("R",'Mapa final'!#REF!),"")</f>
        <v>#REF!</v>
      </c>
      <c r="BM28" s="728"/>
      <c r="BN28" s="728" t="e">
        <f>IF(AND('Mapa final'!#REF!="Alta",'Mapa final'!#REF!="Mayor"),CONCATENATE("R",'Mapa final'!#REF!),"")</f>
        <v>#REF!</v>
      </c>
      <c r="BO28" s="728"/>
      <c r="BP28" s="728" t="e">
        <f>IF(AND('Mapa final'!#REF!="Alta",'Mapa final'!#REF!="Mayor"),CONCATENATE("R",'Mapa final'!#REF!),"")</f>
        <v>#REF!</v>
      </c>
      <c r="BQ28" s="728"/>
      <c r="BR28" s="728" t="e">
        <f>IF(AND('Mapa final'!#REF!="Alta",'Mapa final'!#REF!="Mayor"),CONCATENATE("R",'Mapa final'!#REF!),"")</f>
        <v>#REF!</v>
      </c>
      <c r="BS28" s="728"/>
      <c r="BT28" s="728" t="e">
        <f>IF(AND('Mapa final'!#REF!="Alta",'Mapa final'!#REF!="Mayor"),CONCATENATE("R",'Mapa final'!#REF!),"")</f>
        <v>#REF!</v>
      </c>
      <c r="BU28" s="729"/>
      <c r="BV28" s="722" t="e">
        <f>IF(AND('Mapa final'!#REF!="Alta",'Mapa final'!#REF!="Catastrófico"),CONCATENATE("R",'Mapa final'!#REF!),"")</f>
        <v>#REF!</v>
      </c>
      <c r="BW28" s="723"/>
      <c r="BX28" s="723" t="e">
        <f>IF(AND('Mapa final'!#REF!="Alta",'Mapa final'!#REF!="Catastrófico"),CONCATENATE("R",'Mapa final'!#REF!),"")</f>
        <v>#REF!</v>
      </c>
      <c r="BY28" s="723"/>
      <c r="BZ28" s="723" t="e">
        <f>IF(AND('Mapa final'!#REF!="Alta",'Mapa final'!#REF!="Catastrófico"),CONCATENATE("R",'Mapa final'!#REF!),"")</f>
        <v>#REF!</v>
      </c>
      <c r="CA28" s="723"/>
      <c r="CB28" s="723" t="e">
        <f>IF(AND('Mapa final'!#REF!="Alta",'Mapa final'!#REF!="Catastrófico"),CONCATENATE("R",'Mapa final'!#REF!),"")</f>
        <v>#REF!</v>
      </c>
      <c r="CC28" s="723"/>
      <c r="CD28" s="723" t="e">
        <f>IF(AND('Mapa final'!#REF!="Alta",'Mapa final'!#REF!="Catastrófico"),CONCATENATE("R",'Mapa final'!#REF!),"")</f>
        <v>#REF!</v>
      </c>
      <c r="CE28" s="723"/>
      <c r="CF28" s="723" t="e">
        <f>IF(AND('Mapa final'!#REF!="Alta",'Mapa final'!#REF!="Catastrófico"),CONCATENATE("R",'Mapa final'!#REF!),"")</f>
        <v>#REF!</v>
      </c>
      <c r="CG28" s="723"/>
      <c r="CH28" s="723" t="e">
        <f>IF(AND('Mapa final'!#REF!="Alta",'Mapa final'!#REF!="Catastrófico"),CONCATENATE("R",'Mapa final'!#REF!),"")</f>
        <v>#REF!</v>
      </c>
      <c r="CI28" s="723"/>
      <c r="CJ28" s="723" t="e">
        <f>IF(AND('Mapa final'!#REF!="Alta",'Mapa final'!#REF!="Catastrófico"),CONCATENATE("R",'Mapa final'!#REF!),"")</f>
        <v>#REF!</v>
      </c>
      <c r="CK28" s="730"/>
      <c r="CL28" s="22"/>
      <c r="CM28" s="765"/>
      <c r="CN28" s="766"/>
      <c r="CO28" s="766"/>
      <c r="CP28" s="766"/>
      <c r="CQ28" s="766"/>
      <c r="CR28" s="767"/>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row>
    <row r="29" spans="1:130" ht="15.75" customHeight="1" x14ac:dyDescent="0.35">
      <c r="A29" s="22"/>
      <c r="B29" s="708"/>
      <c r="C29" s="708"/>
      <c r="D29" s="709"/>
      <c r="E29" s="746"/>
      <c r="F29" s="747"/>
      <c r="G29" s="747"/>
      <c r="H29" s="747"/>
      <c r="I29" s="747"/>
      <c r="J29" s="717"/>
      <c r="K29" s="713"/>
      <c r="L29" s="713"/>
      <c r="M29" s="713"/>
      <c r="N29" s="713"/>
      <c r="O29" s="713"/>
      <c r="P29" s="716"/>
      <c r="Q29" s="716"/>
      <c r="R29" s="716"/>
      <c r="S29" s="716"/>
      <c r="T29" s="713"/>
      <c r="U29" s="713"/>
      <c r="V29" s="713"/>
      <c r="W29" s="713"/>
      <c r="X29" s="713"/>
      <c r="Y29" s="714"/>
      <c r="Z29" s="717"/>
      <c r="AA29" s="713"/>
      <c r="AB29" s="713"/>
      <c r="AC29" s="713"/>
      <c r="AD29" s="713"/>
      <c r="AE29" s="713"/>
      <c r="AF29" s="716"/>
      <c r="AG29" s="716"/>
      <c r="AH29" s="716"/>
      <c r="AI29" s="716"/>
      <c r="AJ29" s="713"/>
      <c r="AK29" s="713"/>
      <c r="AL29" s="713"/>
      <c r="AM29" s="713"/>
      <c r="AN29" s="713"/>
      <c r="AO29" s="714"/>
      <c r="AP29" s="727"/>
      <c r="AQ29" s="728"/>
      <c r="AR29" s="728"/>
      <c r="AS29" s="728"/>
      <c r="AT29" s="728"/>
      <c r="AU29" s="728"/>
      <c r="AV29" s="728"/>
      <c r="AW29" s="728"/>
      <c r="AX29" s="728"/>
      <c r="AY29" s="728"/>
      <c r="AZ29" s="728"/>
      <c r="BA29" s="728"/>
      <c r="BB29" s="728"/>
      <c r="BC29" s="728"/>
      <c r="BD29" s="728"/>
      <c r="BE29" s="729"/>
      <c r="BF29" s="727"/>
      <c r="BG29" s="728"/>
      <c r="BH29" s="728"/>
      <c r="BI29" s="728"/>
      <c r="BJ29" s="728"/>
      <c r="BK29" s="728"/>
      <c r="BL29" s="728"/>
      <c r="BM29" s="728"/>
      <c r="BN29" s="728"/>
      <c r="BO29" s="728"/>
      <c r="BP29" s="728"/>
      <c r="BQ29" s="728"/>
      <c r="BR29" s="728"/>
      <c r="BS29" s="728"/>
      <c r="BT29" s="728"/>
      <c r="BU29" s="729"/>
      <c r="BV29" s="722"/>
      <c r="BW29" s="723"/>
      <c r="BX29" s="723"/>
      <c r="BY29" s="723"/>
      <c r="BZ29" s="723"/>
      <c r="CA29" s="723"/>
      <c r="CB29" s="723"/>
      <c r="CC29" s="723"/>
      <c r="CD29" s="723"/>
      <c r="CE29" s="723"/>
      <c r="CF29" s="723"/>
      <c r="CG29" s="723"/>
      <c r="CH29" s="723"/>
      <c r="CI29" s="723"/>
      <c r="CJ29" s="723"/>
      <c r="CK29" s="730"/>
      <c r="CL29" s="22"/>
      <c r="CM29" s="765"/>
      <c r="CN29" s="766"/>
      <c r="CO29" s="766"/>
      <c r="CP29" s="766"/>
      <c r="CQ29" s="766"/>
      <c r="CR29" s="767"/>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row>
    <row r="30" spans="1:130" ht="14.4" customHeight="1" x14ac:dyDescent="0.35">
      <c r="A30" s="22"/>
      <c r="B30" s="708"/>
      <c r="C30" s="708"/>
      <c r="D30" s="709"/>
      <c r="E30" s="746"/>
      <c r="F30" s="747"/>
      <c r="G30" s="747"/>
      <c r="H30" s="747"/>
      <c r="I30" s="747"/>
      <c r="J30" s="717" t="e">
        <f>IF(AND('Mapa final'!#REF!="Alta",'Mapa final'!#REF!="Leve"),CONCATENATE("R",'Mapa final'!#REF!),"")</f>
        <v>#REF!</v>
      </c>
      <c r="K30" s="713"/>
      <c r="L30" s="713" t="e">
        <f>IF(AND('Mapa final'!#REF!="Alta",'Mapa final'!#REF!="Leve"),CONCATENATE("R",'Mapa final'!#REF!),"")</f>
        <v>#REF!</v>
      </c>
      <c r="M30" s="713"/>
      <c r="N30" s="713" t="e">
        <f>IF(AND('Mapa final'!#REF!="Alta",'Mapa final'!#REF!="Leve"),CONCATENATE("R",'Mapa final'!#REF!),"")</f>
        <v>#REF!</v>
      </c>
      <c r="O30" s="713"/>
      <c r="P30" s="713" t="e">
        <f>IF(AND('Mapa final'!#REF!="Alta",'Mapa final'!#REF!="Leve"),CONCATENATE("R",'Mapa final'!#REF!),"")</f>
        <v>#REF!</v>
      </c>
      <c r="Q30" s="713"/>
      <c r="R30" s="713" t="e">
        <f>IF(AND('Mapa final'!#REF!="Alta",'Mapa final'!#REF!="Leve"),CONCATENATE("R",'Mapa final'!#REF!),"")</f>
        <v>#REF!</v>
      </c>
      <c r="S30" s="713"/>
      <c r="T30" s="713" t="e">
        <f>IF(AND('Mapa final'!#REF!="Alta",'Mapa final'!#REF!="Leve"),CONCATENATE("R",'Mapa final'!#REF!),"")</f>
        <v>#REF!</v>
      </c>
      <c r="U30" s="713"/>
      <c r="V30" s="713" t="e">
        <f>IF(AND('Mapa final'!#REF!="Alta",'Mapa final'!#REF!="Leve"),CONCATENATE("R",'Mapa final'!#REF!),"")</f>
        <v>#REF!</v>
      </c>
      <c r="W30" s="713"/>
      <c r="X30" s="713" t="e">
        <f>IF(AND('Mapa final'!#REF!="Alta",'Mapa final'!#REF!="Leve"),CONCATENATE("R",'Mapa final'!#REF!),"")</f>
        <v>#REF!</v>
      </c>
      <c r="Y30" s="714"/>
      <c r="Z30" s="717" t="e">
        <f>IF(AND('Mapa final'!#REF!="Alta",'Mapa final'!#REF!="Menor"),CONCATENATE("R",'Mapa final'!#REF!),"")</f>
        <v>#REF!</v>
      </c>
      <c r="AA30" s="713"/>
      <c r="AB30" s="713" t="e">
        <f>IF(AND('Mapa final'!#REF!="Alta",'Mapa final'!#REF!="Menor"),CONCATENATE("R",'Mapa final'!#REF!),"")</f>
        <v>#REF!</v>
      </c>
      <c r="AC30" s="713"/>
      <c r="AD30" s="713" t="e">
        <f>IF(AND('Mapa final'!#REF!="Alta",'Mapa final'!#REF!="Menor"),CONCATENATE("R",'Mapa final'!#REF!),"")</f>
        <v>#REF!</v>
      </c>
      <c r="AE30" s="713"/>
      <c r="AF30" s="713" t="e">
        <f>IF(AND('Mapa final'!#REF!="Alta",'Mapa final'!#REF!="Menor"),CONCATENATE("R",'Mapa final'!#REF!),"")</f>
        <v>#REF!</v>
      </c>
      <c r="AG30" s="713"/>
      <c r="AH30" s="713" t="e">
        <f>IF(AND('Mapa final'!#REF!="Alta",'Mapa final'!#REF!="Menor"),CONCATENATE("R",'Mapa final'!#REF!),"")</f>
        <v>#REF!</v>
      </c>
      <c r="AI30" s="713"/>
      <c r="AJ30" s="713" t="e">
        <f>IF(AND('Mapa final'!#REF!="Alta",'Mapa final'!#REF!="Menor"),CONCATENATE("R",'Mapa final'!#REF!),"")</f>
        <v>#REF!</v>
      </c>
      <c r="AK30" s="713"/>
      <c r="AL30" s="713" t="e">
        <f>IF(AND('Mapa final'!#REF!="Alta",'Mapa final'!#REF!="Menor"),CONCATENATE("R",'Mapa final'!#REF!),"")</f>
        <v>#REF!</v>
      </c>
      <c r="AM30" s="713"/>
      <c r="AN30" s="713" t="e">
        <f>IF(AND('Mapa final'!#REF!="Alta",'Mapa final'!#REF!="Menor"),CONCATENATE("R",'Mapa final'!#REF!),"")</f>
        <v>#REF!</v>
      </c>
      <c r="AO30" s="714"/>
      <c r="AP30" s="727" t="e">
        <f>IF(AND('Mapa final'!#REF!="Alta",'Mapa final'!#REF!="Moderado"),CONCATENATE("R",'Mapa final'!#REF!),"")</f>
        <v>#REF!</v>
      </c>
      <c r="AQ30" s="728"/>
      <c r="AR30" s="728" t="e">
        <f>IF(AND('Mapa final'!#REF!="Alta",'Mapa final'!#REF!="Moderado"),CONCATENATE("R",'Mapa final'!#REF!),"")</f>
        <v>#REF!</v>
      </c>
      <c r="AS30" s="728"/>
      <c r="AT30" s="728" t="e">
        <f>IF(AND('Mapa final'!#REF!="Alta",'Mapa final'!#REF!="Moderado"),CONCATENATE("R",'Mapa final'!#REF!),"")</f>
        <v>#REF!</v>
      </c>
      <c r="AU30" s="728"/>
      <c r="AV30" s="728" t="e">
        <f>IF(AND('Mapa final'!#REF!="Alta",'Mapa final'!#REF!="Moderado"),CONCATENATE("R",'Mapa final'!#REF!),"")</f>
        <v>#REF!</v>
      </c>
      <c r="AW30" s="728"/>
      <c r="AX30" s="728" t="e">
        <f>IF(AND('Mapa final'!#REF!="Alta",'Mapa final'!#REF!="Moderado"),CONCATENATE("R",'Mapa final'!#REF!),"")</f>
        <v>#REF!</v>
      </c>
      <c r="AY30" s="728"/>
      <c r="AZ30" s="728" t="e">
        <f>IF(AND('Mapa final'!#REF!="Alta",'Mapa final'!#REF!="Moderado"),CONCATENATE("R",'Mapa final'!#REF!),"")</f>
        <v>#REF!</v>
      </c>
      <c r="BA30" s="728"/>
      <c r="BB30" s="728" t="e">
        <f>IF(AND('Mapa final'!#REF!="Alta",'Mapa final'!#REF!="Moderado"),CONCATENATE("R",'Mapa final'!#REF!),"")</f>
        <v>#REF!</v>
      </c>
      <c r="BC30" s="728"/>
      <c r="BD30" s="728" t="e">
        <f>IF(AND('Mapa final'!#REF!="Alta",'Mapa final'!#REF!="Moderado"),CONCATENATE("R",'Mapa final'!#REF!),"")</f>
        <v>#REF!</v>
      </c>
      <c r="BE30" s="729"/>
      <c r="BF30" s="727" t="e">
        <f>IF(AND('Mapa final'!#REF!="Alta",'Mapa final'!#REF!="Mayor"),CONCATENATE("R",'Mapa final'!#REF!),"")</f>
        <v>#REF!</v>
      </c>
      <c r="BG30" s="728"/>
      <c r="BH30" s="728" t="e">
        <f>IF(AND('Mapa final'!#REF!="Alta",'Mapa final'!#REF!="Mayor"),CONCATENATE("R",'Mapa final'!#REF!),"")</f>
        <v>#REF!</v>
      </c>
      <c r="BI30" s="728"/>
      <c r="BJ30" s="728" t="e">
        <f>IF(AND('Mapa final'!#REF!="Alta",'Mapa final'!#REF!="Mayor"),CONCATENATE("R",'Mapa final'!#REF!),"")</f>
        <v>#REF!</v>
      </c>
      <c r="BK30" s="728"/>
      <c r="BL30" s="728" t="e">
        <f>IF(AND('Mapa final'!#REF!="Alta",'Mapa final'!#REF!="Mayor"),CONCATENATE("R",'Mapa final'!#REF!),"")</f>
        <v>#REF!</v>
      </c>
      <c r="BM30" s="728"/>
      <c r="BN30" s="728" t="e">
        <f>IF(AND('Mapa final'!#REF!="Alta",'Mapa final'!#REF!="Mayor"),CONCATENATE("R",'Mapa final'!#REF!),"")</f>
        <v>#REF!</v>
      </c>
      <c r="BO30" s="728"/>
      <c r="BP30" s="728" t="e">
        <f>IF(AND('Mapa final'!#REF!="Alta",'Mapa final'!#REF!="Mayor"),CONCATENATE("R",'Mapa final'!#REF!),"")</f>
        <v>#REF!</v>
      </c>
      <c r="BQ30" s="728"/>
      <c r="BR30" s="728" t="e">
        <f>IF(AND('Mapa final'!#REF!="Alta",'Mapa final'!#REF!="Mayor"),CONCATENATE("R",'Mapa final'!#REF!),"")</f>
        <v>#REF!</v>
      </c>
      <c r="BS30" s="728"/>
      <c r="BT30" s="728" t="e">
        <f>IF(AND('Mapa final'!#REF!="Alta",'Mapa final'!#REF!="Mayor"),CONCATENATE("R",'Mapa final'!#REF!),"")</f>
        <v>#REF!</v>
      </c>
      <c r="BU30" s="729"/>
      <c r="BV30" s="722" t="e">
        <f>IF(AND('Mapa final'!#REF!="Alta",'Mapa final'!#REF!="Catastrófico"),CONCATENATE("R",'Mapa final'!#REF!),"")</f>
        <v>#REF!</v>
      </c>
      <c r="BW30" s="723"/>
      <c r="BX30" s="723" t="e">
        <f>IF(AND('Mapa final'!#REF!="Alta",'Mapa final'!#REF!="Catastrófico"),CONCATENATE("R",'Mapa final'!#REF!),"")</f>
        <v>#REF!</v>
      </c>
      <c r="BY30" s="723"/>
      <c r="BZ30" s="723" t="e">
        <f>IF(AND('Mapa final'!#REF!="Alta",'Mapa final'!#REF!="Catastrófico"),CONCATENATE("R",'Mapa final'!#REF!),"")</f>
        <v>#REF!</v>
      </c>
      <c r="CA30" s="723"/>
      <c r="CB30" s="723" t="e">
        <f>IF(AND('Mapa final'!#REF!="Alta",'Mapa final'!#REF!="Catastrófico"),CONCATENATE("R",'Mapa final'!#REF!),"")</f>
        <v>#REF!</v>
      </c>
      <c r="CC30" s="723"/>
      <c r="CD30" s="723" t="e">
        <f>IF(AND('Mapa final'!#REF!="Alta",'Mapa final'!#REF!="Catastrófico"),CONCATENATE("R",'Mapa final'!#REF!),"")</f>
        <v>#REF!</v>
      </c>
      <c r="CE30" s="723"/>
      <c r="CF30" s="723" t="e">
        <f>IF(AND('Mapa final'!#REF!="Alta",'Mapa final'!#REF!="Catastrófico"),CONCATENATE("R",'Mapa final'!#REF!),"")</f>
        <v>#REF!</v>
      </c>
      <c r="CG30" s="723"/>
      <c r="CH30" s="723" t="e">
        <f>IF(AND('Mapa final'!#REF!="Alta",'Mapa final'!#REF!="Catastrófico"),CONCATENATE("R",'Mapa final'!#REF!),"")</f>
        <v>#REF!</v>
      </c>
      <c r="CI30" s="723"/>
      <c r="CJ30" s="723" t="e">
        <f>IF(AND('Mapa final'!#REF!="Alta",'Mapa final'!#REF!="Catastrófico"),CONCATENATE("R",'Mapa final'!#REF!),"")</f>
        <v>#REF!</v>
      </c>
      <c r="CK30" s="730"/>
      <c r="CL30" s="22"/>
      <c r="CM30" s="765"/>
      <c r="CN30" s="766"/>
      <c r="CO30" s="766"/>
      <c r="CP30" s="766"/>
      <c r="CQ30" s="766"/>
      <c r="CR30" s="767"/>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row>
    <row r="31" spans="1:130" ht="14.4" customHeight="1" x14ac:dyDescent="0.35">
      <c r="A31" s="22"/>
      <c r="B31" s="708"/>
      <c r="C31" s="708"/>
      <c r="D31" s="709"/>
      <c r="E31" s="746"/>
      <c r="F31" s="747"/>
      <c r="G31" s="747"/>
      <c r="H31" s="747"/>
      <c r="I31" s="747"/>
      <c r="J31" s="717"/>
      <c r="K31" s="713"/>
      <c r="L31" s="713"/>
      <c r="M31" s="713"/>
      <c r="N31" s="713"/>
      <c r="O31" s="713"/>
      <c r="P31" s="713"/>
      <c r="Q31" s="713"/>
      <c r="R31" s="713"/>
      <c r="S31" s="713"/>
      <c r="T31" s="713"/>
      <c r="U31" s="713"/>
      <c r="V31" s="713"/>
      <c r="W31" s="713"/>
      <c r="X31" s="713"/>
      <c r="Y31" s="714"/>
      <c r="Z31" s="717"/>
      <c r="AA31" s="713"/>
      <c r="AB31" s="713"/>
      <c r="AC31" s="713"/>
      <c r="AD31" s="713"/>
      <c r="AE31" s="713"/>
      <c r="AF31" s="713"/>
      <c r="AG31" s="713"/>
      <c r="AH31" s="713"/>
      <c r="AI31" s="713"/>
      <c r="AJ31" s="713"/>
      <c r="AK31" s="713"/>
      <c r="AL31" s="713"/>
      <c r="AM31" s="713"/>
      <c r="AN31" s="713"/>
      <c r="AO31" s="714"/>
      <c r="AP31" s="727"/>
      <c r="AQ31" s="728"/>
      <c r="AR31" s="728"/>
      <c r="AS31" s="728"/>
      <c r="AT31" s="728"/>
      <c r="AU31" s="728"/>
      <c r="AV31" s="728"/>
      <c r="AW31" s="728"/>
      <c r="AX31" s="728"/>
      <c r="AY31" s="728"/>
      <c r="AZ31" s="728"/>
      <c r="BA31" s="728"/>
      <c r="BB31" s="728"/>
      <c r="BC31" s="728"/>
      <c r="BD31" s="728"/>
      <c r="BE31" s="729"/>
      <c r="BF31" s="727"/>
      <c r="BG31" s="728"/>
      <c r="BH31" s="728"/>
      <c r="BI31" s="728"/>
      <c r="BJ31" s="728"/>
      <c r="BK31" s="728"/>
      <c r="BL31" s="728"/>
      <c r="BM31" s="728"/>
      <c r="BN31" s="728"/>
      <c r="BO31" s="728"/>
      <c r="BP31" s="728"/>
      <c r="BQ31" s="728"/>
      <c r="BR31" s="728"/>
      <c r="BS31" s="728"/>
      <c r="BT31" s="728"/>
      <c r="BU31" s="729"/>
      <c r="BV31" s="722"/>
      <c r="BW31" s="723"/>
      <c r="BX31" s="723"/>
      <c r="BY31" s="723"/>
      <c r="BZ31" s="723"/>
      <c r="CA31" s="723"/>
      <c r="CB31" s="723"/>
      <c r="CC31" s="723"/>
      <c r="CD31" s="723"/>
      <c r="CE31" s="723"/>
      <c r="CF31" s="723"/>
      <c r="CG31" s="723"/>
      <c r="CH31" s="723"/>
      <c r="CI31" s="723"/>
      <c r="CJ31" s="723"/>
      <c r="CK31" s="730"/>
      <c r="CL31" s="22"/>
      <c r="CM31" s="765"/>
      <c r="CN31" s="766"/>
      <c r="CO31" s="766"/>
      <c r="CP31" s="766"/>
      <c r="CQ31" s="766"/>
      <c r="CR31" s="767"/>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row>
    <row r="32" spans="1:130" ht="14.4" customHeight="1" x14ac:dyDescent="0.35">
      <c r="A32" s="22"/>
      <c r="B32" s="708"/>
      <c r="C32" s="708"/>
      <c r="D32" s="709"/>
      <c r="E32" s="746"/>
      <c r="F32" s="747"/>
      <c r="G32" s="747"/>
      <c r="H32" s="747"/>
      <c r="I32" s="747"/>
      <c r="J32" s="717" t="e">
        <f>IF(AND('Mapa final'!#REF!="Alta",'Mapa final'!#REF!="Leve"),CONCATENATE("R",'Mapa final'!#REF!),"")</f>
        <v>#REF!</v>
      </c>
      <c r="K32" s="713"/>
      <c r="L32" s="713" t="e">
        <f>IF(AND('Mapa final'!#REF!="Alta",'Mapa final'!#REF!="Leve"),CONCATENATE("R",'Mapa final'!#REF!),"")</f>
        <v>#REF!</v>
      </c>
      <c r="M32" s="713"/>
      <c r="N32" s="713" t="e">
        <f>IF(AND('Mapa final'!#REF!="Alta",'Mapa final'!#REF!="Leve"),CONCATENATE("R",'Mapa final'!#REF!),"")</f>
        <v>#REF!</v>
      </c>
      <c r="O32" s="713"/>
      <c r="P32" s="713" t="e">
        <f>IF(AND('Mapa final'!#REF!="Alta",'Mapa final'!#REF!="Leve"),CONCATENATE("R",'Mapa final'!#REF!),"")</f>
        <v>#REF!</v>
      </c>
      <c r="Q32" s="713"/>
      <c r="R32" s="713" t="e">
        <f>IF(AND('Mapa final'!#REF!="Alta",'Mapa final'!#REF!="Leve"),CONCATENATE("R",'Mapa final'!#REF!),"")</f>
        <v>#REF!</v>
      </c>
      <c r="S32" s="713"/>
      <c r="T32" s="713" t="e">
        <f>IF(AND('Mapa final'!#REF!="Alta",'Mapa final'!#REF!="Leve"),CONCATENATE("R",'Mapa final'!#REF!),"")</f>
        <v>#REF!</v>
      </c>
      <c r="U32" s="713"/>
      <c r="V32" s="713" t="e">
        <f>IF(AND('Mapa final'!#REF!="Alta",'Mapa final'!#REF!="Leve"),CONCATENATE("R",'Mapa final'!#REF!),"")</f>
        <v>#REF!</v>
      </c>
      <c r="W32" s="713"/>
      <c r="X32" s="713" t="e">
        <f>IF(AND('Mapa final'!#REF!="Alta",'Mapa final'!#REF!="Leve"),CONCATENATE("R",'Mapa final'!#REF!),"")</f>
        <v>#REF!</v>
      </c>
      <c r="Y32" s="714"/>
      <c r="Z32" s="717" t="e">
        <f>IF(AND('Mapa final'!#REF!="Alta",'Mapa final'!#REF!="Menor"),CONCATENATE("R",'Mapa final'!#REF!),"")</f>
        <v>#REF!</v>
      </c>
      <c r="AA32" s="713"/>
      <c r="AB32" s="713" t="e">
        <f>IF(AND('Mapa final'!#REF!="Alta",'Mapa final'!#REF!="Menor"),CONCATENATE("R",'Mapa final'!#REF!),"")</f>
        <v>#REF!</v>
      </c>
      <c r="AC32" s="713"/>
      <c r="AD32" s="713" t="e">
        <f>IF(AND('Mapa final'!#REF!="Alta",'Mapa final'!#REF!="Menor"),CONCATENATE("R",'Mapa final'!#REF!),"")</f>
        <v>#REF!</v>
      </c>
      <c r="AE32" s="713"/>
      <c r="AF32" s="713" t="e">
        <f>IF(AND('Mapa final'!#REF!="Alta",'Mapa final'!#REF!="Menor"),CONCATENATE("R",'Mapa final'!#REF!),"")</f>
        <v>#REF!</v>
      </c>
      <c r="AG32" s="713"/>
      <c r="AH32" s="713" t="e">
        <f>IF(AND('Mapa final'!#REF!="Alta",'Mapa final'!#REF!="Menor"),CONCATENATE("R",'Mapa final'!#REF!),"")</f>
        <v>#REF!</v>
      </c>
      <c r="AI32" s="713"/>
      <c r="AJ32" s="713" t="e">
        <f>IF(AND('Mapa final'!#REF!="Alta",'Mapa final'!#REF!="Menor"),CONCATENATE("R",'Mapa final'!#REF!),"")</f>
        <v>#REF!</v>
      </c>
      <c r="AK32" s="713"/>
      <c r="AL32" s="713" t="e">
        <f>IF(AND('Mapa final'!#REF!="Alta",'Mapa final'!#REF!="Menor"),CONCATENATE("R",'Mapa final'!#REF!),"")</f>
        <v>#REF!</v>
      </c>
      <c r="AM32" s="713"/>
      <c r="AN32" s="713" t="e">
        <f>IF(AND('Mapa final'!#REF!="Alta",'Mapa final'!#REF!="Menor"),CONCATENATE("R",'Mapa final'!#REF!),"")</f>
        <v>#REF!</v>
      </c>
      <c r="AO32" s="714"/>
      <c r="AP32" s="727" t="e">
        <f>IF(AND('Mapa final'!#REF!="Alta",'Mapa final'!#REF!="Moderado"),CONCATENATE("R",'Mapa final'!#REF!),"")</f>
        <v>#REF!</v>
      </c>
      <c r="AQ32" s="728"/>
      <c r="AR32" s="728" t="e">
        <f>IF(AND('Mapa final'!#REF!="Alta",'Mapa final'!#REF!="Moderado"),CONCATENATE("R",'Mapa final'!#REF!),"")</f>
        <v>#REF!</v>
      </c>
      <c r="AS32" s="728"/>
      <c r="AT32" s="728" t="e">
        <f>IF(AND('Mapa final'!#REF!="Alta",'Mapa final'!#REF!="Moderado"),CONCATENATE("R",'Mapa final'!#REF!),"")</f>
        <v>#REF!</v>
      </c>
      <c r="AU32" s="728"/>
      <c r="AV32" s="728" t="e">
        <f>IF(AND('Mapa final'!#REF!="Alta",'Mapa final'!#REF!="Moderado"),CONCATENATE("R",'Mapa final'!#REF!),"")</f>
        <v>#REF!</v>
      </c>
      <c r="AW32" s="728"/>
      <c r="AX32" s="728" t="e">
        <f>IF(AND('Mapa final'!#REF!="Alta",'Mapa final'!#REF!="Moderado"),CONCATENATE("R",'Mapa final'!#REF!),"")</f>
        <v>#REF!</v>
      </c>
      <c r="AY32" s="728"/>
      <c r="AZ32" s="728" t="e">
        <f>IF(AND('Mapa final'!#REF!="Alta",'Mapa final'!#REF!="Moderado"),CONCATENATE("R",'Mapa final'!#REF!),"")</f>
        <v>#REF!</v>
      </c>
      <c r="BA32" s="728"/>
      <c r="BB32" s="728" t="e">
        <f>IF(AND('Mapa final'!#REF!="Alta",'Mapa final'!#REF!="Moderado"),CONCATENATE("R",'Mapa final'!#REF!),"")</f>
        <v>#REF!</v>
      </c>
      <c r="BC32" s="728"/>
      <c r="BD32" s="728" t="e">
        <f>IF(AND('Mapa final'!#REF!="Alta",'Mapa final'!#REF!="Moderado"),CONCATENATE("R",'Mapa final'!#REF!),"")</f>
        <v>#REF!</v>
      </c>
      <c r="BE32" s="729"/>
      <c r="BF32" s="727" t="e">
        <f>IF(AND('Mapa final'!#REF!="Alta",'Mapa final'!#REF!="Mayor"),CONCATENATE("R",'Mapa final'!#REF!),"")</f>
        <v>#REF!</v>
      </c>
      <c r="BG32" s="728"/>
      <c r="BH32" s="728" t="e">
        <f>IF(AND('Mapa final'!#REF!="Alta",'Mapa final'!#REF!="Mayor"),CONCATENATE("R",'Mapa final'!#REF!),"")</f>
        <v>#REF!</v>
      </c>
      <c r="BI32" s="728"/>
      <c r="BJ32" s="728" t="e">
        <f>IF(AND('Mapa final'!#REF!="Alta",'Mapa final'!#REF!="Mayor"),CONCATENATE("R",'Mapa final'!#REF!),"")</f>
        <v>#REF!</v>
      </c>
      <c r="BK32" s="728"/>
      <c r="BL32" s="728" t="e">
        <f>IF(AND('Mapa final'!#REF!="Alta",'Mapa final'!#REF!="Mayor"),CONCATENATE("R",'Mapa final'!#REF!),"")</f>
        <v>#REF!</v>
      </c>
      <c r="BM32" s="728"/>
      <c r="BN32" s="728" t="e">
        <f>IF(AND('Mapa final'!#REF!="Alta",'Mapa final'!#REF!="Mayor"),CONCATENATE("R",'Mapa final'!#REF!),"")</f>
        <v>#REF!</v>
      </c>
      <c r="BO32" s="728"/>
      <c r="BP32" s="728" t="e">
        <f>IF(AND('Mapa final'!#REF!="Alta",'Mapa final'!#REF!="Mayor"),CONCATENATE("R",'Mapa final'!#REF!),"")</f>
        <v>#REF!</v>
      </c>
      <c r="BQ32" s="728"/>
      <c r="BR32" s="728" t="e">
        <f>IF(AND('Mapa final'!#REF!="Alta",'Mapa final'!#REF!="Mayor"),CONCATENATE("R",'Mapa final'!#REF!),"")</f>
        <v>#REF!</v>
      </c>
      <c r="BS32" s="728"/>
      <c r="BT32" s="728" t="e">
        <f>IF(AND('Mapa final'!#REF!="Alta",'Mapa final'!#REF!="Mayor"),CONCATENATE("R",'Mapa final'!#REF!),"")</f>
        <v>#REF!</v>
      </c>
      <c r="BU32" s="729"/>
      <c r="BV32" s="722" t="e">
        <f>IF(AND('Mapa final'!#REF!="Alta",'Mapa final'!#REF!="Catastrófico"),CONCATENATE("R",'Mapa final'!#REF!),"")</f>
        <v>#REF!</v>
      </c>
      <c r="BW32" s="723"/>
      <c r="BX32" s="723" t="e">
        <f>IF(AND('Mapa final'!#REF!="Alta",'Mapa final'!#REF!="Catastrófico"),CONCATENATE("R",'Mapa final'!#REF!),"")</f>
        <v>#REF!</v>
      </c>
      <c r="BY32" s="723"/>
      <c r="BZ32" s="723" t="e">
        <f>IF(AND('Mapa final'!#REF!="Alta",'Mapa final'!#REF!="Catastrófico"),CONCATENATE("R",'Mapa final'!#REF!),"")</f>
        <v>#REF!</v>
      </c>
      <c r="CA32" s="723"/>
      <c r="CB32" s="723" t="e">
        <f>IF(AND('Mapa final'!#REF!="Alta",'Mapa final'!#REF!="Catastrófico"),CONCATENATE("R",'Mapa final'!#REF!),"")</f>
        <v>#REF!</v>
      </c>
      <c r="CC32" s="723"/>
      <c r="CD32" s="723" t="e">
        <f>IF(AND('Mapa final'!#REF!="Alta",'Mapa final'!#REF!="Catastrófico"),CONCATENATE("R",'Mapa final'!#REF!),"")</f>
        <v>#REF!</v>
      </c>
      <c r="CE32" s="723"/>
      <c r="CF32" s="723" t="e">
        <f>IF(AND('Mapa final'!#REF!="Alta",'Mapa final'!#REF!="Catastrófico"),CONCATENATE("R",'Mapa final'!#REF!),"")</f>
        <v>#REF!</v>
      </c>
      <c r="CG32" s="723"/>
      <c r="CH32" s="723" t="e">
        <f>IF(AND('Mapa final'!#REF!="Alta",'Mapa final'!#REF!="Catastrófico"),CONCATENATE("R",'Mapa final'!#REF!),"")</f>
        <v>#REF!</v>
      </c>
      <c r="CI32" s="723"/>
      <c r="CJ32" s="723" t="e">
        <f>IF(AND('Mapa final'!#REF!="Alta",'Mapa final'!#REF!="Catastrófico"),CONCATENATE("R",'Mapa final'!#REF!),"")</f>
        <v>#REF!</v>
      </c>
      <c r="CK32" s="730"/>
      <c r="CL32" s="22"/>
      <c r="CM32" s="765"/>
      <c r="CN32" s="766"/>
      <c r="CO32" s="766"/>
      <c r="CP32" s="766"/>
      <c r="CQ32" s="766"/>
      <c r="CR32" s="767"/>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row>
    <row r="33" spans="1:130" ht="14.4" customHeight="1" x14ac:dyDescent="0.35">
      <c r="A33" s="22"/>
      <c r="B33" s="708"/>
      <c r="C33" s="708"/>
      <c r="D33" s="709"/>
      <c r="E33" s="746"/>
      <c r="F33" s="747"/>
      <c r="G33" s="747"/>
      <c r="H33" s="747"/>
      <c r="I33" s="747"/>
      <c r="J33" s="717"/>
      <c r="K33" s="713"/>
      <c r="L33" s="713"/>
      <c r="M33" s="713"/>
      <c r="N33" s="713"/>
      <c r="O33" s="713"/>
      <c r="P33" s="713"/>
      <c r="Q33" s="713"/>
      <c r="R33" s="713"/>
      <c r="S33" s="713"/>
      <c r="T33" s="713"/>
      <c r="U33" s="713"/>
      <c r="V33" s="713"/>
      <c r="W33" s="713"/>
      <c r="X33" s="713"/>
      <c r="Y33" s="714"/>
      <c r="Z33" s="717"/>
      <c r="AA33" s="713"/>
      <c r="AB33" s="713"/>
      <c r="AC33" s="713"/>
      <c r="AD33" s="713"/>
      <c r="AE33" s="713"/>
      <c r="AF33" s="713"/>
      <c r="AG33" s="713"/>
      <c r="AH33" s="713"/>
      <c r="AI33" s="713"/>
      <c r="AJ33" s="713"/>
      <c r="AK33" s="713"/>
      <c r="AL33" s="713"/>
      <c r="AM33" s="713"/>
      <c r="AN33" s="713"/>
      <c r="AO33" s="714"/>
      <c r="AP33" s="727"/>
      <c r="AQ33" s="728"/>
      <c r="AR33" s="728"/>
      <c r="AS33" s="728"/>
      <c r="AT33" s="728"/>
      <c r="AU33" s="728"/>
      <c r="AV33" s="728"/>
      <c r="AW33" s="728"/>
      <c r="AX33" s="728"/>
      <c r="AY33" s="728"/>
      <c r="AZ33" s="728"/>
      <c r="BA33" s="728"/>
      <c r="BB33" s="728"/>
      <c r="BC33" s="728"/>
      <c r="BD33" s="728"/>
      <c r="BE33" s="729"/>
      <c r="BF33" s="727"/>
      <c r="BG33" s="728"/>
      <c r="BH33" s="728"/>
      <c r="BI33" s="728"/>
      <c r="BJ33" s="728"/>
      <c r="BK33" s="728"/>
      <c r="BL33" s="728"/>
      <c r="BM33" s="728"/>
      <c r="BN33" s="728"/>
      <c r="BO33" s="728"/>
      <c r="BP33" s="728"/>
      <c r="BQ33" s="728"/>
      <c r="BR33" s="728"/>
      <c r="BS33" s="728"/>
      <c r="BT33" s="728"/>
      <c r="BU33" s="729"/>
      <c r="BV33" s="722"/>
      <c r="BW33" s="723"/>
      <c r="BX33" s="723"/>
      <c r="BY33" s="723"/>
      <c r="BZ33" s="723"/>
      <c r="CA33" s="723"/>
      <c r="CB33" s="723"/>
      <c r="CC33" s="723"/>
      <c r="CD33" s="723"/>
      <c r="CE33" s="723"/>
      <c r="CF33" s="723"/>
      <c r="CG33" s="723"/>
      <c r="CH33" s="723"/>
      <c r="CI33" s="723"/>
      <c r="CJ33" s="723"/>
      <c r="CK33" s="730"/>
      <c r="CL33" s="22"/>
      <c r="CM33" s="765"/>
      <c r="CN33" s="766"/>
      <c r="CO33" s="766"/>
      <c r="CP33" s="766"/>
      <c r="CQ33" s="766"/>
      <c r="CR33" s="767"/>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row>
    <row r="34" spans="1:130" ht="14.4" customHeight="1" x14ac:dyDescent="0.35">
      <c r="A34" s="22"/>
      <c r="B34" s="708"/>
      <c r="C34" s="708"/>
      <c r="D34" s="709"/>
      <c r="E34" s="746"/>
      <c r="F34" s="747"/>
      <c r="G34" s="747"/>
      <c r="H34" s="747"/>
      <c r="I34" s="747"/>
      <c r="J34" s="717" t="e">
        <f>IF(AND('Mapa final'!#REF!="Alta",'Mapa final'!#REF!="Leve"),CONCATENATE("R",'Mapa final'!#REF!),"")</f>
        <v>#REF!</v>
      </c>
      <c r="K34" s="713"/>
      <c r="L34" s="713" t="e">
        <f>IF(AND('Mapa final'!#REF!="Alta",'Mapa final'!#REF!="Leve"),CONCATENATE("R",'Mapa final'!#REF!),"")</f>
        <v>#REF!</v>
      </c>
      <c r="M34" s="713"/>
      <c r="N34" s="713" t="e">
        <f>IF(AND('Mapa final'!#REF!="Alta",'Mapa final'!#REF!="Leve"),CONCATENATE("R",'Mapa final'!#REF!),"")</f>
        <v>#REF!</v>
      </c>
      <c r="O34" s="713"/>
      <c r="P34" s="713" t="e">
        <f>IF(AND('Mapa final'!#REF!="Alta",'Mapa final'!#REF!="Leve"),CONCATENATE("R",'Mapa final'!#REF!),"")</f>
        <v>#REF!</v>
      </c>
      <c r="Q34" s="713"/>
      <c r="R34" s="713" t="e">
        <f>IF(AND('Mapa final'!#REF!="Alta",'Mapa final'!#REF!="Leve"),CONCATENATE("R",'Mapa final'!#REF!),"")</f>
        <v>#REF!</v>
      </c>
      <c r="S34" s="713"/>
      <c r="T34" s="713" t="e">
        <f>IF(AND('Mapa final'!#REF!="Alta",'Mapa final'!#REF!="Leve"),CONCATENATE("R",'Mapa final'!#REF!),"")</f>
        <v>#REF!</v>
      </c>
      <c r="U34" s="713"/>
      <c r="V34" s="713" t="e">
        <f>IF(AND('Mapa final'!#REF!="Alta",'Mapa final'!#REF!="Leve"),CONCATENATE("R",'Mapa final'!#REF!),"")</f>
        <v>#REF!</v>
      </c>
      <c r="W34" s="713"/>
      <c r="X34" s="713" t="e">
        <f>IF(AND('Mapa final'!#REF!="Alta",'Mapa final'!#REF!="Leve"),CONCATENATE("R",'Mapa final'!#REF!),"")</f>
        <v>#REF!</v>
      </c>
      <c r="Y34" s="714"/>
      <c r="Z34" s="717" t="e">
        <f>IF(AND('Mapa final'!#REF!="Alta",'Mapa final'!#REF!="Menor"),CONCATENATE("R",'Mapa final'!#REF!),"")</f>
        <v>#REF!</v>
      </c>
      <c r="AA34" s="713"/>
      <c r="AB34" s="713" t="e">
        <f>IF(AND('Mapa final'!#REF!="Alta",'Mapa final'!#REF!="Menor"),CONCATENATE("R",'Mapa final'!#REF!),"")</f>
        <v>#REF!</v>
      </c>
      <c r="AC34" s="713"/>
      <c r="AD34" s="713" t="e">
        <f>IF(AND('Mapa final'!#REF!="Alta",'Mapa final'!#REF!="Menor"),CONCATENATE("R",'Mapa final'!#REF!),"")</f>
        <v>#REF!</v>
      </c>
      <c r="AE34" s="713"/>
      <c r="AF34" s="713" t="e">
        <f>IF(AND('Mapa final'!#REF!="Alta",'Mapa final'!#REF!="Menor"),CONCATENATE("R",'Mapa final'!#REF!),"")</f>
        <v>#REF!</v>
      </c>
      <c r="AG34" s="713"/>
      <c r="AH34" s="713" t="e">
        <f>IF(AND('Mapa final'!#REF!="Alta",'Mapa final'!#REF!="Menor"),CONCATENATE("R",'Mapa final'!#REF!),"")</f>
        <v>#REF!</v>
      </c>
      <c r="AI34" s="713"/>
      <c r="AJ34" s="713" t="e">
        <f>IF(AND('Mapa final'!#REF!="Alta",'Mapa final'!#REF!="Menor"),CONCATENATE("R",'Mapa final'!#REF!),"")</f>
        <v>#REF!</v>
      </c>
      <c r="AK34" s="713"/>
      <c r="AL34" s="713" t="e">
        <f>IF(AND('Mapa final'!#REF!="Alta",'Mapa final'!#REF!="Menor"),CONCATENATE("R",'Mapa final'!#REF!),"")</f>
        <v>#REF!</v>
      </c>
      <c r="AM34" s="713"/>
      <c r="AN34" s="713" t="e">
        <f>IF(AND('Mapa final'!#REF!="Alta",'Mapa final'!#REF!="Menor"),CONCATENATE("R",'Mapa final'!#REF!),"")</f>
        <v>#REF!</v>
      </c>
      <c r="AO34" s="714"/>
      <c r="AP34" s="727" t="e">
        <f>IF(AND('Mapa final'!#REF!="Alta",'Mapa final'!#REF!="Moderado"),CONCATENATE("R",'Mapa final'!#REF!),"")</f>
        <v>#REF!</v>
      </c>
      <c r="AQ34" s="728"/>
      <c r="AR34" s="728" t="e">
        <f>IF(AND('Mapa final'!#REF!="Alta",'Mapa final'!#REF!="Moderado"),CONCATENATE("R",'Mapa final'!#REF!),"")</f>
        <v>#REF!</v>
      </c>
      <c r="AS34" s="728"/>
      <c r="AT34" s="728" t="e">
        <f>IF(AND('Mapa final'!#REF!="Alta",'Mapa final'!#REF!="Moderado"),CONCATENATE("R",'Mapa final'!#REF!),"")</f>
        <v>#REF!</v>
      </c>
      <c r="AU34" s="728"/>
      <c r="AV34" s="728" t="e">
        <f>IF(AND('Mapa final'!#REF!="Alta",'Mapa final'!#REF!="Moderado"),CONCATENATE("R",'Mapa final'!#REF!),"")</f>
        <v>#REF!</v>
      </c>
      <c r="AW34" s="728"/>
      <c r="AX34" s="728" t="e">
        <f>IF(AND('Mapa final'!#REF!="Alta",'Mapa final'!#REF!="Moderado"),CONCATENATE("R",'Mapa final'!#REF!),"")</f>
        <v>#REF!</v>
      </c>
      <c r="AY34" s="728"/>
      <c r="AZ34" s="728" t="e">
        <f>IF(AND('Mapa final'!#REF!="Alta",'Mapa final'!#REF!="Moderado"),CONCATENATE("R",'Mapa final'!#REF!),"")</f>
        <v>#REF!</v>
      </c>
      <c r="BA34" s="728"/>
      <c r="BB34" s="728" t="e">
        <f>IF(AND('Mapa final'!#REF!="Alta",'Mapa final'!#REF!="Moderado"),CONCATENATE("R",'Mapa final'!#REF!),"")</f>
        <v>#REF!</v>
      </c>
      <c r="BC34" s="728"/>
      <c r="BD34" s="728" t="e">
        <f>IF(AND('Mapa final'!#REF!="Alta",'Mapa final'!#REF!="Moderado"),CONCATENATE("R",'Mapa final'!#REF!),"")</f>
        <v>#REF!</v>
      </c>
      <c r="BE34" s="729"/>
      <c r="BF34" s="727" t="e">
        <f>IF(AND('Mapa final'!#REF!="Alta",'Mapa final'!#REF!="Mayor"),CONCATENATE("R",'Mapa final'!#REF!),"")</f>
        <v>#REF!</v>
      </c>
      <c r="BG34" s="728"/>
      <c r="BH34" s="728" t="e">
        <f>IF(AND('Mapa final'!#REF!="Alta",'Mapa final'!#REF!="Mayor"),CONCATENATE("R",'Mapa final'!#REF!),"")</f>
        <v>#REF!</v>
      </c>
      <c r="BI34" s="728"/>
      <c r="BJ34" s="728" t="e">
        <f>IF(AND('Mapa final'!#REF!="Alta",'Mapa final'!#REF!="Mayor"),CONCATENATE("R",'Mapa final'!#REF!),"")</f>
        <v>#REF!</v>
      </c>
      <c r="BK34" s="728"/>
      <c r="BL34" s="728" t="e">
        <f>IF(AND('Mapa final'!#REF!="Alta",'Mapa final'!#REF!="Mayor"),CONCATENATE("R",'Mapa final'!#REF!),"")</f>
        <v>#REF!</v>
      </c>
      <c r="BM34" s="728"/>
      <c r="BN34" s="728" t="e">
        <f>IF(AND('Mapa final'!#REF!="Alta",'Mapa final'!#REF!="Mayor"),CONCATENATE("R",'Mapa final'!#REF!),"")</f>
        <v>#REF!</v>
      </c>
      <c r="BO34" s="728"/>
      <c r="BP34" s="728" t="e">
        <f>IF(AND('Mapa final'!#REF!="Alta",'Mapa final'!#REF!="Mayor"),CONCATENATE("R",'Mapa final'!#REF!),"")</f>
        <v>#REF!</v>
      </c>
      <c r="BQ34" s="728"/>
      <c r="BR34" s="728" t="e">
        <f>IF(AND('Mapa final'!#REF!="Alta",'Mapa final'!#REF!="Mayor"),CONCATENATE("R",'Mapa final'!#REF!),"")</f>
        <v>#REF!</v>
      </c>
      <c r="BS34" s="728"/>
      <c r="BT34" s="728" t="e">
        <f>IF(AND('Mapa final'!#REF!="Alta",'Mapa final'!#REF!="Mayor"),CONCATENATE("R",'Mapa final'!#REF!),"")</f>
        <v>#REF!</v>
      </c>
      <c r="BU34" s="729"/>
      <c r="BV34" s="722" t="e">
        <f>IF(AND('Mapa final'!#REF!="Alta",'Mapa final'!#REF!="Catastrófico"),CONCATENATE("R",'Mapa final'!#REF!),"")</f>
        <v>#REF!</v>
      </c>
      <c r="BW34" s="723"/>
      <c r="BX34" s="723" t="e">
        <f>IF(AND('Mapa final'!#REF!="Alta",'Mapa final'!#REF!="Catastrófico"),CONCATENATE("R",'Mapa final'!#REF!),"")</f>
        <v>#REF!</v>
      </c>
      <c r="BY34" s="723"/>
      <c r="BZ34" s="723" t="e">
        <f>IF(AND('Mapa final'!#REF!="Alta",'Mapa final'!#REF!="Catastrófico"),CONCATENATE("R",'Mapa final'!#REF!),"")</f>
        <v>#REF!</v>
      </c>
      <c r="CA34" s="723"/>
      <c r="CB34" s="723" t="e">
        <f>IF(AND('Mapa final'!#REF!="Alta",'Mapa final'!#REF!="Catastrófico"),CONCATENATE("R",'Mapa final'!#REF!),"")</f>
        <v>#REF!</v>
      </c>
      <c r="CC34" s="723"/>
      <c r="CD34" s="723" t="e">
        <f>IF(AND('Mapa final'!#REF!="Alta",'Mapa final'!#REF!="Catastrófico"),CONCATENATE("R",'Mapa final'!#REF!),"")</f>
        <v>#REF!</v>
      </c>
      <c r="CE34" s="723"/>
      <c r="CF34" s="723" t="e">
        <f>IF(AND('Mapa final'!#REF!="Alta",'Mapa final'!#REF!="Catastrófico"),CONCATENATE("R",'Mapa final'!#REF!),"")</f>
        <v>#REF!</v>
      </c>
      <c r="CG34" s="723"/>
      <c r="CH34" s="723" t="e">
        <f>IF(AND('Mapa final'!#REF!="Alta",'Mapa final'!#REF!="Catastrófico"),CONCATENATE("R",'Mapa final'!#REF!),"")</f>
        <v>#REF!</v>
      </c>
      <c r="CI34" s="723"/>
      <c r="CJ34" s="723" t="e">
        <f>IF(AND('Mapa final'!#REF!="Alta",'Mapa final'!#REF!="Catastrófico"),CONCATENATE("R",'Mapa final'!#REF!),"")</f>
        <v>#REF!</v>
      </c>
      <c r="CK34" s="730"/>
      <c r="CL34" s="22"/>
      <c r="CM34" s="765"/>
      <c r="CN34" s="766"/>
      <c r="CO34" s="766"/>
      <c r="CP34" s="766"/>
      <c r="CQ34" s="766"/>
      <c r="CR34" s="767"/>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row>
    <row r="35" spans="1:130" ht="14.4" customHeight="1" x14ac:dyDescent="0.35">
      <c r="A35" s="22"/>
      <c r="B35" s="708"/>
      <c r="C35" s="708"/>
      <c r="D35" s="709"/>
      <c r="E35" s="746"/>
      <c r="F35" s="747"/>
      <c r="G35" s="747"/>
      <c r="H35" s="747"/>
      <c r="I35" s="747"/>
      <c r="J35" s="717"/>
      <c r="K35" s="713"/>
      <c r="L35" s="713"/>
      <c r="M35" s="713"/>
      <c r="N35" s="713"/>
      <c r="O35" s="713"/>
      <c r="P35" s="713"/>
      <c r="Q35" s="713"/>
      <c r="R35" s="713"/>
      <c r="S35" s="713"/>
      <c r="T35" s="713"/>
      <c r="U35" s="713"/>
      <c r="V35" s="713"/>
      <c r="W35" s="713"/>
      <c r="X35" s="713"/>
      <c r="Y35" s="714"/>
      <c r="Z35" s="717"/>
      <c r="AA35" s="713"/>
      <c r="AB35" s="713"/>
      <c r="AC35" s="713"/>
      <c r="AD35" s="713"/>
      <c r="AE35" s="713"/>
      <c r="AF35" s="713"/>
      <c r="AG35" s="713"/>
      <c r="AH35" s="713"/>
      <c r="AI35" s="713"/>
      <c r="AJ35" s="713"/>
      <c r="AK35" s="713"/>
      <c r="AL35" s="713"/>
      <c r="AM35" s="713"/>
      <c r="AN35" s="713"/>
      <c r="AO35" s="714"/>
      <c r="AP35" s="727"/>
      <c r="AQ35" s="728"/>
      <c r="AR35" s="728"/>
      <c r="AS35" s="728"/>
      <c r="AT35" s="728"/>
      <c r="AU35" s="728"/>
      <c r="AV35" s="728"/>
      <c r="AW35" s="728"/>
      <c r="AX35" s="728"/>
      <c r="AY35" s="728"/>
      <c r="AZ35" s="728"/>
      <c r="BA35" s="728"/>
      <c r="BB35" s="728"/>
      <c r="BC35" s="728"/>
      <c r="BD35" s="728"/>
      <c r="BE35" s="729"/>
      <c r="BF35" s="727"/>
      <c r="BG35" s="728"/>
      <c r="BH35" s="728"/>
      <c r="BI35" s="728"/>
      <c r="BJ35" s="728"/>
      <c r="BK35" s="728"/>
      <c r="BL35" s="728"/>
      <c r="BM35" s="728"/>
      <c r="BN35" s="728"/>
      <c r="BO35" s="728"/>
      <c r="BP35" s="728"/>
      <c r="BQ35" s="728"/>
      <c r="BR35" s="728"/>
      <c r="BS35" s="728"/>
      <c r="BT35" s="728"/>
      <c r="BU35" s="729"/>
      <c r="BV35" s="722"/>
      <c r="BW35" s="723"/>
      <c r="BX35" s="723"/>
      <c r="BY35" s="723"/>
      <c r="BZ35" s="723"/>
      <c r="CA35" s="723"/>
      <c r="CB35" s="723"/>
      <c r="CC35" s="723"/>
      <c r="CD35" s="723"/>
      <c r="CE35" s="723"/>
      <c r="CF35" s="723"/>
      <c r="CG35" s="723"/>
      <c r="CH35" s="723"/>
      <c r="CI35" s="723"/>
      <c r="CJ35" s="723"/>
      <c r="CK35" s="730"/>
      <c r="CL35" s="22"/>
      <c r="CM35" s="765"/>
      <c r="CN35" s="766"/>
      <c r="CO35" s="766"/>
      <c r="CP35" s="766"/>
      <c r="CQ35" s="766"/>
      <c r="CR35" s="767"/>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row>
    <row r="36" spans="1:130" ht="14.4" customHeight="1" x14ac:dyDescent="0.35">
      <c r="A36" s="22"/>
      <c r="B36" s="708"/>
      <c r="C36" s="708"/>
      <c r="D36" s="709"/>
      <c r="E36" s="746"/>
      <c r="F36" s="747"/>
      <c r="G36" s="747"/>
      <c r="H36" s="747"/>
      <c r="I36" s="747"/>
      <c r="J36" s="717" t="e">
        <f>IF(AND('Mapa final'!#REF!="Alta",'Mapa final'!#REF!="Leve"),CONCATENATE("R",'Mapa final'!#REF!),"")</f>
        <v>#REF!</v>
      </c>
      <c r="K36" s="713"/>
      <c r="L36" s="713" t="e">
        <f>IF(AND('Mapa final'!#REF!="Alta",'Mapa final'!#REF!="Leve"),CONCATENATE("R",'Mapa final'!#REF!),"")</f>
        <v>#REF!</v>
      </c>
      <c r="M36" s="713"/>
      <c r="N36" s="713" t="e">
        <f>IF(AND('Mapa final'!#REF!="Alta",'Mapa final'!#REF!="Leve"),CONCATENATE("R",'Mapa final'!#REF!),"")</f>
        <v>#REF!</v>
      </c>
      <c r="O36" s="713"/>
      <c r="P36" s="713" t="e">
        <f>IF(AND('Mapa final'!#REF!="Alta",'Mapa final'!#REF!="Leve"),CONCATENATE("R",'Mapa final'!#REF!),"")</f>
        <v>#REF!</v>
      </c>
      <c r="Q36" s="713"/>
      <c r="R36" s="713" t="e">
        <f>IF(AND('Mapa final'!#REF!="Alta",'Mapa final'!#REF!="Leve"),CONCATENATE("R",'Mapa final'!#REF!),"")</f>
        <v>#REF!</v>
      </c>
      <c r="S36" s="713"/>
      <c r="T36" s="713" t="e">
        <f>IF(AND('Mapa final'!#REF!="Alta",'Mapa final'!#REF!="Leve"),CONCATENATE("R",'Mapa final'!#REF!),"")</f>
        <v>#REF!</v>
      </c>
      <c r="U36" s="713"/>
      <c r="V36" s="713" t="e">
        <f>IF(AND('Mapa final'!#REF!="Alta",'Mapa final'!#REF!="Leve"),CONCATENATE("R",'Mapa final'!#REF!),"")</f>
        <v>#REF!</v>
      </c>
      <c r="W36" s="713"/>
      <c r="X36" s="713" t="e">
        <f>IF(AND('Mapa final'!#REF!="Alta",'Mapa final'!#REF!="Leve"),CONCATENATE("R",'Mapa final'!#REF!),"")</f>
        <v>#REF!</v>
      </c>
      <c r="Y36" s="714"/>
      <c r="Z36" s="717" t="e">
        <f>IF(AND('Mapa final'!#REF!="Alta",'Mapa final'!#REF!="Menor"),CONCATENATE("R",'Mapa final'!#REF!),"")</f>
        <v>#REF!</v>
      </c>
      <c r="AA36" s="713"/>
      <c r="AB36" s="713" t="e">
        <f>IF(AND('Mapa final'!#REF!="Alta",'Mapa final'!#REF!="Menor"),CONCATENATE("R",'Mapa final'!#REF!),"")</f>
        <v>#REF!</v>
      </c>
      <c r="AC36" s="713"/>
      <c r="AD36" s="713" t="e">
        <f>IF(AND('Mapa final'!#REF!="Alta",'Mapa final'!#REF!="Menor"),CONCATENATE("R",'Mapa final'!#REF!),"")</f>
        <v>#REF!</v>
      </c>
      <c r="AE36" s="713"/>
      <c r="AF36" s="713" t="e">
        <f>IF(AND('Mapa final'!#REF!="Alta",'Mapa final'!#REF!="Menor"),CONCATENATE("R",'Mapa final'!#REF!),"")</f>
        <v>#REF!</v>
      </c>
      <c r="AG36" s="713"/>
      <c r="AH36" s="713" t="e">
        <f>IF(AND('Mapa final'!#REF!="Alta",'Mapa final'!#REF!="Menor"),CONCATENATE("R",'Mapa final'!#REF!),"")</f>
        <v>#REF!</v>
      </c>
      <c r="AI36" s="713"/>
      <c r="AJ36" s="713" t="e">
        <f>IF(AND('Mapa final'!#REF!="Alta",'Mapa final'!#REF!="Menor"),CONCATENATE("R",'Mapa final'!#REF!),"")</f>
        <v>#REF!</v>
      </c>
      <c r="AK36" s="713"/>
      <c r="AL36" s="713" t="e">
        <f>IF(AND('Mapa final'!#REF!="Alta",'Mapa final'!#REF!="Menor"),CONCATENATE("R",'Mapa final'!#REF!),"")</f>
        <v>#REF!</v>
      </c>
      <c r="AM36" s="713"/>
      <c r="AN36" s="713" t="e">
        <f>IF(AND('Mapa final'!#REF!="Alta",'Mapa final'!#REF!="Menor"),CONCATENATE("R",'Mapa final'!#REF!),"")</f>
        <v>#REF!</v>
      </c>
      <c r="AO36" s="714"/>
      <c r="AP36" s="727" t="e">
        <f>IF(AND('Mapa final'!#REF!="Alta",'Mapa final'!#REF!="Moderado"),CONCATENATE("R",'Mapa final'!#REF!),"")</f>
        <v>#REF!</v>
      </c>
      <c r="AQ36" s="728"/>
      <c r="AR36" s="728" t="e">
        <f>IF(AND('Mapa final'!#REF!="Alta",'Mapa final'!#REF!="Moderado"),CONCATENATE("R",'Mapa final'!#REF!),"")</f>
        <v>#REF!</v>
      </c>
      <c r="AS36" s="728"/>
      <c r="AT36" s="728" t="e">
        <f>IF(AND('Mapa final'!#REF!="Alta",'Mapa final'!#REF!="Moderado"),CONCATENATE("R",'Mapa final'!#REF!),"")</f>
        <v>#REF!</v>
      </c>
      <c r="AU36" s="728"/>
      <c r="AV36" s="728" t="e">
        <f>IF(AND('Mapa final'!#REF!="Alta",'Mapa final'!#REF!="Moderado"),CONCATENATE("R",'Mapa final'!#REF!),"")</f>
        <v>#REF!</v>
      </c>
      <c r="AW36" s="728"/>
      <c r="AX36" s="728" t="e">
        <f>IF(AND('Mapa final'!#REF!="Alta",'Mapa final'!#REF!="Moderado"),CONCATENATE("R",'Mapa final'!#REF!),"")</f>
        <v>#REF!</v>
      </c>
      <c r="AY36" s="728"/>
      <c r="AZ36" s="728" t="e">
        <f>IF(AND('Mapa final'!#REF!="Alta",'Mapa final'!#REF!="Moderado"),CONCATENATE("R",'Mapa final'!#REF!),"")</f>
        <v>#REF!</v>
      </c>
      <c r="BA36" s="728"/>
      <c r="BB36" s="728" t="e">
        <f>IF(AND('Mapa final'!#REF!="Alta",'Mapa final'!#REF!="Moderado"),CONCATENATE("R",'Mapa final'!#REF!),"")</f>
        <v>#REF!</v>
      </c>
      <c r="BC36" s="728"/>
      <c r="BD36" s="728" t="e">
        <f>IF(AND('Mapa final'!#REF!="Alta",'Mapa final'!#REF!="Moderado"),CONCATENATE("R",'Mapa final'!#REF!),"")</f>
        <v>#REF!</v>
      </c>
      <c r="BE36" s="729"/>
      <c r="BF36" s="727" t="e">
        <f>IF(AND('Mapa final'!#REF!="Alta",'Mapa final'!#REF!="Mayor"),CONCATENATE("R",'Mapa final'!#REF!),"")</f>
        <v>#REF!</v>
      </c>
      <c r="BG36" s="728"/>
      <c r="BH36" s="728" t="e">
        <f>IF(AND('Mapa final'!#REF!="Alta",'Mapa final'!#REF!="Mayor"),CONCATENATE("R",'Mapa final'!#REF!),"")</f>
        <v>#REF!</v>
      </c>
      <c r="BI36" s="728"/>
      <c r="BJ36" s="728" t="e">
        <f>IF(AND('Mapa final'!#REF!="Alta",'Mapa final'!#REF!="Mayor"),CONCATENATE("R",'Mapa final'!#REF!),"")</f>
        <v>#REF!</v>
      </c>
      <c r="BK36" s="728"/>
      <c r="BL36" s="728" t="e">
        <f>IF(AND('Mapa final'!#REF!="Alta",'Mapa final'!#REF!="Mayor"),CONCATENATE("R",'Mapa final'!#REF!),"")</f>
        <v>#REF!</v>
      </c>
      <c r="BM36" s="728"/>
      <c r="BN36" s="728" t="e">
        <f>IF(AND('Mapa final'!#REF!="Alta",'Mapa final'!#REF!="Mayor"),CONCATENATE("R",'Mapa final'!#REF!),"")</f>
        <v>#REF!</v>
      </c>
      <c r="BO36" s="728"/>
      <c r="BP36" s="728" t="e">
        <f>IF(AND('Mapa final'!#REF!="Alta",'Mapa final'!#REF!="Mayor"),CONCATENATE("R",'Mapa final'!#REF!),"")</f>
        <v>#REF!</v>
      </c>
      <c r="BQ36" s="728"/>
      <c r="BR36" s="728" t="e">
        <f>IF(AND('Mapa final'!#REF!="Alta",'Mapa final'!#REF!="Mayor"),CONCATENATE("R",'Mapa final'!#REF!),"")</f>
        <v>#REF!</v>
      </c>
      <c r="BS36" s="728"/>
      <c r="BT36" s="728" t="e">
        <f>IF(AND('Mapa final'!#REF!="Alta",'Mapa final'!#REF!="Mayor"),CONCATENATE("R",'Mapa final'!#REF!),"")</f>
        <v>#REF!</v>
      </c>
      <c r="BU36" s="729"/>
      <c r="BV36" s="722" t="e">
        <f>IF(AND('Mapa final'!#REF!="Alta",'Mapa final'!#REF!="Catastrófico"),CONCATENATE("R",'Mapa final'!#REF!),"")</f>
        <v>#REF!</v>
      </c>
      <c r="BW36" s="723"/>
      <c r="BX36" s="723" t="e">
        <f>IF(AND('Mapa final'!#REF!="Alta",'Mapa final'!#REF!="Catastrófico"),CONCATENATE("R",'Mapa final'!#REF!),"")</f>
        <v>#REF!</v>
      </c>
      <c r="BY36" s="723"/>
      <c r="BZ36" s="723" t="e">
        <f>IF(AND('Mapa final'!#REF!="Alta",'Mapa final'!#REF!="Catastrófico"),CONCATENATE("R",'Mapa final'!#REF!),"")</f>
        <v>#REF!</v>
      </c>
      <c r="CA36" s="723"/>
      <c r="CB36" s="723" t="e">
        <f>IF(AND('Mapa final'!#REF!="Alta",'Mapa final'!#REF!="Catastrófico"),CONCATENATE("R",'Mapa final'!#REF!),"")</f>
        <v>#REF!</v>
      </c>
      <c r="CC36" s="723"/>
      <c r="CD36" s="723" t="e">
        <f>IF(AND('Mapa final'!#REF!="Alta",'Mapa final'!#REF!="Catastrófico"),CONCATENATE("R",'Mapa final'!#REF!),"")</f>
        <v>#REF!</v>
      </c>
      <c r="CE36" s="723"/>
      <c r="CF36" s="723" t="e">
        <f>IF(AND('Mapa final'!#REF!="Alta",'Mapa final'!#REF!="Catastrófico"),CONCATENATE("R",'Mapa final'!#REF!),"")</f>
        <v>#REF!</v>
      </c>
      <c r="CG36" s="723"/>
      <c r="CH36" s="723" t="e">
        <f>IF(AND('Mapa final'!#REF!="Alta",'Mapa final'!#REF!="Catastrófico"),CONCATENATE("R",'Mapa final'!#REF!),"")</f>
        <v>#REF!</v>
      </c>
      <c r="CI36" s="723"/>
      <c r="CJ36" s="723" t="e">
        <f>IF(AND('Mapa final'!#REF!="Alta",'Mapa final'!#REF!="Catastrófico"),CONCATENATE("R",'Mapa final'!#REF!),"")</f>
        <v>#REF!</v>
      </c>
      <c r="CK36" s="730"/>
      <c r="CL36" s="22"/>
      <c r="CM36" s="765"/>
      <c r="CN36" s="766"/>
      <c r="CO36" s="766"/>
      <c r="CP36" s="766"/>
      <c r="CQ36" s="766"/>
      <c r="CR36" s="767"/>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row>
    <row r="37" spans="1:130" ht="15" customHeight="1" thickBot="1" x14ac:dyDescent="0.4">
      <c r="A37" s="22"/>
      <c r="B37" s="708"/>
      <c r="C37" s="708"/>
      <c r="D37" s="709"/>
      <c r="E37" s="748"/>
      <c r="F37" s="749"/>
      <c r="G37" s="749"/>
      <c r="H37" s="749"/>
      <c r="I37" s="749"/>
      <c r="J37" s="718"/>
      <c r="K37" s="715"/>
      <c r="L37" s="715"/>
      <c r="M37" s="715"/>
      <c r="N37" s="715"/>
      <c r="O37" s="715"/>
      <c r="P37" s="715"/>
      <c r="Q37" s="715"/>
      <c r="R37" s="715"/>
      <c r="S37" s="715"/>
      <c r="T37" s="715"/>
      <c r="U37" s="715"/>
      <c r="V37" s="715"/>
      <c r="W37" s="715"/>
      <c r="X37" s="715"/>
      <c r="Y37" s="724"/>
      <c r="Z37" s="718"/>
      <c r="AA37" s="715"/>
      <c r="AB37" s="715"/>
      <c r="AC37" s="715"/>
      <c r="AD37" s="715"/>
      <c r="AE37" s="715"/>
      <c r="AF37" s="715"/>
      <c r="AG37" s="715"/>
      <c r="AH37" s="715"/>
      <c r="AI37" s="715"/>
      <c r="AJ37" s="715"/>
      <c r="AK37" s="715"/>
      <c r="AL37" s="715"/>
      <c r="AM37" s="715"/>
      <c r="AN37" s="715"/>
      <c r="AO37" s="724"/>
      <c r="AP37" s="736"/>
      <c r="AQ37" s="735"/>
      <c r="AR37" s="735"/>
      <c r="AS37" s="735"/>
      <c r="AT37" s="735"/>
      <c r="AU37" s="735"/>
      <c r="AV37" s="735"/>
      <c r="AW37" s="735"/>
      <c r="AX37" s="735"/>
      <c r="AY37" s="735"/>
      <c r="AZ37" s="735"/>
      <c r="BA37" s="735"/>
      <c r="BB37" s="735"/>
      <c r="BC37" s="735"/>
      <c r="BD37" s="735"/>
      <c r="BE37" s="737"/>
      <c r="BF37" s="736"/>
      <c r="BG37" s="735"/>
      <c r="BH37" s="735"/>
      <c r="BI37" s="735"/>
      <c r="BJ37" s="735"/>
      <c r="BK37" s="735"/>
      <c r="BL37" s="735"/>
      <c r="BM37" s="735"/>
      <c r="BN37" s="735"/>
      <c r="BO37" s="735"/>
      <c r="BP37" s="735"/>
      <c r="BQ37" s="735"/>
      <c r="BR37" s="735"/>
      <c r="BS37" s="735"/>
      <c r="BT37" s="735"/>
      <c r="BU37" s="737"/>
      <c r="BV37" s="725"/>
      <c r="BW37" s="726"/>
      <c r="BX37" s="726"/>
      <c r="BY37" s="726"/>
      <c r="BZ37" s="726"/>
      <c r="CA37" s="726"/>
      <c r="CB37" s="726"/>
      <c r="CC37" s="726"/>
      <c r="CD37" s="726"/>
      <c r="CE37" s="726"/>
      <c r="CF37" s="726"/>
      <c r="CG37" s="726"/>
      <c r="CH37" s="726"/>
      <c r="CI37" s="726"/>
      <c r="CJ37" s="726"/>
      <c r="CK37" s="731"/>
      <c r="CL37" s="22"/>
      <c r="CM37" s="768"/>
      <c r="CN37" s="769"/>
      <c r="CO37" s="769"/>
      <c r="CP37" s="769"/>
      <c r="CQ37" s="769"/>
      <c r="CR37" s="770"/>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row>
    <row r="38" spans="1:130" ht="14.4" customHeight="1" x14ac:dyDescent="0.35">
      <c r="A38" s="22"/>
      <c r="B38" s="708"/>
      <c r="C38" s="708"/>
      <c r="D38" s="709"/>
      <c r="E38" s="744" t="s">
        <v>614</v>
      </c>
      <c r="F38" s="745"/>
      <c r="G38" s="745"/>
      <c r="H38" s="745"/>
      <c r="I38" s="745"/>
      <c r="J38" s="719" t="e">
        <f>IF(AND('Mapa final'!#REF!="Media",'Mapa final'!#REF!="Leve"),CONCATENATE("R",'Mapa final'!#REF!),"")</f>
        <v>#REF!</v>
      </c>
      <c r="K38" s="720"/>
      <c r="L38" s="720" t="e">
        <f>IF(AND('Mapa final'!#REF!="Media",'Mapa final'!#REF!="Leve"),CONCATENATE("R",'Mapa final'!#REF!),"")</f>
        <v>#REF!</v>
      </c>
      <c r="M38" s="720"/>
      <c r="N38" s="720" t="e">
        <f>IF(AND('Mapa final'!#REF!="Media",'Mapa final'!#REF!="Leve"),CONCATENATE("R",'Mapa final'!#REF!),"")</f>
        <v>#REF!</v>
      </c>
      <c r="O38" s="720"/>
      <c r="P38" s="721" t="e">
        <f>IF(AND('Mapa final'!#REF!="Media",'Mapa final'!#REF!="Leve"),CONCATENATE("R",'Mapa final'!#REF!),"")</f>
        <v>#REF!</v>
      </c>
      <c r="Q38" s="721"/>
      <c r="R38" s="721" t="e">
        <f>IF(AND('Mapa final'!#REF!="Media",'Mapa final'!#REF!="Leve"),CONCATENATE("R",'Mapa final'!#REF!),"")</f>
        <v>#REF!</v>
      </c>
      <c r="S38" s="721"/>
      <c r="T38" s="720" t="e">
        <f>IF(AND('Mapa final'!#REF!="Media",'Mapa final'!#REF!="Leve"),CONCATENATE("R",'Mapa final'!#REF!),"")</f>
        <v>#REF!</v>
      </c>
      <c r="U38" s="720"/>
      <c r="V38" s="720" t="e">
        <f>IF(AND('Mapa final'!#REF!="Media",'Mapa final'!#REF!="Leve"),CONCATENATE("R",'Mapa final'!#REF!),"")</f>
        <v>#REF!</v>
      </c>
      <c r="W38" s="720"/>
      <c r="X38" s="720" t="e">
        <f>IF(AND('Mapa final'!#REF!="Media",'Mapa final'!#REF!="Leve"),CONCATENATE("R",'Mapa final'!#REF!),"")</f>
        <v>#REF!</v>
      </c>
      <c r="Y38" s="720"/>
      <c r="Z38" s="719" t="e">
        <f>IF(AND('Mapa final'!#REF!="Media",'Mapa final'!#REF!="Menor"),CONCATENATE("R",'Mapa final'!#REF!),"")</f>
        <v>#REF!</v>
      </c>
      <c r="AA38" s="720"/>
      <c r="AB38" s="720" t="e">
        <f>IF(AND('Mapa final'!#REF!="Media",'Mapa final'!#REF!="Menor"),CONCATENATE("R",'Mapa final'!#REF!),"")</f>
        <v>#REF!</v>
      </c>
      <c r="AC38" s="720"/>
      <c r="AD38" s="720" t="e">
        <f>IF(AND('Mapa final'!#REF!="Media",'Mapa final'!#REF!="Menor"),CONCATENATE("R",'Mapa final'!#REF!),"")</f>
        <v>#REF!</v>
      </c>
      <c r="AE38" s="720"/>
      <c r="AF38" s="721" t="e">
        <f>IF(AND('Mapa final'!#REF!="Media",'Mapa final'!#REF!="Menor"),CONCATENATE("R",'Mapa final'!#REF!),"")</f>
        <v>#REF!</v>
      </c>
      <c r="AG38" s="721"/>
      <c r="AH38" s="721" t="e">
        <f>IF(AND('Mapa final'!#REF!="Media",'Mapa final'!#REF!="Menor"),CONCATENATE("R",'Mapa final'!#REF!),"")</f>
        <v>#REF!</v>
      </c>
      <c r="AI38" s="721"/>
      <c r="AJ38" s="720" t="e">
        <f>IF(AND('Mapa final'!#REF!="Media",'Mapa final'!#REF!="Menor"),CONCATENATE("R",'Mapa final'!#REF!),"")</f>
        <v>#REF!</v>
      </c>
      <c r="AK38" s="720"/>
      <c r="AL38" s="720" t="e">
        <f>IF(AND('Mapa final'!#REF!="Media",'Mapa final'!#REF!="Menor"),CONCATENATE("R",'Mapa final'!#REF!),"")</f>
        <v>#REF!</v>
      </c>
      <c r="AM38" s="720"/>
      <c r="AN38" s="720" t="e">
        <f>IF(AND('Mapa final'!#REF!="Media",'Mapa final'!#REF!="Menor"),CONCATENATE("R",'Mapa final'!#REF!),"")</f>
        <v>#REF!</v>
      </c>
      <c r="AO38" s="720"/>
      <c r="AP38" s="719" t="e">
        <f>IF(AND('Mapa final'!#REF!="Media",'Mapa final'!#REF!="Moderado"),CONCATENATE("R",'Mapa final'!#REF!),"")</f>
        <v>#REF!</v>
      </c>
      <c r="AQ38" s="720"/>
      <c r="AR38" s="720" t="e">
        <f>IF(AND('Mapa final'!#REF!="Media",'Mapa final'!#REF!="Moderado"),CONCATENATE("R",'Mapa final'!#REF!),"")</f>
        <v>#REF!</v>
      </c>
      <c r="AS38" s="720"/>
      <c r="AT38" s="720" t="e">
        <f>IF(AND('Mapa final'!#REF!="Media",'Mapa final'!#REF!="Moderado"),CONCATENATE("R",'Mapa final'!#REF!),"")</f>
        <v>#REF!</v>
      </c>
      <c r="AU38" s="720"/>
      <c r="AV38" s="721" t="e">
        <f>IF(AND('Mapa final'!#REF!="Media",'Mapa final'!#REF!="Moderado"),CONCATENATE("R",'Mapa final'!#REF!),"")</f>
        <v>#REF!</v>
      </c>
      <c r="AW38" s="721"/>
      <c r="AX38" s="721" t="e">
        <f>IF(AND('Mapa final'!#REF!="Media",'Mapa final'!#REF!="Moderado"),CONCATENATE("R",'Mapa final'!#REF!),"")</f>
        <v>#REF!</v>
      </c>
      <c r="AY38" s="721"/>
      <c r="AZ38" s="720" t="e">
        <f>IF(AND('Mapa final'!#REF!="Media",'Mapa final'!#REF!="Moderado"),CONCATENATE("R",'Mapa final'!#REF!),"")</f>
        <v>#REF!</v>
      </c>
      <c r="BA38" s="720"/>
      <c r="BB38" s="720" t="e">
        <f>IF(AND('Mapa final'!#REF!="Media",'Mapa final'!#REF!="Moderado"),CONCATENATE("R",'Mapa final'!#REF!),"")</f>
        <v>#REF!</v>
      </c>
      <c r="BC38" s="720"/>
      <c r="BD38" s="720" t="e">
        <f>IF(AND('Mapa final'!#REF!="Media",'Mapa final'!#REF!="Moderado"),CONCATENATE("R",'Mapa final'!#REF!),"")</f>
        <v>#REF!</v>
      </c>
      <c r="BE38" s="720"/>
      <c r="BF38" s="743" t="e">
        <f>IF(AND('Mapa final'!#REF!="Media",'Mapa final'!#REF!="Mayor"),CONCATENATE("R",'Mapa final'!#REF!),"")</f>
        <v>#REF!</v>
      </c>
      <c r="BG38" s="738"/>
      <c r="BH38" s="738" t="e">
        <f>IF(AND('Mapa final'!#REF!="Media",'Mapa final'!#REF!="Mayor"),CONCATENATE("R",'Mapa final'!#REF!),"")</f>
        <v>#REF!</v>
      </c>
      <c r="BI38" s="738"/>
      <c r="BJ38" s="738" t="e">
        <f>IF(AND('Mapa final'!#REF!="Media",'Mapa final'!#REF!="Mayor"),CONCATENATE("R",'Mapa final'!#REF!),"")</f>
        <v>#REF!</v>
      </c>
      <c r="BK38" s="738"/>
      <c r="BL38" s="738" t="e">
        <f>IF(AND('Mapa final'!#REF!="Media",'Mapa final'!#REF!="Mayor"),CONCATENATE("R",'Mapa final'!#REF!),"")</f>
        <v>#REF!</v>
      </c>
      <c r="BM38" s="738"/>
      <c r="BN38" s="738" t="e">
        <f>IF(AND('Mapa final'!#REF!="Media",'Mapa final'!#REF!="Mayor"),CONCATENATE("R",'Mapa final'!#REF!),"")</f>
        <v>#REF!</v>
      </c>
      <c r="BO38" s="738"/>
      <c r="BP38" s="738" t="e">
        <f>IF(AND('Mapa final'!#REF!="Media",'Mapa final'!#REF!="Mayor"),CONCATENATE("R",'Mapa final'!#REF!),"")</f>
        <v>#REF!</v>
      </c>
      <c r="BQ38" s="738"/>
      <c r="BR38" s="738" t="e">
        <f>IF(AND('Mapa final'!#REF!="Media",'Mapa final'!#REF!="Mayor"),CONCATENATE("R",'Mapa final'!#REF!),"")</f>
        <v>#REF!</v>
      </c>
      <c r="BS38" s="738"/>
      <c r="BT38" s="738" t="e">
        <f>IF(AND('Mapa final'!#REF!="Media",'Mapa final'!#REF!="Mayor"),CONCATENATE("R",'Mapa final'!#REF!),"")</f>
        <v>#REF!</v>
      </c>
      <c r="BU38" s="739"/>
      <c r="BV38" s="734" t="e">
        <f>IF(AND('Mapa final'!#REF!="Media",'Mapa final'!#REF!="Catastrófico"),CONCATENATE("R",'Mapa final'!#REF!),"")</f>
        <v>#REF!</v>
      </c>
      <c r="BW38" s="732"/>
      <c r="BX38" s="732" t="e">
        <f>IF(AND('Mapa final'!#REF!="Media",'Mapa final'!#REF!="Catastrófico"),CONCATENATE("R",'Mapa final'!#REF!),"")</f>
        <v>#REF!</v>
      </c>
      <c r="BY38" s="732"/>
      <c r="BZ38" s="732" t="e">
        <f>IF(AND('Mapa final'!#REF!="Media",'Mapa final'!#REF!="Catastrófico"),CONCATENATE("R",'Mapa final'!#REF!),"")</f>
        <v>#REF!</v>
      </c>
      <c r="CA38" s="732"/>
      <c r="CB38" s="732" t="e">
        <f>IF(AND('Mapa final'!#REF!="Media",'Mapa final'!#REF!="Catastrófico"),CONCATENATE("R",'Mapa final'!#REF!),"")</f>
        <v>#REF!</v>
      </c>
      <c r="CC38" s="732"/>
      <c r="CD38" s="732" t="e">
        <f>IF(AND('Mapa final'!#REF!="Media",'Mapa final'!#REF!="Catastrófico"),CONCATENATE("R",'Mapa final'!#REF!),"")</f>
        <v>#REF!</v>
      </c>
      <c r="CE38" s="732"/>
      <c r="CF38" s="732" t="e">
        <f>IF(AND('Mapa final'!#REF!="Media",'Mapa final'!#REF!="Catastrófico"),CONCATENATE("R",'Mapa final'!#REF!),"")</f>
        <v>#REF!</v>
      </c>
      <c r="CG38" s="732"/>
      <c r="CH38" s="732" t="e">
        <f>IF(AND('Mapa final'!#REF!="Media",'Mapa final'!#REF!="Catastrófico"),CONCATENATE("R",'Mapa final'!#REF!),"")</f>
        <v>#REF!</v>
      </c>
      <c r="CI38" s="732"/>
      <c r="CJ38" s="732" t="e">
        <f>IF(AND('Mapa final'!#REF!="Media",'Mapa final'!#REF!="Catastrófico"),CONCATENATE("R",'Mapa final'!#REF!),"")</f>
        <v>#REF!</v>
      </c>
      <c r="CK38" s="733"/>
      <c r="CL38" s="22"/>
      <c r="CM38" s="771" t="s">
        <v>598</v>
      </c>
      <c r="CN38" s="772"/>
      <c r="CO38" s="772"/>
      <c r="CP38" s="772"/>
      <c r="CQ38" s="772"/>
      <c r="CR38" s="773"/>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row>
    <row r="39" spans="1:130" ht="14.4" customHeight="1" x14ac:dyDescent="0.35">
      <c r="A39" s="22"/>
      <c r="B39" s="708"/>
      <c r="C39" s="708"/>
      <c r="D39" s="709"/>
      <c r="E39" s="746"/>
      <c r="F39" s="747"/>
      <c r="G39" s="747"/>
      <c r="H39" s="747"/>
      <c r="I39" s="747"/>
      <c r="J39" s="717"/>
      <c r="K39" s="713"/>
      <c r="L39" s="713"/>
      <c r="M39" s="713"/>
      <c r="N39" s="713"/>
      <c r="O39" s="713"/>
      <c r="P39" s="716"/>
      <c r="Q39" s="716"/>
      <c r="R39" s="716"/>
      <c r="S39" s="716"/>
      <c r="T39" s="713"/>
      <c r="U39" s="713"/>
      <c r="V39" s="713"/>
      <c r="W39" s="713"/>
      <c r="X39" s="713"/>
      <c r="Y39" s="713"/>
      <c r="Z39" s="717"/>
      <c r="AA39" s="713"/>
      <c r="AB39" s="713"/>
      <c r="AC39" s="713"/>
      <c r="AD39" s="713"/>
      <c r="AE39" s="713"/>
      <c r="AF39" s="716"/>
      <c r="AG39" s="716"/>
      <c r="AH39" s="716"/>
      <c r="AI39" s="716"/>
      <c r="AJ39" s="713"/>
      <c r="AK39" s="713"/>
      <c r="AL39" s="713"/>
      <c r="AM39" s="713"/>
      <c r="AN39" s="713"/>
      <c r="AO39" s="713"/>
      <c r="AP39" s="717"/>
      <c r="AQ39" s="713"/>
      <c r="AR39" s="713"/>
      <c r="AS39" s="713"/>
      <c r="AT39" s="713"/>
      <c r="AU39" s="713"/>
      <c r="AV39" s="716"/>
      <c r="AW39" s="716"/>
      <c r="AX39" s="716"/>
      <c r="AY39" s="716"/>
      <c r="AZ39" s="713"/>
      <c r="BA39" s="713"/>
      <c r="BB39" s="713"/>
      <c r="BC39" s="713"/>
      <c r="BD39" s="713"/>
      <c r="BE39" s="713"/>
      <c r="BF39" s="727"/>
      <c r="BG39" s="728"/>
      <c r="BH39" s="728"/>
      <c r="BI39" s="728"/>
      <c r="BJ39" s="728"/>
      <c r="BK39" s="728"/>
      <c r="BL39" s="728"/>
      <c r="BM39" s="728"/>
      <c r="BN39" s="728"/>
      <c r="BO39" s="728"/>
      <c r="BP39" s="728"/>
      <c r="BQ39" s="728"/>
      <c r="BR39" s="728"/>
      <c r="BS39" s="728"/>
      <c r="BT39" s="728"/>
      <c r="BU39" s="729"/>
      <c r="BV39" s="722"/>
      <c r="BW39" s="723"/>
      <c r="BX39" s="723"/>
      <c r="BY39" s="723"/>
      <c r="BZ39" s="723"/>
      <c r="CA39" s="723"/>
      <c r="CB39" s="723"/>
      <c r="CC39" s="723"/>
      <c r="CD39" s="723"/>
      <c r="CE39" s="723"/>
      <c r="CF39" s="723"/>
      <c r="CG39" s="723"/>
      <c r="CH39" s="723"/>
      <c r="CI39" s="723"/>
      <c r="CJ39" s="723"/>
      <c r="CK39" s="730"/>
      <c r="CL39" s="22"/>
      <c r="CM39" s="774"/>
      <c r="CN39" s="775"/>
      <c r="CO39" s="775"/>
      <c r="CP39" s="775"/>
      <c r="CQ39" s="775"/>
      <c r="CR39" s="776"/>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row>
    <row r="40" spans="1:130" ht="14.4" customHeight="1" x14ac:dyDescent="0.35">
      <c r="A40" s="22"/>
      <c r="B40" s="708"/>
      <c r="C40" s="708"/>
      <c r="D40" s="709"/>
      <c r="E40" s="746"/>
      <c r="F40" s="747"/>
      <c r="G40" s="747"/>
      <c r="H40" s="747"/>
      <c r="I40" s="747"/>
      <c r="J40" s="717" t="e">
        <f>IF(AND('Mapa final'!#REF!="Media",'Mapa final'!#REF!="Leve"),CONCATENATE("R",'Mapa final'!#REF!),"")</f>
        <v>#REF!</v>
      </c>
      <c r="K40" s="713"/>
      <c r="L40" s="713" t="e">
        <f>IF(AND('Mapa final'!#REF!="Media",'Mapa final'!#REF!="Leve"),CONCATENATE("R",'Mapa final'!#REF!),"")</f>
        <v>#REF!</v>
      </c>
      <c r="M40" s="713"/>
      <c r="N40" s="713" t="e">
        <f>IF(AND('Mapa final'!#REF!="Media",'Mapa final'!#REF!="Leve"),CONCATENATE("R",'Mapa final'!#REF!),"")</f>
        <v>#REF!</v>
      </c>
      <c r="O40" s="713"/>
      <c r="P40" s="716" t="e">
        <f>IF(AND('Mapa final'!#REF!="Media",'Mapa final'!#REF!="Leve"),CONCATENATE("R",'Mapa final'!#REF!),"")</f>
        <v>#REF!</v>
      </c>
      <c r="Q40" s="716"/>
      <c r="R40" s="716" t="e">
        <f>IF(AND('Mapa final'!#REF!="Media",'Mapa final'!#REF!="Leve"),CONCATENATE("R",'Mapa final'!#REF!),"")</f>
        <v>#REF!</v>
      </c>
      <c r="S40" s="716"/>
      <c r="T40" s="713" t="e">
        <f>IF(AND('Mapa final'!#REF!="Media",'Mapa final'!#REF!="Leve"),CONCATENATE("R",'Mapa final'!#REF!),"")</f>
        <v>#REF!</v>
      </c>
      <c r="U40" s="713"/>
      <c r="V40" s="713" t="e">
        <f>IF(AND('Mapa final'!#REF!="Media",'Mapa final'!#REF!="Leve"),CONCATENATE("R",'Mapa final'!#REF!),"")</f>
        <v>#REF!</v>
      </c>
      <c r="W40" s="713"/>
      <c r="X40" s="713" t="e">
        <f>IF(AND('Mapa final'!#REF!="Media",'Mapa final'!#REF!="Leve"),CONCATENATE("R",'Mapa final'!#REF!),"")</f>
        <v>#REF!</v>
      </c>
      <c r="Y40" s="714"/>
      <c r="Z40" s="717" t="e">
        <f>IF(AND('Mapa final'!#REF!="Media",'Mapa final'!#REF!="Menor"),CONCATENATE("R",'Mapa final'!#REF!),"")</f>
        <v>#REF!</v>
      </c>
      <c r="AA40" s="713"/>
      <c r="AB40" s="713" t="e">
        <f>IF(AND('Mapa final'!#REF!="Media",'Mapa final'!#REF!="Menor"),CONCATENATE("R",'Mapa final'!#REF!),"")</f>
        <v>#REF!</v>
      </c>
      <c r="AC40" s="713"/>
      <c r="AD40" s="713" t="e">
        <f>IF(AND('Mapa final'!#REF!="Media",'Mapa final'!#REF!="Menor"),CONCATENATE("R",'Mapa final'!#REF!),"")</f>
        <v>#REF!</v>
      </c>
      <c r="AE40" s="713"/>
      <c r="AF40" s="716" t="e">
        <f>IF(AND('Mapa final'!#REF!="Media",'Mapa final'!#REF!="Menor"),CONCATENATE("R",'Mapa final'!#REF!),"")</f>
        <v>#REF!</v>
      </c>
      <c r="AG40" s="716"/>
      <c r="AH40" s="716" t="e">
        <f>IF(AND('Mapa final'!#REF!="Media",'Mapa final'!#REF!="Menor"),CONCATENATE("R",'Mapa final'!#REF!),"")</f>
        <v>#REF!</v>
      </c>
      <c r="AI40" s="716"/>
      <c r="AJ40" s="713" t="e">
        <f>IF(AND('Mapa final'!#REF!="Media",'Mapa final'!#REF!="Menor"),CONCATENATE("R",'Mapa final'!#REF!),"")</f>
        <v>#REF!</v>
      </c>
      <c r="AK40" s="713"/>
      <c r="AL40" s="713" t="e">
        <f>IF(AND('Mapa final'!#REF!="Media",'Mapa final'!#REF!="Menor"),CONCATENATE("R",'Mapa final'!#REF!),"")</f>
        <v>#REF!</v>
      </c>
      <c r="AM40" s="713"/>
      <c r="AN40" s="713" t="e">
        <f>IF(AND('Mapa final'!#REF!="Media",'Mapa final'!#REF!="Menor"),CONCATENATE("R",'Mapa final'!#REF!),"")</f>
        <v>#REF!</v>
      </c>
      <c r="AO40" s="714"/>
      <c r="AP40" s="717" t="e">
        <f>IF(AND('Mapa final'!#REF!="Media",'Mapa final'!#REF!="Moderado"),CONCATENATE("R",'Mapa final'!#REF!),"")</f>
        <v>#REF!</v>
      </c>
      <c r="AQ40" s="713"/>
      <c r="AR40" s="713" t="e">
        <f>IF(AND('Mapa final'!#REF!="Media",'Mapa final'!#REF!="Moderado"),CONCATENATE("R",'Mapa final'!#REF!),"")</f>
        <v>#REF!</v>
      </c>
      <c r="AS40" s="713"/>
      <c r="AT40" s="713" t="e">
        <f>IF(AND('Mapa final'!#REF!="Media",'Mapa final'!#REF!="Moderado"),CONCATENATE("R",'Mapa final'!#REF!),"")</f>
        <v>#REF!</v>
      </c>
      <c r="AU40" s="713"/>
      <c r="AV40" s="716" t="e">
        <f>IF(AND('Mapa final'!#REF!="Media",'Mapa final'!#REF!="Moderado"),CONCATENATE("R",'Mapa final'!#REF!),"")</f>
        <v>#REF!</v>
      </c>
      <c r="AW40" s="716"/>
      <c r="AX40" s="716" t="e">
        <f>IF(AND('Mapa final'!#REF!="Media",'Mapa final'!#REF!="Moderado"),CONCATENATE("R",'Mapa final'!#REF!),"")</f>
        <v>#REF!</v>
      </c>
      <c r="AY40" s="716"/>
      <c r="AZ40" s="713" t="e">
        <f>IF(AND('Mapa final'!#REF!="Media",'Mapa final'!#REF!="Moderado"),CONCATENATE("R",'Mapa final'!#REF!),"")</f>
        <v>#REF!</v>
      </c>
      <c r="BA40" s="713"/>
      <c r="BB40" s="713" t="e">
        <f>IF(AND('Mapa final'!#REF!="Media",'Mapa final'!#REF!="Moderado"),CONCATENATE("R",'Mapa final'!#REF!),"")</f>
        <v>#REF!</v>
      </c>
      <c r="BC40" s="713"/>
      <c r="BD40" s="713" t="e">
        <f>IF(AND('Mapa final'!#REF!="Media",'Mapa final'!#REF!="Moderado"),CONCATENATE("R",'Mapa final'!#REF!),"")</f>
        <v>#REF!</v>
      </c>
      <c r="BE40" s="714"/>
      <c r="BF40" s="727" t="e">
        <f>IF(AND('Mapa final'!#REF!="Media",'Mapa final'!#REF!="Mayor"),CONCATENATE("R",'Mapa final'!#REF!),"")</f>
        <v>#REF!</v>
      </c>
      <c r="BG40" s="728"/>
      <c r="BH40" s="728" t="e">
        <f>IF(AND('Mapa final'!#REF!="Media",'Mapa final'!#REF!="Mayor"),CONCATENATE("R",'Mapa final'!#REF!),"")</f>
        <v>#REF!</v>
      </c>
      <c r="BI40" s="728"/>
      <c r="BJ40" s="728" t="e">
        <f>IF(AND('Mapa final'!#REF!="Media",'Mapa final'!#REF!="Mayor"),CONCATENATE("R",'Mapa final'!#REF!),"")</f>
        <v>#REF!</v>
      </c>
      <c r="BK40" s="728"/>
      <c r="BL40" s="728" t="e">
        <f>IF(AND('Mapa final'!#REF!="Media",'Mapa final'!#REF!="Mayor"),CONCATENATE("R",'Mapa final'!#REF!),"")</f>
        <v>#REF!</v>
      </c>
      <c r="BM40" s="728"/>
      <c r="BN40" s="728" t="e">
        <f>IF(AND('Mapa final'!#REF!="Media",'Mapa final'!#REF!="Mayor"),CONCATENATE("R",'Mapa final'!#REF!),"")</f>
        <v>#REF!</v>
      </c>
      <c r="BO40" s="728"/>
      <c r="BP40" s="728" t="e">
        <f>IF(AND('Mapa final'!#REF!="Media",'Mapa final'!#REF!="Mayor"),CONCATENATE("R",'Mapa final'!#REF!),"")</f>
        <v>#REF!</v>
      </c>
      <c r="BQ40" s="728"/>
      <c r="BR40" s="728" t="e">
        <f>IF(AND('Mapa final'!#REF!="Media",'Mapa final'!#REF!="Mayor"),CONCATENATE("R",'Mapa final'!#REF!),"")</f>
        <v>#REF!</v>
      </c>
      <c r="BS40" s="728"/>
      <c r="BT40" s="728" t="e">
        <f>IF(AND('Mapa final'!#REF!="Media",'Mapa final'!#REF!="Mayor"),CONCATENATE("R",'Mapa final'!#REF!),"")</f>
        <v>#REF!</v>
      </c>
      <c r="BU40" s="729"/>
      <c r="BV40" s="722" t="e">
        <f>IF(AND('Mapa final'!#REF!="Media",'Mapa final'!#REF!="Catastrófico"),CONCATENATE("R",'Mapa final'!#REF!),"")</f>
        <v>#REF!</v>
      </c>
      <c r="BW40" s="723"/>
      <c r="BX40" s="723" t="e">
        <f>IF(AND('Mapa final'!#REF!="Media",'Mapa final'!#REF!="Catastrófico"),CONCATENATE("R",'Mapa final'!#REF!),"")</f>
        <v>#REF!</v>
      </c>
      <c r="BY40" s="723"/>
      <c r="BZ40" s="723" t="e">
        <f>IF(AND('Mapa final'!#REF!="Media",'Mapa final'!#REF!="Catastrófico"),CONCATENATE("R",'Mapa final'!#REF!),"")</f>
        <v>#REF!</v>
      </c>
      <c r="CA40" s="723"/>
      <c r="CB40" s="723" t="e">
        <f>IF(AND('Mapa final'!#REF!="Media",'Mapa final'!#REF!="Catastrófico"),CONCATENATE("R",'Mapa final'!#REF!),"")</f>
        <v>#REF!</v>
      </c>
      <c r="CC40" s="723"/>
      <c r="CD40" s="723" t="e">
        <f>IF(AND('Mapa final'!#REF!="Media",'Mapa final'!#REF!="Catastrófico"),CONCATENATE("R",'Mapa final'!#REF!),"")</f>
        <v>#REF!</v>
      </c>
      <c r="CE40" s="723"/>
      <c r="CF40" s="723" t="e">
        <f>IF(AND('Mapa final'!#REF!="Media",'Mapa final'!#REF!="Catastrófico"),CONCATENATE("R",'Mapa final'!#REF!),"")</f>
        <v>#REF!</v>
      </c>
      <c r="CG40" s="723"/>
      <c r="CH40" s="723" t="e">
        <f>IF(AND('Mapa final'!#REF!="Media",'Mapa final'!#REF!="Catastrófico"),CONCATENATE("R",'Mapa final'!#REF!),"")</f>
        <v>#REF!</v>
      </c>
      <c r="CI40" s="723"/>
      <c r="CJ40" s="723" t="e">
        <f>IF(AND('Mapa final'!#REF!="Media",'Mapa final'!#REF!="Catastrófico"),CONCATENATE("R",'Mapa final'!#REF!),"")</f>
        <v>#REF!</v>
      </c>
      <c r="CK40" s="730"/>
      <c r="CL40" s="22"/>
      <c r="CM40" s="774"/>
      <c r="CN40" s="775"/>
      <c r="CO40" s="775"/>
      <c r="CP40" s="775"/>
      <c r="CQ40" s="775"/>
      <c r="CR40" s="776"/>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row>
    <row r="41" spans="1:130" ht="14.4" customHeight="1" x14ac:dyDescent="0.35">
      <c r="A41" s="22"/>
      <c r="B41" s="708"/>
      <c r="C41" s="708"/>
      <c r="D41" s="709"/>
      <c r="E41" s="746"/>
      <c r="F41" s="747"/>
      <c r="G41" s="747"/>
      <c r="H41" s="747"/>
      <c r="I41" s="747"/>
      <c r="J41" s="717"/>
      <c r="K41" s="713"/>
      <c r="L41" s="713"/>
      <c r="M41" s="713"/>
      <c r="N41" s="713"/>
      <c r="O41" s="713"/>
      <c r="P41" s="716"/>
      <c r="Q41" s="716"/>
      <c r="R41" s="716"/>
      <c r="S41" s="716"/>
      <c r="T41" s="713"/>
      <c r="U41" s="713"/>
      <c r="V41" s="713"/>
      <c r="W41" s="713"/>
      <c r="X41" s="713"/>
      <c r="Y41" s="714"/>
      <c r="Z41" s="717"/>
      <c r="AA41" s="713"/>
      <c r="AB41" s="713"/>
      <c r="AC41" s="713"/>
      <c r="AD41" s="713"/>
      <c r="AE41" s="713"/>
      <c r="AF41" s="716"/>
      <c r="AG41" s="716"/>
      <c r="AH41" s="716"/>
      <c r="AI41" s="716"/>
      <c r="AJ41" s="713"/>
      <c r="AK41" s="713"/>
      <c r="AL41" s="713"/>
      <c r="AM41" s="713"/>
      <c r="AN41" s="713"/>
      <c r="AO41" s="714"/>
      <c r="AP41" s="717"/>
      <c r="AQ41" s="713"/>
      <c r="AR41" s="713"/>
      <c r="AS41" s="713"/>
      <c r="AT41" s="713"/>
      <c r="AU41" s="713"/>
      <c r="AV41" s="716"/>
      <c r="AW41" s="716"/>
      <c r="AX41" s="716"/>
      <c r="AY41" s="716"/>
      <c r="AZ41" s="713"/>
      <c r="BA41" s="713"/>
      <c r="BB41" s="713"/>
      <c r="BC41" s="713"/>
      <c r="BD41" s="713"/>
      <c r="BE41" s="714"/>
      <c r="BF41" s="727"/>
      <c r="BG41" s="728"/>
      <c r="BH41" s="728"/>
      <c r="BI41" s="728"/>
      <c r="BJ41" s="728"/>
      <c r="BK41" s="728"/>
      <c r="BL41" s="728"/>
      <c r="BM41" s="728"/>
      <c r="BN41" s="728"/>
      <c r="BO41" s="728"/>
      <c r="BP41" s="728"/>
      <c r="BQ41" s="728"/>
      <c r="BR41" s="728"/>
      <c r="BS41" s="728"/>
      <c r="BT41" s="728"/>
      <c r="BU41" s="729"/>
      <c r="BV41" s="722"/>
      <c r="BW41" s="723"/>
      <c r="BX41" s="723"/>
      <c r="BY41" s="723"/>
      <c r="BZ41" s="723"/>
      <c r="CA41" s="723"/>
      <c r="CB41" s="723"/>
      <c r="CC41" s="723"/>
      <c r="CD41" s="723"/>
      <c r="CE41" s="723"/>
      <c r="CF41" s="723"/>
      <c r="CG41" s="723"/>
      <c r="CH41" s="723"/>
      <c r="CI41" s="723"/>
      <c r="CJ41" s="723"/>
      <c r="CK41" s="730"/>
      <c r="CL41" s="22"/>
      <c r="CM41" s="774"/>
      <c r="CN41" s="775"/>
      <c r="CO41" s="775"/>
      <c r="CP41" s="775"/>
      <c r="CQ41" s="775"/>
      <c r="CR41" s="776"/>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row>
    <row r="42" spans="1:130" ht="14.4" customHeight="1" x14ac:dyDescent="0.35">
      <c r="A42" s="22"/>
      <c r="B42" s="708"/>
      <c r="C42" s="708"/>
      <c r="D42" s="709"/>
      <c r="E42" s="746"/>
      <c r="F42" s="747"/>
      <c r="G42" s="747"/>
      <c r="H42" s="747"/>
      <c r="I42" s="747"/>
      <c r="J42" s="717" t="e">
        <f>IF(AND('Mapa final'!#REF!="Media",'Mapa final'!#REF!="Leve"),CONCATENATE("R",'Mapa final'!#REF!),"")</f>
        <v>#REF!</v>
      </c>
      <c r="K42" s="713"/>
      <c r="L42" s="713" t="e">
        <f>IF(AND('Mapa final'!#REF!="Media",'Mapa final'!#REF!="Leve"),CONCATENATE("R",'Mapa final'!#REF!),"")</f>
        <v>#REF!</v>
      </c>
      <c r="M42" s="713"/>
      <c r="N42" s="713" t="e">
        <f>IF(AND('Mapa final'!#REF!="Media",'Mapa final'!#REF!="Leve"),CONCATENATE("R",'Mapa final'!#REF!),"")</f>
        <v>#REF!</v>
      </c>
      <c r="O42" s="713"/>
      <c r="P42" s="716" t="e">
        <f>IF(AND('Mapa final'!#REF!="Media",'Mapa final'!#REF!="Leve"),CONCATENATE("R",'Mapa final'!#REF!),"")</f>
        <v>#REF!</v>
      </c>
      <c r="Q42" s="716"/>
      <c r="R42" s="716" t="e">
        <f>IF(AND('Mapa final'!#REF!="Media",'Mapa final'!#REF!="Leve"),CONCATENATE("R",'Mapa final'!#REF!),"")</f>
        <v>#REF!</v>
      </c>
      <c r="S42" s="716"/>
      <c r="T42" s="713" t="e">
        <f>IF(AND('Mapa final'!#REF!="Media",'Mapa final'!#REF!="Leve"),CONCATENATE("R",'Mapa final'!#REF!),"")</f>
        <v>#REF!</v>
      </c>
      <c r="U42" s="713"/>
      <c r="V42" s="713" t="e">
        <f>IF(AND('Mapa final'!#REF!="Media",'Mapa final'!#REF!="Leve"),CONCATENATE("R",'Mapa final'!#REF!),"")</f>
        <v>#REF!</v>
      </c>
      <c r="W42" s="713"/>
      <c r="X42" s="713" t="e">
        <f>IF(AND('Mapa final'!#REF!="Media",'Mapa final'!#REF!="Leve"),CONCATENATE("R",'Mapa final'!#REF!),"")</f>
        <v>#REF!</v>
      </c>
      <c r="Y42" s="714"/>
      <c r="Z42" s="717" t="e">
        <f>IF(AND('Mapa final'!#REF!="Media",'Mapa final'!#REF!="Menor"),CONCATENATE("R",'Mapa final'!#REF!),"")</f>
        <v>#REF!</v>
      </c>
      <c r="AA42" s="713"/>
      <c r="AB42" s="713" t="e">
        <f>IF(AND('Mapa final'!#REF!="Media",'Mapa final'!#REF!="Menor"),CONCATENATE("R",'Mapa final'!#REF!),"")</f>
        <v>#REF!</v>
      </c>
      <c r="AC42" s="713"/>
      <c r="AD42" s="713" t="e">
        <f>IF(AND('Mapa final'!#REF!="Media",'Mapa final'!#REF!="Menor"),CONCATENATE("R",'Mapa final'!#REF!),"")</f>
        <v>#REF!</v>
      </c>
      <c r="AE42" s="713"/>
      <c r="AF42" s="716" t="e">
        <f>IF(AND('Mapa final'!#REF!="Media",'Mapa final'!#REF!="Menor"),CONCATENATE("R",'Mapa final'!#REF!),"")</f>
        <v>#REF!</v>
      </c>
      <c r="AG42" s="716"/>
      <c r="AH42" s="716" t="e">
        <f>IF(AND('Mapa final'!#REF!="Media",'Mapa final'!#REF!="Menor"),CONCATENATE("R",'Mapa final'!#REF!),"")</f>
        <v>#REF!</v>
      </c>
      <c r="AI42" s="716"/>
      <c r="AJ42" s="713" t="e">
        <f>IF(AND('Mapa final'!#REF!="Media",'Mapa final'!#REF!="Menor"),CONCATENATE("R",'Mapa final'!#REF!),"")</f>
        <v>#REF!</v>
      </c>
      <c r="AK42" s="713"/>
      <c r="AL42" s="713" t="e">
        <f>IF(AND('Mapa final'!#REF!="Media",'Mapa final'!#REF!="Menor"),CONCATENATE("R",'Mapa final'!#REF!),"")</f>
        <v>#REF!</v>
      </c>
      <c r="AM42" s="713"/>
      <c r="AN42" s="713" t="e">
        <f>IF(AND('Mapa final'!#REF!="Media",'Mapa final'!#REF!="Menor"),CONCATENATE("R",'Mapa final'!#REF!),"")</f>
        <v>#REF!</v>
      </c>
      <c r="AO42" s="714"/>
      <c r="AP42" s="717" t="e">
        <f>IF(AND('Mapa final'!#REF!="Media",'Mapa final'!#REF!="Moderado"),CONCATENATE("R",'Mapa final'!#REF!),"")</f>
        <v>#REF!</v>
      </c>
      <c r="AQ42" s="713"/>
      <c r="AR42" s="713" t="e">
        <f>IF(AND('Mapa final'!#REF!="Media",'Mapa final'!#REF!="Moderado"),CONCATENATE("R",'Mapa final'!#REF!),"")</f>
        <v>#REF!</v>
      </c>
      <c r="AS42" s="713"/>
      <c r="AT42" s="713" t="e">
        <f>IF(AND('Mapa final'!#REF!="Media",'Mapa final'!#REF!="Moderado"),CONCATENATE("R",'Mapa final'!#REF!),"")</f>
        <v>#REF!</v>
      </c>
      <c r="AU42" s="713"/>
      <c r="AV42" s="716" t="e">
        <f>IF(AND('Mapa final'!#REF!="Media",'Mapa final'!#REF!="Moderado"),CONCATENATE("R",'Mapa final'!#REF!),"")</f>
        <v>#REF!</v>
      </c>
      <c r="AW42" s="716"/>
      <c r="AX42" s="716" t="e">
        <f>IF(AND('Mapa final'!#REF!="Media",'Mapa final'!#REF!="Moderado"),CONCATENATE("R",'Mapa final'!#REF!),"")</f>
        <v>#REF!</v>
      </c>
      <c r="AY42" s="716"/>
      <c r="AZ42" s="713" t="e">
        <f>IF(AND('Mapa final'!#REF!="Media",'Mapa final'!#REF!="Moderado"),CONCATENATE("R",'Mapa final'!#REF!),"")</f>
        <v>#REF!</v>
      </c>
      <c r="BA42" s="713"/>
      <c r="BB42" s="713" t="e">
        <f>IF(AND('Mapa final'!#REF!="Media",'Mapa final'!#REF!="Moderado"),CONCATENATE("R",'Mapa final'!#REF!),"")</f>
        <v>#REF!</v>
      </c>
      <c r="BC42" s="713"/>
      <c r="BD42" s="713" t="e">
        <f>IF(AND('Mapa final'!#REF!="Media",'Mapa final'!#REF!="Moderado"),CONCATENATE("R",'Mapa final'!#REF!),"")</f>
        <v>#REF!</v>
      </c>
      <c r="BE42" s="714"/>
      <c r="BF42" s="727" t="e">
        <f>IF(AND('Mapa final'!#REF!="Media",'Mapa final'!#REF!="Mayor"),CONCATENATE("R",'Mapa final'!#REF!),"")</f>
        <v>#REF!</v>
      </c>
      <c r="BG42" s="728"/>
      <c r="BH42" s="728" t="e">
        <f>IF(AND('Mapa final'!#REF!="Media",'Mapa final'!#REF!="Mayor"),CONCATENATE("R",'Mapa final'!#REF!),"")</f>
        <v>#REF!</v>
      </c>
      <c r="BI42" s="728"/>
      <c r="BJ42" s="728" t="e">
        <f>IF(AND('Mapa final'!#REF!="Media",'Mapa final'!#REF!="Mayor"),CONCATENATE("R",'Mapa final'!#REF!),"")</f>
        <v>#REF!</v>
      </c>
      <c r="BK42" s="728"/>
      <c r="BL42" s="728" t="e">
        <f>IF(AND('Mapa final'!#REF!="Media",'Mapa final'!#REF!="Mayor"),CONCATENATE("R",'Mapa final'!#REF!),"")</f>
        <v>#REF!</v>
      </c>
      <c r="BM42" s="728"/>
      <c r="BN42" s="728" t="e">
        <f>IF(AND('Mapa final'!#REF!="Media",'Mapa final'!#REF!="Mayor"),CONCATENATE("R",'Mapa final'!#REF!),"")</f>
        <v>#REF!</v>
      </c>
      <c r="BO42" s="728"/>
      <c r="BP42" s="728" t="e">
        <f>IF(AND('Mapa final'!#REF!="Media",'Mapa final'!#REF!="Mayor"),CONCATENATE("R",'Mapa final'!#REF!),"")</f>
        <v>#REF!</v>
      </c>
      <c r="BQ42" s="728"/>
      <c r="BR42" s="728" t="e">
        <f>IF(AND('Mapa final'!#REF!="Media",'Mapa final'!#REF!="Mayor"),CONCATENATE("R",'Mapa final'!#REF!),"")</f>
        <v>#REF!</v>
      </c>
      <c r="BS42" s="728"/>
      <c r="BT42" s="728" t="e">
        <f>IF(AND('Mapa final'!#REF!="Media",'Mapa final'!#REF!="Mayor"),CONCATENATE("R",'Mapa final'!#REF!),"")</f>
        <v>#REF!</v>
      </c>
      <c r="BU42" s="729"/>
      <c r="BV42" s="722" t="e">
        <f>IF(AND('Mapa final'!#REF!="Media",'Mapa final'!#REF!="Catastrófico"),CONCATENATE("R",'Mapa final'!#REF!),"")</f>
        <v>#REF!</v>
      </c>
      <c r="BW42" s="723"/>
      <c r="BX42" s="723" t="e">
        <f>IF(AND('Mapa final'!#REF!="Media",'Mapa final'!#REF!="Catastrófico"),CONCATENATE("R",'Mapa final'!#REF!),"")</f>
        <v>#REF!</v>
      </c>
      <c r="BY42" s="723"/>
      <c r="BZ42" s="723" t="e">
        <f>IF(AND('Mapa final'!#REF!="Media",'Mapa final'!#REF!="Catastrófico"),CONCATENATE("R",'Mapa final'!#REF!),"")</f>
        <v>#REF!</v>
      </c>
      <c r="CA42" s="723"/>
      <c r="CB42" s="723" t="e">
        <f>IF(AND('Mapa final'!#REF!="Media",'Mapa final'!#REF!="Catastrófico"),CONCATENATE("R",'Mapa final'!#REF!),"")</f>
        <v>#REF!</v>
      </c>
      <c r="CC42" s="723"/>
      <c r="CD42" s="723" t="e">
        <f>IF(AND('Mapa final'!#REF!="Media",'Mapa final'!#REF!="Catastrófico"),CONCATENATE("R",'Mapa final'!#REF!),"")</f>
        <v>#REF!</v>
      </c>
      <c r="CE42" s="723"/>
      <c r="CF42" s="723" t="e">
        <f>IF(AND('Mapa final'!#REF!="Media",'Mapa final'!#REF!="Catastrófico"),CONCATENATE("R",'Mapa final'!#REF!),"")</f>
        <v>#REF!</v>
      </c>
      <c r="CG42" s="723"/>
      <c r="CH42" s="723" t="e">
        <f>IF(AND('Mapa final'!#REF!="Media",'Mapa final'!#REF!="Catastrófico"),CONCATENATE("R",'Mapa final'!#REF!),"")</f>
        <v>#REF!</v>
      </c>
      <c r="CI42" s="723"/>
      <c r="CJ42" s="723" t="e">
        <f>IF(AND('Mapa final'!#REF!="Media",'Mapa final'!#REF!="Catastrófico"),CONCATENATE("R",'Mapa final'!#REF!),"")</f>
        <v>#REF!</v>
      </c>
      <c r="CK42" s="730"/>
      <c r="CL42" s="22"/>
      <c r="CM42" s="774"/>
      <c r="CN42" s="775"/>
      <c r="CO42" s="775"/>
      <c r="CP42" s="775"/>
      <c r="CQ42" s="775"/>
      <c r="CR42" s="776"/>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row>
    <row r="43" spans="1:130" ht="14.4" customHeight="1" x14ac:dyDescent="0.35">
      <c r="A43" s="22"/>
      <c r="B43" s="708"/>
      <c r="C43" s="708"/>
      <c r="D43" s="709"/>
      <c r="E43" s="746"/>
      <c r="F43" s="747"/>
      <c r="G43" s="747"/>
      <c r="H43" s="747"/>
      <c r="I43" s="747"/>
      <c r="J43" s="717"/>
      <c r="K43" s="713"/>
      <c r="L43" s="713"/>
      <c r="M43" s="713"/>
      <c r="N43" s="713"/>
      <c r="O43" s="713"/>
      <c r="P43" s="716"/>
      <c r="Q43" s="716"/>
      <c r="R43" s="716"/>
      <c r="S43" s="716"/>
      <c r="T43" s="713"/>
      <c r="U43" s="713"/>
      <c r="V43" s="713"/>
      <c r="W43" s="713"/>
      <c r="X43" s="713"/>
      <c r="Y43" s="714"/>
      <c r="Z43" s="717"/>
      <c r="AA43" s="713"/>
      <c r="AB43" s="713"/>
      <c r="AC43" s="713"/>
      <c r="AD43" s="713"/>
      <c r="AE43" s="713"/>
      <c r="AF43" s="716"/>
      <c r="AG43" s="716"/>
      <c r="AH43" s="716"/>
      <c r="AI43" s="716"/>
      <c r="AJ43" s="713"/>
      <c r="AK43" s="713"/>
      <c r="AL43" s="713"/>
      <c r="AM43" s="713"/>
      <c r="AN43" s="713"/>
      <c r="AO43" s="714"/>
      <c r="AP43" s="717"/>
      <c r="AQ43" s="713"/>
      <c r="AR43" s="713"/>
      <c r="AS43" s="713"/>
      <c r="AT43" s="713"/>
      <c r="AU43" s="713"/>
      <c r="AV43" s="716"/>
      <c r="AW43" s="716"/>
      <c r="AX43" s="716"/>
      <c r="AY43" s="716"/>
      <c r="AZ43" s="713"/>
      <c r="BA43" s="713"/>
      <c r="BB43" s="713"/>
      <c r="BC43" s="713"/>
      <c r="BD43" s="713"/>
      <c r="BE43" s="714"/>
      <c r="BF43" s="727"/>
      <c r="BG43" s="728"/>
      <c r="BH43" s="728"/>
      <c r="BI43" s="728"/>
      <c r="BJ43" s="728"/>
      <c r="BK43" s="728"/>
      <c r="BL43" s="728"/>
      <c r="BM43" s="728"/>
      <c r="BN43" s="728"/>
      <c r="BO43" s="728"/>
      <c r="BP43" s="728"/>
      <c r="BQ43" s="728"/>
      <c r="BR43" s="728"/>
      <c r="BS43" s="728"/>
      <c r="BT43" s="728"/>
      <c r="BU43" s="729"/>
      <c r="BV43" s="722"/>
      <c r="BW43" s="723"/>
      <c r="BX43" s="723"/>
      <c r="BY43" s="723"/>
      <c r="BZ43" s="723"/>
      <c r="CA43" s="723"/>
      <c r="CB43" s="723"/>
      <c r="CC43" s="723"/>
      <c r="CD43" s="723"/>
      <c r="CE43" s="723"/>
      <c r="CF43" s="723"/>
      <c r="CG43" s="723"/>
      <c r="CH43" s="723"/>
      <c r="CI43" s="723"/>
      <c r="CJ43" s="723"/>
      <c r="CK43" s="730"/>
      <c r="CL43" s="22"/>
      <c r="CM43" s="774"/>
      <c r="CN43" s="775"/>
      <c r="CO43" s="775"/>
      <c r="CP43" s="775"/>
      <c r="CQ43" s="775"/>
      <c r="CR43" s="776"/>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row>
    <row r="44" spans="1:130" ht="14.4" customHeight="1" x14ac:dyDescent="0.35">
      <c r="A44" s="22"/>
      <c r="B44" s="708"/>
      <c r="C44" s="708"/>
      <c r="D44" s="709"/>
      <c r="E44" s="746"/>
      <c r="F44" s="747"/>
      <c r="G44" s="747"/>
      <c r="H44" s="747"/>
      <c r="I44" s="747"/>
      <c r="J44" s="717" t="e">
        <f>IF(AND('Mapa final'!#REF!="Media",'Mapa final'!#REF!="Leve"),CONCATENATE("R",'Mapa final'!#REF!),"")</f>
        <v>#REF!</v>
      </c>
      <c r="K44" s="713"/>
      <c r="L44" s="713" t="e">
        <f>IF(AND('Mapa final'!#REF!="Media",'Mapa final'!#REF!="Leve"),CONCATENATE("R",'Mapa final'!#REF!),"")</f>
        <v>#REF!</v>
      </c>
      <c r="M44" s="713"/>
      <c r="N44" s="713" t="e">
        <f>IF(AND('Mapa final'!#REF!="Media",'Mapa final'!#REF!="Leve"),CONCATENATE("R",'Mapa final'!#REF!),"")</f>
        <v>#REF!</v>
      </c>
      <c r="O44" s="713"/>
      <c r="P44" s="716" t="e">
        <f>IF(AND('Mapa final'!#REF!="Media",'Mapa final'!#REF!="Leve"),CONCATENATE("R",'Mapa final'!#REF!),"")</f>
        <v>#REF!</v>
      </c>
      <c r="Q44" s="716"/>
      <c r="R44" s="716" t="e">
        <f>IF(AND('Mapa final'!#REF!="Media",'Mapa final'!#REF!="Leve"),CONCATENATE("R",'Mapa final'!#REF!),"")</f>
        <v>#REF!</v>
      </c>
      <c r="S44" s="716"/>
      <c r="T44" s="713" t="e">
        <f>IF(AND('Mapa final'!#REF!="Media",'Mapa final'!#REF!="Leve"),CONCATENATE("R",'Mapa final'!#REF!),"")</f>
        <v>#REF!</v>
      </c>
      <c r="U44" s="713"/>
      <c r="V44" s="713" t="e">
        <f>IF(AND('Mapa final'!#REF!="Media",'Mapa final'!#REF!="Leve"),CONCATENATE("R",'Mapa final'!#REF!),"")</f>
        <v>#REF!</v>
      </c>
      <c r="W44" s="713"/>
      <c r="X44" s="713" t="e">
        <f>IF(AND('Mapa final'!#REF!="Media",'Mapa final'!#REF!="Leve"),CONCATENATE("R",'Mapa final'!#REF!),"")</f>
        <v>#REF!</v>
      </c>
      <c r="Y44" s="714"/>
      <c r="Z44" s="717" t="e">
        <f>IF(AND('Mapa final'!#REF!="Media",'Mapa final'!#REF!="Menor"),CONCATENATE("R",'Mapa final'!#REF!),"")</f>
        <v>#REF!</v>
      </c>
      <c r="AA44" s="713"/>
      <c r="AB44" s="713" t="e">
        <f>IF(AND('Mapa final'!#REF!="Media",'Mapa final'!#REF!="Menor"),CONCATENATE("R",'Mapa final'!#REF!),"")</f>
        <v>#REF!</v>
      </c>
      <c r="AC44" s="713"/>
      <c r="AD44" s="713" t="e">
        <f>IF(AND('Mapa final'!#REF!="Media",'Mapa final'!#REF!="Menor"),CONCATENATE("R",'Mapa final'!#REF!),"")</f>
        <v>#REF!</v>
      </c>
      <c r="AE44" s="713"/>
      <c r="AF44" s="716" t="e">
        <f>IF(AND('Mapa final'!#REF!="Media",'Mapa final'!#REF!="Menor"),CONCATENATE("R",'Mapa final'!#REF!),"")</f>
        <v>#REF!</v>
      </c>
      <c r="AG44" s="716"/>
      <c r="AH44" s="716" t="e">
        <f>IF(AND('Mapa final'!#REF!="Media",'Mapa final'!#REF!="Menor"),CONCATENATE("R",'Mapa final'!#REF!),"")</f>
        <v>#REF!</v>
      </c>
      <c r="AI44" s="716"/>
      <c r="AJ44" s="713" t="e">
        <f>IF(AND('Mapa final'!#REF!="Media",'Mapa final'!#REF!="Menor"),CONCATENATE("R",'Mapa final'!#REF!),"")</f>
        <v>#REF!</v>
      </c>
      <c r="AK44" s="713"/>
      <c r="AL44" s="713" t="e">
        <f>IF(AND('Mapa final'!#REF!="Media",'Mapa final'!#REF!="Menor"),CONCATENATE("R",'Mapa final'!#REF!),"")</f>
        <v>#REF!</v>
      </c>
      <c r="AM44" s="713"/>
      <c r="AN44" s="713" t="e">
        <f>IF(AND('Mapa final'!#REF!="Media",'Mapa final'!#REF!="Menor"),CONCATENATE("R",'Mapa final'!#REF!),"")</f>
        <v>#REF!</v>
      </c>
      <c r="AO44" s="714"/>
      <c r="AP44" s="717" t="e">
        <f>IF(AND('Mapa final'!#REF!="Media",'Mapa final'!#REF!="Moderado"),CONCATENATE("R",'Mapa final'!#REF!),"")</f>
        <v>#REF!</v>
      </c>
      <c r="AQ44" s="713"/>
      <c r="AR44" s="713" t="e">
        <f>IF(AND('Mapa final'!#REF!="Media",'Mapa final'!#REF!="Moderado"),CONCATENATE("R",'Mapa final'!#REF!),"")</f>
        <v>#REF!</v>
      </c>
      <c r="AS44" s="713"/>
      <c r="AT44" s="713" t="e">
        <f>IF(AND('Mapa final'!#REF!="Media",'Mapa final'!#REF!="Moderado"),CONCATENATE("R",'Mapa final'!#REF!),"")</f>
        <v>#REF!</v>
      </c>
      <c r="AU44" s="713"/>
      <c r="AV44" s="716" t="e">
        <f>IF(AND('Mapa final'!#REF!="Media",'Mapa final'!#REF!="Moderado"),CONCATENATE("R",'Mapa final'!#REF!),"")</f>
        <v>#REF!</v>
      </c>
      <c r="AW44" s="716"/>
      <c r="AX44" s="716" t="e">
        <f>IF(AND('Mapa final'!#REF!="Media",'Mapa final'!#REF!="Moderado"),CONCATENATE("R",'Mapa final'!#REF!),"")</f>
        <v>#REF!</v>
      </c>
      <c r="AY44" s="716"/>
      <c r="AZ44" s="713" t="e">
        <f>IF(AND('Mapa final'!#REF!="Media",'Mapa final'!#REF!="Moderado"),CONCATENATE("R",'Mapa final'!#REF!),"")</f>
        <v>#REF!</v>
      </c>
      <c r="BA44" s="713"/>
      <c r="BB44" s="713" t="e">
        <f>IF(AND('Mapa final'!#REF!="Media",'Mapa final'!#REF!="Moderado"),CONCATENATE("R",'Mapa final'!#REF!),"")</f>
        <v>#REF!</v>
      </c>
      <c r="BC44" s="713"/>
      <c r="BD44" s="713" t="e">
        <f>IF(AND('Mapa final'!#REF!="Media",'Mapa final'!#REF!="Moderado"),CONCATENATE("R",'Mapa final'!#REF!),"")</f>
        <v>#REF!</v>
      </c>
      <c r="BE44" s="714"/>
      <c r="BF44" s="727" t="e">
        <f>IF(AND('Mapa final'!#REF!="Media",'Mapa final'!#REF!="Mayor"),CONCATENATE("R",'Mapa final'!#REF!),"")</f>
        <v>#REF!</v>
      </c>
      <c r="BG44" s="728"/>
      <c r="BH44" s="728" t="e">
        <f>IF(AND('Mapa final'!#REF!="Media",'Mapa final'!#REF!="Mayor"),CONCATENATE("R",'Mapa final'!#REF!),"")</f>
        <v>#REF!</v>
      </c>
      <c r="BI44" s="728"/>
      <c r="BJ44" s="728" t="e">
        <f>IF(AND('Mapa final'!#REF!="Media",'Mapa final'!#REF!="Mayor"),CONCATENATE("R",'Mapa final'!#REF!),"")</f>
        <v>#REF!</v>
      </c>
      <c r="BK44" s="728"/>
      <c r="BL44" s="728" t="e">
        <f>IF(AND('Mapa final'!#REF!="Media",'Mapa final'!#REF!="Mayor"),CONCATENATE("R",'Mapa final'!#REF!),"")</f>
        <v>#REF!</v>
      </c>
      <c r="BM44" s="728"/>
      <c r="BN44" s="728" t="e">
        <f>IF(AND('Mapa final'!#REF!="Media",'Mapa final'!#REF!="Mayor"),CONCATENATE("R",'Mapa final'!#REF!),"")</f>
        <v>#REF!</v>
      </c>
      <c r="BO44" s="728"/>
      <c r="BP44" s="728" t="e">
        <f>IF(AND('Mapa final'!#REF!="Media",'Mapa final'!#REF!="Mayor"),CONCATENATE("R",'Mapa final'!#REF!),"")</f>
        <v>#REF!</v>
      </c>
      <c r="BQ44" s="728"/>
      <c r="BR44" s="728" t="e">
        <f>IF(AND('Mapa final'!#REF!="Media",'Mapa final'!#REF!="Mayor"),CONCATENATE("R",'Mapa final'!#REF!),"")</f>
        <v>#REF!</v>
      </c>
      <c r="BS44" s="728"/>
      <c r="BT44" s="728" t="e">
        <f>IF(AND('Mapa final'!#REF!="Media",'Mapa final'!#REF!="Mayor"),CONCATENATE("R",'Mapa final'!#REF!),"")</f>
        <v>#REF!</v>
      </c>
      <c r="BU44" s="729"/>
      <c r="BV44" s="722" t="e">
        <f>IF(AND('Mapa final'!#REF!="Media",'Mapa final'!#REF!="Catastrófico"),CONCATENATE("R",'Mapa final'!#REF!),"")</f>
        <v>#REF!</v>
      </c>
      <c r="BW44" s="723"/>
      <c r="BX44" s="723" t="e">
        <f>IF(AND('Mapa final'!#REF!="Media",'Mapa final'!#REF!="Catastrófico"),CONCATENATE("R",'Mapa final'!#REF!),"")</f>
        <v>#REF!</v>
      </c>
      <c r="BY44" s="723"/>
      <c r="BZ44" s="723" t="e">
        <f>IF(AND('Mapa final'!#REF!="Media",'Mapa final'!#REF!="Catastrófico"),CONCATENATE("R",'Mapa final'!#REF!),"")</f>
        <v>#REF!</v>
      </c>
      <c r="CA44" s="723"/>
      <c r="CB44" s="723" t="e">
        <f>IF(AND('Mapa final'!#REF!="Media",'Mapa final'!#REF!="Catastrófico"),CONCATENATE("R",'Mapa final'!#REF!),"")</f>
        <v>#REF!</v>
      </c>
      <c r="CC44" s="723"/>
      <c r="CD44" s="723" t="e">
        <f>IF(AND('Mapa final'!#REF!="Media",'Mapa final'!#REF!="Catastrófico"),CONCATENATE("R",'Mapa final'!#REF!),"")</f>
        <v>#REF!</v>
      </c>
      <c r="CE44" s="723"/>
      <c r="CF44" s="723" t="e">
        <f>IF(AND('Mapa final'!#REF!="Media",'Mapa final'!#REF!="Catastrófico"),CONCATENATE("R",'Mapa final'!#REF!),"")</f>
        <v>#REF!</v>
      </c>
      <c r="CG44" s="723"/>
      <c r="CH44" s="723" t="e">
        <f>IF(AND('Mapa final'!#REF!="Media",'Mapa final'!#REF!="Catastrófico"),CONCATENATE("R",'Mapa final'!#REF!),"")</f>
        <v>#REF!</v>
      </c>
      <c r="CI44" s="723"/>
      <c r="CJ44" s="723" t="e">
        <f>IF(AND('Mapa final'!#REF!="Media",'Mapa final'!#REF!="Catastrófico"),CONCATENATE("R",'Mapa final'!#REF!),"")</f>
        <v>#REF!</v>
      </c>
      <c r="CK44" s="730"/>
      <c r="CL44" s="22"/>
      <c r="CM44" s="774"/>
      <c r="CN44" s="775"/>
      <c r="CO44" s="775"/>
      <c r="CP44" s="775"/>
      <c r="CQ44" s="775"/>
      <c r="CR44" s="776"/>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row>
    <row r="45" spans="1:130" ht="15" customHeight="1" x14ac:dyDescent="0.35">
      <c r="A45" s="22"/>
      <c r="B45" s="708"/>
      <c r="C45" s="708"/>
      <c r="D45" s="709"/>
      <c r="E45" s="746"/>
      <c r="F45" s="747"/>
      <c r="G45" s="747"/>
      <c r="H45" s="747"/>
      <c r="I45" s="747"/>
      <c r="J45" s="717"/>
      <c r="K45" s="713"/>
      <c r="L45" s="713"/>
      <c r="M45" s="713"/>
      <c r="N45" s="713"/>
      <c r="O45" s="713"/>
      <c r="P45" s="716"/>
      <c r="Q45" s="716"/>
      <c r="R45" s="716"/>
      <c r="S45" s="716"/>
      <c r="T45" s="713"/>
      <c r="U45" s="713"/>
      <c r="V45" s="713"/>
      <c r="W45" s="713"/>
      <c r="X45" s="713"/>
      <c r="Y45" s="714"/>
      <c r="Z45" s="717"/>
      <c r="AA45" s="713"/>
      <c r="AB45" s="713"/>
      <c r="AC45" s="713"/>
      <c r="AD45" s="713"/>
      <c r="AE45" s="713"/>
      <c r="AF45" s="716"/>
      <c r="AG45" s="716"/>
      <c r="AH45" s="716"/>
      <c r="AI45" s="716"/>
      <c r="AJ45" s="713"/>
      <c r="AK45" s="713"/>
      <c r="AL45" s="713"/>
      <c r="AM45" s="713"/>
      <c r="AN45" s="713"/>
      <c r="AO45" s="714"/>
      <c r="AP45" s="717"/>
      <c r="AQ45" s="713"/>
      <c r="AR45" s="713"/>
      <c r="AS45" s="713"/>
      <c r="AT45" s="713"/>
      <c r="AU45" s="713"/>
      <c r="AV45" s="716"/>
      <c r="AW45" s="716"/>
      <c r="AX45" s="716"/>
      <c r="AY45" s="716"/>
      <c r="AZ45" s="713"/>
      <c r="BA45" s="713"/>
      <c r="BB45" s="713"/>
      <c r="BC45" s="713"/>
      <c r="BD45" s="713"/>
      <c r="BE45" s="714"/>
      <c r="BF45" s="727"/>
      <c r="BG45" s="728"/>
      <c r="BH45" s="728"/>
      <c r="BI45" s="728"/>
      <c r="BJ45" s="728"/>
      <c r="BK45" s="728"/>
      <c r="BL45" s="728"/>
      <c r="BM45" s="728"/>
      <c r="BN45" s="728"/>
      <c r="BO45" s="728"/>
      <c r="BP45" s="728"/>
      <c r="BQ45" s="728"/>
      <c r="BR45" s="728"/>
      <c r="BS45" s="728"/>
      <c r="BT45" s="728"/>
      <c r="BU45" s="729"/>
      <c r="BV45" s="722"/>
      <c r="BW45" s="723"/>
      <c r="BX45" s="723"/>
      <c r="BY45" s="723"/>
      <c r="BZ45" s="723"/>
      <c r="CA45" s="723"/>
      <c r="CB45" s="723"/>
      <c r="CC45" s="723"/>
      <c r="CD45" s="723"/>
      <c r="CE45" s="723"/>
      <c r="CF45" s="723"/>
      <c r="CG45" s="723"/>
      <c r="CH45" s="723"/>
      <c r="CI45" s="723"/>
      <c r="CJ45" s="723"/>
      <c r="CK45" s="730"/>
      <c r="CL45" s="22"/>
      <c r="CM45" s="774"/>
      <c r="CN45" s="775"/>
      <c r="CO45" s="775"/>
      <c r="CP45" s="775"/>
      <c r="CQ45" s="775"/>
      <c r="CR45" s="776"/>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row>
    <row r="46" spans="1:130" ht="14.4" customHeight="1" x14ac:dyDescent="0.35">
      <c r="A46" s="22"/>
      <c r="B46" s="708"/>
      <c r="C46" s="708"/>
      <c r="D46" s="709"/>
      <c r="E46" s="746"/>
      <c r="F46" s="747"/>
      <c r="G46" s="747"/>
      <c r="H46" s="747"/>
      <c r="I46" s="747"/>
      <c r="J46" s="717" t="e">
        <f>IF(AND('Mapa final'!#REF!="Media",'Mapa final'!#REF!="Leve"),CONCATENATE("R",'Mapa final'!#REF!),"")</f>
        <v>#REF!</v>
      </c>
      <c r="K46" s="713"/>
      <c r="L46" s="713" t="e">
        <f>IF(AND('Mapa final'!#REF!="Media",'Mapa final'!#REF!="Leve"),CONCATENATE("R",'Mapa final'!#REF!),"")</f>
        <v>#REF!</v>
      </c>
      <c r="M46" s="713"/>
      <c r="N46" s="713" t="e">
        <f>IF(AND('Mapa final'!#REF!="Media",'Mapa final'!#REF!="Leve"),CONCATENATE("R",'Mapa final'!#REF!),"")</f>
        <v>#REF!</v>
      </c>
      <c r="O46" s="713"/>
      <c r="P46" s="713" t="e">
        <f>IF(AND('Mapa final'!#REF!="Media",'Mapa final'!#REF!="Leve"),CONCATENATE("R",'Mapa final'!#REF!),"")</f>
        <v>#REF!</v>
      </c>
      <c r="Q46" s="713"/>
      <c r="R46" s="713" t="e">
        <f>IF(AND('Mapa final'!#REF!="Media",'Mapa final'!#REF!="Leve"),CONCATENATE("R",'Mapa final'!#REF!),"")</f>
        <v>#REF!</v>
      </c>
      <c r="S46" s="713"/>
      <c r="T46" s="713" t="e">
        <f>IF(AND('Mapa final'!#REF!="Media",'Mapa final'!#REF!="Leve"),CONCATENATE("R",'Mapa final'!#REF!),"")</f>
        <v>#REF!</v>
      </c>
      <c r="U46" s="713"/>
      <c r="V46" s="713" t="e">
        <f>IF(AND('Mapa final'!#REF!="Media",'Mapa final'!#REF!="Leve"),CONCATENATE("R",'Mapa final'!#REF!),"")</f>
        <v>#REF!</v>
      </c>
      <c r="W46" s="713"/>
      <c r="X46" s="713" t="e">
        <f>IF(AND('Mapa final'!#REF!="Media",'Mapa final'!#REF!="Leve"),CONCATENATE("R",'Mapa final'!#REF!),"")</f>
        <v>#REF!</v>
      </c>
      <c r="Y46" s="714"/>
      <c r="Z46" s="717" t="e">
        <f>IF(AND('Mapa final'!#REF!="Media",'Mapa final'!#REF!="Menor"),CONCATENATE("R",'Mapa final'!#REF!),"")</f>
        <v>#REF!</v>
      </c>
      <c r="AA46" s="713"/>
      <c r="AB46" s="713" t="e">
        <f>IF(AND('Mapa final'!#REF!="Media",'Mapa final'!#REF!="Menor"),CONCATENATE("R",'Mapa final'!#REF!),"")</f>
        <v>#REF!</v>
      </c>
      <c r="AC46" s="713"/>
      <c r="AD46" s="713" t="e">
        <f>IF(AND('Mapa final'!#REF!="Media",'Mapa final'!#REF!="Menor"),CONCATENATE("R",'Mapa final'!#REF!),"")</f>
        <v>#REF!</v>
      </c>
      <c r="AE46" s="713"/>
      <c r="AF46" s="713" t="e">
        <f>IF(AND('Mapa final'!#REF!="Media",'Mapa final'!#REF!="Menor"),CONCATENATE("R",'Mapa final'!#REF!),"")</f>
        <v>#REF!</v>
      </c>
      <c r="AG46" s="713"/>
      <c r="AH46" s="713" t="e">
        <f>IF(AND('Mapa final'!#REF!="Media",'Mapa final'!#REF!="Menor"),CONCATENATE("R",'Mapa final'!#REF!),"")</f>
        <v>#REF!</v>
      </c>
      <c r="AI46" s="713"/>
      <c r="AJ46" s="713" t="e">
        <f>IF(AND('Mapa final'!#REF!="Media",'Mapa final'!#REF!="Menor"),CONCATENATE("R",'Mapa final'!#REF!),"")</f>
        <v>#REF!</v>
      </c>
      <c r="AK46" s="713"/>
      <c r="AL46" s="713" t="e">
        <f>IF(AND('Mapa final'!#REF!="Media",'Mapa final'!#REF!="Menor"),CONCATENATE("R",'Mapa final'!#REF!),"")</f>
        <v>#REF!</v>
      </c>
      <c r="AM46" s="713"/>
      <c r="AN46" s="713" t="e">
        <f>IF(AND('Mapa final'!#REF!="Media",'Mapa final'!#REF!="Menor"),CONCATENATE("R",'Mapa final'!#REF!),"")</f>
        <v>#REF!</v>
      </c>
      <c r="AO46" s="714"/>
      <c r="AP46" s="717" t="e">
        <f>IF(AND('Mapa final'!#REF!="Media",'Mapa final'!#REF!="Moderado"),CONCATENATE("R",'Mapa final'!#REF!),"")</f>
        <v>#REF!</v>
      </c>
      <c r="AQ46" s="713"/>
      <c r="AR46" s="713" t="e">
        <f>IF(AND('Mapa final'!#REF!="Media",'Mapa final'!#REF!="Moderado"),CONCATENATE("R",'Mapa final'!#REF!),"")</f>
        <v>#REF!</v>
      </c>
      <c r="AS46" s="713"/>
      <c r="AT46" s="713" t="e">
        <f>IF(AND('Mapa final'!#REF!="Media",'Mapa final'!#REF!="Moderado"),CONCATENATE("R",'Mapa final'!#REF!),"")</f>
        <v>#REF!</v>
      </c>
      <c r="AU46" s="713"/>
      <c r="AV46" s="713" t="e">
        <f>IF(AND('Mapa final'!#REF!="Media",'Mapa final'!#REF!="Moderado"),CONCATENATE("R",'Mapa final'!#REF!),"")</f>
        <v>#REF!</v>
      </c>
      <c r="AW46" s="713"/>
      <c r="AX46" s="713" t="e">
        <f>IF(AND('Mapa final'!#REF!="Media",'Mapa final'!#REF!="Moderado"),CONCATENATE("R",'Mapa final'!#REF!),"")</f>
        <v>#REF!</v>
      </c>
      <c r="AY46" s="713"/>
      <c r="AZ46" s="713" t="e">
        <f>IF(AND('Mapa final'!#REF!="Media",'Mapa final'!#REF!="Moderado"),CONCATENATE("R",'Mapa final'!#REF!),"")</f>
        <v>#REF!</v>
      </c>
      <c r="BA46" s="713"/>
      <c r="BB46" s="713" t="e">
        <f>IF(AND('Mapa final'!#REF!="Media",'Mapa final'!#REF!="Moderado"),CONCATENATE("R",'Mapa final'!#REF!),"")</f>
        <v>#REF!</v>
      </c>
      <c r="BC46" s="713"/>
      <c r="BD46" s="713" t="e">
        <f>IF(AND('Mapa final'!#REF!="Media",'Mapa final'!#REF!="Moderado"),CONCATENATE("R",'Mapa final'!#REF!),"")</f>
        <v>#REF!</v>
      </c>
      <c r="BE46" s="714"/>
      <c r="BF46" s="727" t="e">
        <f>IF(AND('Mapa final'!#REF!="Media",'Mapa final'!#REF!="Mayor"),CONCATENATE("R",'Mapa final'!#REF!),"")</f>
        <v>#REF!</v>
      </c>
      <c r="BG46" s="728"/>
      <c r="BH46" s="728" t="e">
        <f>IF(AND('Mapa final'!#REF!="Media",'Mapa final'!#REF!="Mayor"),CONCATENATE("R",'Mapa final'!#REF!),"")</f>
        <v>#REF!</v>
      </c>
      <c r="BI46" s="728"/>
      <c r="BJ46" s="728" t="e">
        <f>IF(AND('Mapa final'!#REF!="Media",'Mapa final'!#REF!="Mayor"),CONCATENATE("R",'Mapa final'!#REF!),"")</f>
        <v>#REF!</v>
      </c>
      <c r="BK46" s="728"/>
      <c r="BL46" s="728" t="e">
        <f>IF(AND('Mapa final'!#REF!="Media",'Mapa final'!#REF!="Mayor"),CONCATENATE("R",'Mapa final'!#REF!),"")</f>
        <v>#REF!</v>
      </c>
      <c r="BM46" s="728"/>
      <c r="BN46" s="728" t="e">
        <f>IF(AND('Mapa final'!#REF!="Media",'Mapa final'!#REF!="Mayor"),CONCATENATE("R",'Mapa final'!#REF!),"")</f>
        <v>#REF!</v>
      </c>
      <c r="BO46" s="728"/>
      <c r="BP46" s="728" t="e">
        <f>IF(AND('Mapa final'!#REF!="Media",'Mapa final'!#REF!="Mayor"),CONCATENATE("R",'Mapa final'!#REF!),"")</f>
        <v>#REF!</v>
      </c>
      <c r="BQ46" s="728"/>
      <c r="BR46" s="728" t="e">
        <f>IF(AND('Mapa final'!#REF!="Media",'Mapa final'!#REF!="Mayor"),CONCATENATE("R",'Mapa final'!#REF!),"")</f>
        <v>#REF!</v>
      </c>
      <c r="BS46" s="728"/>
      <c r="BT46" s="728" t="e">
        <f>IF(AND('Mapa final'!#REF!="Media",'Mapa final'!#REF!="Mayor"),CONCATENATE("R",'Mapa final'!#REF!),"")</f>
        <v>#REF!</v>
      </c>
      <c r="BU46" s="729"/>
      <c r="BV46" s="722" t="e">
        <f>IF(AND('Mapa final'!#REF!="Media",'Mapa final'!#REF!="Catastrófico"),CONCATENATE("R",'Mapa final'!#REF!),"")</f>
        <v>#REF!</v>
      </c>
      <c r="BW46" s="723"/>
      <c r="BX46" s="723" t="e">
        <f>IF(AND('Mapa final'!#REF!="Media",'Mapa final'!#REF!="Catastrófico"),CONCATENATE("R",'Mapa final'!#REF!),"")</f>
        <v>#REF!</v>
      </c>
      <c r="BY46" s="723"/>
      <c r="BZ46" s="723" t="e">
        <f>IF(AND('Mapa final'!#REF!="Media",'Mapa final'!#REF!="Catastrófico"),CONCATENATE("R",'Mapa final'!#REF!),"")</f>
        <v>#REF!</v>
      </c>
      <c r="CA46" s="723"/>
      <c r="CB46" s="723" t="e">
        <f>IF(AND('Mapa final'!#REF!="Media",'Mapa final'!#REF!="Catastrófico"),CONCATENATE("R",'Mapa final'!#REF!),"")</f>
        <v>#REF!</v>
      </c>
      <c r="CC46" s="723"/>
      <c r="CD46" s="723" t="e">
        <f>IF(AND('Mapa final'!#REF!="Media",'Mapa final'!#REF!="Catastrófico"),CONCATENATE("R",'Mapa final'!#REF!),"")</f>
        <v>#REF!</v>
      </c>
      <c r="CE46" s="723"/>
      <c r="CF46" s="723" t="e">
        <f>IF(AND('Mapa final'!#REF!="Media",'Mapa final'!#REF!="Catastrófico"),CONCATENATE("R",'Mapa final'!#REF!),"")</f>
        <v>#REF!</v>
      </c>
      <c r="CG46" s="723"/>
      <c r="CH46" s="723" t="e">
        <f>IF(AND('Mapa final'!#REF!="Media",'Mapa final'!#REF!="Catastrófico"),CONCATENATE("R",'Mapa final'!#REF!),"")</f>
        <v>#REF!</v>
      </c>
      <c r="CI46" s="723"/>
      <c r="CJ46" s="723" t="e">
        <f>IF(AND('Mapa final'!#REF!="Media",'Mapa final'!#REF!="Catastrófico"),CONCATENATE("R",'Mapa final'!#REF!),"")</f>
        <v>#REF!</v>
      </c>
      <c r="CK46" s="730"/>
      <c r="CL46" s="22"/>
      <c r="CM46" s="774"/>
      <c r="CN46" s="775"/>
      <c r="CO46" s="775"/>
      <c r="CP46" s="775"/>
      <c r="CQ46" s="775"/>
      <c r="CR46" s="776"/>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row>
    <row r="47" spans="1:130" ht="14.4" customHeight="1" x14ac:dyDescent="0.35">
      <c r="A47" s="22"/>
      <c r="B47" s="708"/>
      <c r="C47" s="708"/>
      <c r="D47" s="709"/>
      <c r="E47" s="746"/>
      <c r="F47" s="747"/>
      <c r="G47" s="747"/>
      <c r="H47" s="747"/>
      <c r="I47" s="747"/>
      <c r="J47" s="717"/>
      <c r="K47" s="713"/>
      <c r="L47" s="713"/>
      <c r="M47" s="713"/>
      <c r="N47" s="713"/>
      <c r="O47" s="713"/>
      <c r="P47" s="713"/>
      <c r="Q47" s="713"/>
      <c r="R47" s="713"/>
      <c r="S47" s="713"/>
      <c r="T47" s="713"/>
      <c r="U47" s="713"/>
      <c r="V47" s="713"/>
      <c r="W47" s="713"/>
      <c r="X47" s="713"/>
      <c r="Y47" s="714"/>
      <c r="Z47" s="717"/>
      <c r="AA47" s="713"/>
      <c r="AB47" s="713"/>
      <c r="AC47" s="713"/>
      <c r="AD47" s="713"/>
      <c r="AE47" s="713"/>
      <c r="AF47" s="713"/>
      <c r="AG47" s="713"/>
      <c r="AH47" s="713"/>
      <c r="AI47" s="713"/>
      <c r="AJ47" s="713"/>
      <c r="AK47" s="713"/>
      <c r="AL47" s="713"/>
      <c r="AM47" s="713"/>
      <c r="AN47" s="713"/>
      <c r="AO47" s="714"/>
      <c r="AP47" s="717"/>
      <c r="AQ47" s="713"/>
      <c r="AR47" s="713"/>
      <c r="AS47" s="713"/>
      <c r="AT47" s="713"/>
      <c r="AU47" s="713"/>
      <c r="AV47" s="713"/>
      <c r="AW47" s="713"/>
      <c r="AX47" s="713"/>
      <c r="AY47" s="713"/>
      <c r="AZ47" s="713"/>
      <c r="BA47" s="713"/>
      <c r="BB47" s="713"/>
      <c r="BC47" s="713"/>
      <c r="BD47" s="713"/>
      <c r="BE47" s="714"/>
      <c r="BF47" s="727"/>
      <c r="BG47" s="728"/>
      <c r="BH47" s="728"/>
      <c r="BI47" s="728"/>
      <c r="BJ47" s="728"/>
      <c r="BK47" s="728"/>
      <c r="BL47" s="728"/>
      <c r="BM47" s="728"/>
      <c r="BN47" s="728"/>
      <c r="BO47" s="728"/>
      <c r="BP47" s="728"/>
      <c r="BQ47" s="728"/>
      <c r="BR47" s="728"/>
      <c r="BS47" s="728"/>
      <c r="BT47" s="728"/>
      <c r="BU47" s="729"/>
      <c r="BV47" s="722"/>
      <c r="BW47" s="723"/>
      <c r="BX47" s="723"/>
      <c r="BY47" s="723"/>
      <c r="BZ47" s="723"/>
      <c r="CA47" s="723"/>
      <c r="CB47" s="723"/>
      <c r="CC47" s="723"/>
      <c r="CD47" s="723"/>
      <c r="CE47" s="723"/>
      <c r="CF47" s="723"/>
      <c r="CG47" s="723"/>
      <c r="CH47" s="723"/>
      <c r="CI47" s="723"/>
      <c r="CJ47" s="723"/>
      <c r="CK47" s="730"/>
      <c r="CL47" s="22"/>
      <c r="CM47" s="774"/>
      <c r="CN47" s="775"/>
      <c r="CO47" s="775"/>
      <c r="CP47" s="775"/>
      <c r="CQ47" s="775"/>
      <c r="CR47" s="776"/>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row>
    <row r="48" spans="1:130" ht="14.4" customHeight="1" x14ac:dyDescent="0.35">
      <c r="A48" s="22"/>
      <c r="B48" s="708"/>
      <c r="C48" s="708"/>
      <c r="D48" s="709"/>
      <c r="E48" s="746"/>
      <c r="F48" s="747"/>
      <c r="G48" s="747"/>
      <c r="H48" s="747"/>
      <c r="I48" s="747"/>
      <c r="J48" s="717" t="e">
        <f>IF(AND('Mapa final'!#REF!="Media",'Mapa final'!#REF!="Leve"),CONCATENATE("R",'Mapa final'!#REF!),"")</f>
        <v>#REF!</v>
      </c>
      <c r="K48" s="713"/>
      <c r="L48" s="713" t="e">
        <f>IF(AND('Mapa final'!#REF!="Media",'Mapa final'!#REF!="Leve"),CONCATENATE("R",'Mapa final'!#REF!),"")</f>
        <v>#REF!</v>
      </c>
      <c r="M48" s="713"/>
      <c r="N48" s="713" t="e">
        <f>IF(AND('Mapa final'!#REF!="Media",'Mapa final'!#REF!="Leve"),CONCATENATE("R",'Mapa final'!#REF!),"")</f>
        <v>#REF!</v>
      </c>
      <c r="O48" s="713"/>
      <c r="P48" s="713" t="e">
        <f>IF(AND('Mapa final'!#REF!="Media",'Mapa final'!#REF!="Leve"),CONCATENATE("R",'Mapa final'!#REF!),"")</f>
        <v>#REF!</v>
      </c>
      <c r="Q48" s="713"/>
      <c r="R48" s="713" t="e">
        <f>IF(AND('Mapa final'!#REF!="Media",'Mapa final'!#REF!="Leve"),CONCATENATE("R",'Mapa final'!#REF!),"")</f>
        <v>#REF!</v>
      </c>
      <c r="S48" s="713"/>
      <c r="T48" s="713" t="e">
        <f>IF(AND('Mapa final'!#REF!="Media",'Mapa final'!#REF!="Leve"),CONCATENATE("R",'Mapa final'!#REF!),"")</f>
        <v>#REF!</v>
      </c>
      <c r="U48" s="713"/>
      <c r="V48" s="713" t="e">
        <f>IF(AND('Mapa final'!#REF!="Media",'Mapa final'!#REF!="Leve"),CONCATENATE("R",'Mapa final'!#REF!),"")</f>
        <v>#REF!</v>
      </c>
      <c r="W48" s="713"/>
      <c r="X48" s="713" t="e">
        <f>IF(AND('Mapa final'!#REF!="Media",'Mapa final'!#REF!="Leve"),CONCATENATE("R",'Mapa final'!#REF!),"")</f>
        <v>#REF!</v>
      </c>
      <c r="Y48" s="714"/>
      <c r="Z48" s="717" t="e">
        <f>IF(AND('Mapa final'!#REF!="Media",'Mapa final'!#REF!="Menor"),CONCATENATE("R",'Mapa final'!#REF!),"")</f>
        <v>#REF!</v>
      </c>
      <c r="AA48" s="713"/>
      <c r="AB48" s="713" t="e">
        <f>IF(AND('Mapa final'!#REF!="Media",'Mapa final'!#REF!="Menor"),CONCATENATE("R",'Mapa final'!#REF!),"")</f>
        <v>#REF!</v>
      </c>
      <c r="AC48" s="713"/>
      <c r="AD48" s="713" t="e">
        <f>IF(AND('Mapa final'!#REF!="Media",'Mapa final'!#REF!="Menor"),CONCATENATE("R",'Mapa final'!#REF!),"")</f>
        <v>#REF!</v>
      </c>
      <c r="AE48" s="713"/>
      <c r="AF48" s="713" t="e">
        <f>IF(AND('Mapa final'!#REF!="Media",'Mapa final'!#REF!="Menor"),CONCATENATE("R",'Mapa final'!#REF!),"")</f>
        <v>#REF!</v>
      </c>
      <c r="AG48" s="713"/>
      <c r="AH48" s="713" t="e">
        <f>IF(AND('Mapa final'!#REF!="Media",'Mapa final'!#REF!="Menor"),CONCATENATE("R",'Mapa final'!#REF!),"")</f>
        <v>#REF!</v>
      </c>
      <c r="AI48" s="713"/>
      <c r="AJ48" s="713" t="e">
        <f>IF(AND('Mapa final'!#REF!="Media",'Mapa final'!#REF!="Menor"),CONCATENATE("R",'Mapa final'!#REF!),"")</f>
        <v>#REF!</v>
      </c>
      <c r="AK48" s="713"/>
      <c r="AL48" s="713" t="e">
        <f>IF(AND('Mapa final'!#REF!="Media",'Mapa final'!#REF!="Menor"),CONCATENATE("R",'Mapa final'!#REF!),"")</f>
        <v>#REF!</v>
      </c>
      <c r="AM48" s="713"/>
      <c r="AN48" s="713" t="e">
        <f>IF(AND('Mapa final'!#REF!="Media",'Mapa final'!#REF!="Menor"),CONCATENATE("R",'Mapa final'!#REF!),"")</f>
        <v>#REF!</v>
      </c>
      <c r="AO48" s="714"/>
      <c r="AP48" s="717" t="e">
        <f>IF(AND('Mapa final'!#REF!="Media",'Mapa final'!#REF!="Moderado"),CONCATENATE("R",'Mapa final'!#REF!),"")</f>
        <v>#REF!</v>
      </c>
      <c r="AQ48" s="713"/>
      <c r="AR48" s="713" t="e">
        <f>IF(AND('Mapa final'!#REF!="Media",'Mapa final'!#REF!="Moderado"),CONCATENATE("R",'Mapa final'!#REF!),"")</f>
        <v>#REF!</v>
      </c>
      <c r="AS48" s="713"/>
      <c r="AT48" s="713" t="e">
        <f>IF(AND('Mapa final'!#REF!="Media",'Mapa final'!#REF!="Moderado"),CONCATENATE("R",'Mapa final'!#REF!),"")</f>
        <v>#REF!</v>
      </c>
      <c r="AU48" s="713"/>
      <c r="AV48" s="713" t="e">
        <f>IF(AND('Mapa final'!#REF!="Media",'Mapa final'!#REF!="Moderado"),CONCATENATE("R",'Mapa final'!#REF!),"")</f>
        <v>#REF!</v>
      </c>
      <c r="AW48" s="713"/>
      <c r="AX48" s="713" t="e">
        <f>IF(AND('Mapa final'!#REF!="Media",'Mapa final'!#REF!="Moderado"),CONCATENATE("R",'Mapa final'!#REF!),"")</f>
        <v>#REF!</v>
      </c>
      <c r="AY48" s="713"/>
      <c r="AZ48" s="713" t="e">
        <f>IF(AND('Mapa final'!#REF!="Media",'Mapa final'!#REF!="Moderado"),CONCATENATE("R",'Mapa final'!#REF!),"")</f>
        <v>#REF!</v>
      </c>
      <c r="BA48" s="713"/>
      <c r="BB48" s="713" t="e">
        <f>IF(AND('Mapa final'!#REF!="Media",'Mapa final'!#REF!="Moderado"),CONCATENATE("R",'Mapa final'!#REF!),"")</f>
        <v>#REF!</v>
      </c>
      <c r="BC48" s="713"/>
      <c r="BD48" s="713" t="e">
        <f>IF(AND('Mapa final'!#REF!="Media",'Mapa final'!#REF!="Moderado"),CONCATENATE("R",'Mapa final'!#REF!),"")</f>
        <v>#REF!</v>
      </c>
      <c r="BE48" s="714"/>
      <c r="BF48" s="727" t="e">
        <f>IF(AND('Mapa final'!#REF!="Media",'Mapa final'!#REF!="Mayor"),CONCATENATE("R",'Mapa final'!#REF!),"")</f>
        <v>#REF!</v>
      </c>
      <c r="BG48" s="728"/>
      <c r="BH48" s="728" t="e">
        <f>IF(AND('Mapa final'!#REF!="Media",'Mapa final'!#REF!="Mayor"),CONCATENATE("R",'Mapa final'!#REF!),"")</f>
        <v>#REF!</v>
      </c>
      <c r="BI48" s="728"/>
      <c r="BJ48" s="728" t="e">
        <f>IF(AND('Mapa final'!#REF!="Media",'Mapa final'!#REF!="Mayor"),CONCATENATE("R",'Mapa final'!#REF!),"")</f>
        <v>#REF!</v>
      </c>
      <c r="BK48" s="728"/>
      <c r="BL48" s="728" t="e">
        <f>IF(AND('Mapa final'!#REF!="Media",'Mapa final'!#REF!="Mayor"),CONCATENATE("R",'Mapa final'!#REF!),"")</f>
        <v>#REF!</v>
      </c>
      <c r="BM48" s="728"/>
      <c r="BN48" s="728" t="e">
        <f>IF(AND('Mapa final'!#REF!="Media",'Mapa final'!#REF!="Mayor"),CONCATENATE("R",'Mapa final'!#REF!),"")</f>
        <v>#REF!</v>
      </c>
      <c r="BO48" s="728"/>
      <c r="BP48" s="728" t="e">
        <f>IF(AND('Mapa final'!#REF!="Media",'Mapa final'!#REF!="Mayor"),CONCATENATE("R",'Mapa final'!#REF!),"")</f>
        <v>#REF!</v>
      </c>
      <c r="BQ48" s="728"/>
      <c r="BR48" s="728" t="e">
        <f>IF(AND('Mapa final'!#REF!="Media",'Mapa final'!#REF!="Mayor"),CONCATENATE("R",'Mapa final'!#REF!),"")</f>
        <v>#REF!</v>
      </c>
      <c r="BS48" s="728"/>
      <c r="BT48" s="728" t="e">
        <f>IF(AND('Mapa final'!#REF!="Media",'Mapa final'!#REF!="Mayor"),CONCATENATE("R",'Mapa final'!#REF!),"")</f>
        <v>#REF!</v>
      </c>
      <c r="BU48" s="729"/>
      <c r="BV48" s="722" t="e">
        <f>IF(AND('Mapa final'!#REF!="Media",'Mapa final'!#REF!="Catastrófico"),CONCATENATE("R",'Mapa final'!#REF!),"")</f>
        <v>#REF!</v>
      </c>
      <c r="BW48" s="723"/>
      <c r="BX48" s="723" t="e">
        <f>IF(AND('Mapa final'!#REF!="Media",'Mapa final'!#REF!="Catastrófico"),CONCATENATE("R",'Mapa final'!#REF!),"")</f>
        <v>#REF!</v>
      </c>
      <c r="BY48" s="723"/>
      <c r="BZ48" s="723" t="e">
        <f>IF(AND('Mapa final'!#REF!="Media",'Mapa final'!#REF!="Catastrófico"),CONCATENATE("R",'Mapa final'!#REF!),"")</f>
        <v>#REF!</v>
      </c>
      <c r="CA48" s="723"/>
      <c r="CB48" s="723" t="e">
        <f>IF(AND('Mapa final'!#REF!="Media",'Mapa final'!#REF!="Catastrófico"),CONCATENATE("R",'Mapa final'!#REF!),"")</f>
        <v>#REF!</v>
      </c>
      <c r="CC48" s="723"/>
      <c r="CD48" s="723" t="e">
        <f>IF(AND('Mapa final'!#REF!="Media",'Mapa final'!#REF!="Catastrófico"),CONCATENATE("R",'Mapa final'!#REF!),"")</f>
        <v>#REF!</v>
      </c>
      <c r="CE48" s="723"/>
      <c r="CF48" s="723" t="e">
        <f>IF(AND('Mapa final'!#REF!="Media",'Mapa final'!#REF!="Catastrófico"),CONCATENATE("R",'Mapa final'!#REF!),"")</f>
        <v>#REF!</v>
      </c>
      <c r="CG48" s="723"/>
      <c r="CH48" s="723" t="e">
        <f>IF(AND('Mapa final'!#REF!="Media",'Mapa final'!#REF!="Catastrófico"),CONCATENATE("R",'Mapa final'!#REF!),"")</f>
        <v>#REF!</v>
      </c>
      <c r="CI48" s="723"/>
      <c r="CJ48" s="723" t="e">
        <f>IF(AND('Mapa final'!#REF!="Media",'Mapa final'!#REF!="Catastrófico"),CONCATENATE("R",'Mapa final'!#REF!),"")</f>
        <v>#REF!</v>
      </c>
      <c r="CK48" s="730"/>
      <c r="CL48" s="22"/>
      <c r="CM48" s="774"/>
      <c r="CN48" s="775"/>
      <c r="CO48" s="775"/>
      <c r="CP48" s="775"/>
      <c r="CQ48" s="775"/>
      <c r="CR48" s="776"/>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row>
    <row r="49" spans="1:130" ht="14.4" customHeight="1" x14ac:dyDescent="0.35">
      <c r="A49" s="22"/>
      <c r="B49" s="708"/>
      <c r="C49" s="708"/>
      <c r="D49" s="709"/>
      <c r="E49" s="746"/>
      <c r="F49" s="747"/>
      <c r="G49" s="747"/>
      <c r="H49" s="747"/>
      <c r="I49" s="747"/>
      <c r="J49" s="717"/>
      <c r="K49" s="713"/>
      <c r="L49" s="713"/>
      <c r="M49" s="713"/>
      <c r="N49" s="713"/>
      <c r="O49" s="713"/>
      <c r="P49" s="713"/>
      <c r="Q49" s="713"/>
      <c r="R49" s="713"/>
      <c r="S49" s="713"/>
      <c r="T49" s="713"/>
      <c r="U49" s="713"/>
      <c r="V49" s="713"/>
      <c r="W49" s="713"/>
      <c r="X49" s="713"/>
      <c r="Y49" s="714"/>
      <c r="Z49" s="717"/>
      <c r="AA49" s="713"/>
      <c r="AB49" s="713"/>
      <c r="AC49" s="713"/>
      <c r="AD49" s="713"/>
      <c r="AE49" s="713"/>
      <c r="AF49" s="713"/>
      <c r="AG49" s="713"/>
      <c r="AH49" s="713"/>
      <c r="AI49" s="713"/>
      <c r="AJ49" s="713"/>
      <c r="AK49" s="713"/>
      <c r="AL49" s="713"/>
      <c r="AM49" s="713"/>
      <c r="AN49" s="713"/>
      <c r="AO49" s="714"/>
      <c r="AP49" s="717"/>
      <c r="AQ49" s="713"/>
      <c r="AR49" s="713"/>
      <c r="AS49" s="713"/>
      <c r="AT49" s="713"/>
      <c r="AU49" s="713"/>
      <c r="AV49" s="713"/>
      <c r="AW49" s="713"/>
      <c r="AX49" s="713"/>
      <c r="AY49" s="713"/>
      <c r="AZ49" s="713"/>
      <c r="BA49" s="713"/>
      <c r="BB49" s="713"/>
      <c r="BC49" s="713"/>
      <c r="BD49" s="713"/>
      <c r="BE49" s="714"/>
      <c r="BF49" s="727"/>
      <c r="BG49" s="728"/>
      <c r="BH49" s="728"/>
      <c r="BI49" s="728"/>
      <c r="BJ49" s="728"/>
      <c r="BK49" s="728"/>
      <c r="BL49" s="728"/>
      <c r="BM49" s="728"/>
      <c r="BN49" s="728"/>
      <c r="BO49" s="728"/>
      <c r="BP49" s="728"/>
      <c r="BQ49" s="728"/>
      <c r="BR49" s="728"/>
      <c r="BS49" s="728"/>
      <c r="BT49" s="728"/>
      <c r="BU49" s="729"/>
      <c r="BV49" s="722"/>
      <c r="BW49" s="723"/>
      <c r="BX49" s="723"/>
      <c r="BY49" s="723"/>
      <c r="BZ49" s="723"/>
      <c r="CA49" s="723"/>
      <c r="CB49" s="723"/>
      <c r="CC49" s="723"/>
      <c r="CD49" s="723"/>
      <c r="CE49" s="723"/>
      <c r="CF49" s="723"/>
      <c r="CG49" s="723"/>
      <c r="CH49" s="723"/>
      <c r="CI49" s="723"/>
      <c r="CJ49" s="723"/>
      <c r="CK49" s="730"/>
      <c r="CL49" s="22"/>
      <c r="CM49" s="774"/>
      <c r="CN49" s="775"/>
      <c r="CO49" s="775"/>
      <c r="CP49" s="775"/>
      <c r="CQ49" s="775"/>
      <c r="CR49" s="776"/>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row>
    <row r="50" spans="1:130" ht="14.4" customHeight="1" x14ac:dyDescent="0.35">
      <c r="A50" s="22"/>
      <c r="B50" s="708"/>
      <c r="C50" s="708"/>
      <c r="D50" s="709"/>
      <c r="E50" s="746"/>
      <c r="F50" s="747"/>
      <c r="G50" s="747"/>
      <c r="H50" s="747"/>
      <c r="I50" s="747"/>
      <c r="J50" s="717" t="e">
        <f>IF(AND('Mapa final'!#REF!="Media",'Mapa final'!#REF!="Leve"),CONCATENATE("R",'Mapa final'!#REF!),"")</f>
        <v>#REF!</v>
      </c>
      <c r="K50" s="713"/>
      <c r="L50" s="713" t="e">
        <f>IF(AND('Mapa final'!#REF!="Media",'Mapa final'!#REF!="Leve"),CONCATENATE("R",'Mapa final'!#REF!),"")</f>
        <v>#REF!</v>
      </c>
      <c r="M50" s="713"/>
      <c r="N50" s="713" t="e">
        <f>IF(AND('Mapa final'!#REF!="Media",'Mapa final'!#REF!="Leve"),CONCATENATE("R",'Mapa final'!#REF!),"")</f>
        <v>#REF!</v>
      </c>
      <c r="O50" s="713"/>
      <c r="P50" s="713" t="e">
        <f>IF(AND('Mapa final'!#REF!="Media",'Mapa final'!#REF!="Leve"),CONCATENATE("R",'Mapa final'!#REF!),"")</f>
        <v>#REF!</v>
      </c>
      <c r="Q50" s="713"/>
      <c r="R50" s="713" t="e">
        <f>IF(AND('Mapa final'!#REF!="Media",'Mapa final'!#REF!="Leve"),CONCATENATE("R",'Mapa final'!#REF!),"")</f>
        <v>#REF!</v>
      </c>
      <c r="S50" s="713"/>
      <c r="T50" s="713" t="e">
        <f>IF(AND('Mapa final'!#REF!="Media",'Mapa final'!#REF!="Leve"),CONCATENATE("R",'Mapa final'!#REF!),"")</f>
        <v>#REF!</v>
      </c>
      <c r="U50" s="713"/>
      <c r="V50" s="713" t="e">
        <f>IF(AND('Mapa final'!#REF!="Media",'Mapa final'!#REF!="Leve"),CONCATENATE("R",'Mapa final'!#REF!),"")</f>
        <v>#REF!</v>
      </c>
      <c r="W50" s="713"/>
      <c r="X50" s="713" t="e">
        <f>IF(AND('Mapa final'!#REF!="Media",'Mapa final'!#REF!="Leve"),CONCATENATE("R",'Mapa final'!#REF!),"")</f>
        <v>#REF!</v>
      </c>
      <c r="Y50" s="714"/>
      <c r="Z50" s="717" t="e">
        <f>IF(AND('Mapa final'!#REF!="Media",'Mapa final'!#REF!="Menor"),CONCATENATE("R",'Mapa final'!#REF!),"")</f>
        <v>#REF!</v>
      </c>
      <c r="AA50" s="713"/>
      <c r="AB50" s="713" t="e">
        <f>IF(AND('Mapa final'!#REF!="Media",'Mapa final'!#REF!="Menor"),CONCATENATE("R",'Mapa final'!#REF!),"")</f>
        <v>#REF!</v>
      </c>
      <c r="AC50" s="713"/>
      <c r="AD50" s="713" t="e">
        <f>IF(AND('Mapa final'!#REF!="Media",'Mapa final'!#REF!="Menor"),CONCATENATE("R",'Mapa final'!#REF!),"")</f>
        <v>#REF!</v>
      </c>
      <c r="AE50" s="713"/>
      <c r="AF50" s="713" t="e">
        <f>IF(AND('Mapa final'!#REF!="Media",'Mapa final'!#REF!="Menor"),CONCATENATE("R",'Mapa final'!#REF!),"")</f>
        <v>#REF!</v>
      </c>
      <c r="AG50" s="713"/>
      <c r="AH50" s="713" t="e">
        <f>IF(AND('Mapa final'!#REF!="Media",'Mapa final'!#REF!="Menor"),CONCATENATE("R",'Mapa final'!#REF!),"")</f>
        <v>#REF!</v>
      </c>
      <c r="AI50" s="713"/>
      <c r="AJ50" s="713" t="e">
        <f>IF(AND('Mapa final'!#REF!="Media",'Mapa final'!#REF!="Menor"),CONCATENATE("R",'Mapa final'!#REF!),"")</f>
        <v>#REF!</v>
      </c>
      <c r="AK50" s="713"/>
      <c r="AL50" s="713" t="e">
        <f>IF(AND('Mapa final'!#REF!="Media",'Mapa final'!#REF!="Menor"),CONCATENATE("R",'Mapa final'!#REF!),"")</f>
        <v>#REF!</v>
      </c>
      <c r="AM50" s="713"/>
      <c r="AN50" s="713" t="e">
        <f>IF(AND('Mapa final'!#REF!="Media",'Mapa final'!#REF!="Menor"),CONCATENATE("R",'Mapa final'!#REF!),"")</f>
        <v>#REF!</v>
      </c>
      <c r="AO50" s="714"/>
      <c r="AP50" s="717" t="e">
        <f>IF(AND('Mapa final'!#REF!="Media",'Mapa final'!#REF!="Moderado"),CONCATENATE("R",'Mapa final'!#REF!),"")</f>
        <v>#REF!</v>
      </c>
      <c r="AQ50" s="713"/>
      <c r="AR50" s="713" t="e">
        <f>IF(AND('Mapa final'!#REF!="Media",'Mapa final'!#REF!="Moderado"),CONCATENATE("R",'Mapa final'!#REF!),"")</f>
        <v>#REF!</v>
      </c>
      <c r="AS50" s="713"/>
      <c r="AT50" s="713" t="e">
        <f>IF(AND('Mapa final'!#REF!="Media",'Mapa final'!#REF!="Moderado"),CONCATENATE("R",'Mapa final'!#REF!),"")</f>
        <v>#REF!</v>
      </c>
      <c r="AU50" s="713"/>
      <c r="AV50" s="713" t="e">
        <f>IF(AND('Mapa final'!#REF!="Media",'Mapa final'!#REF!="Moderado"),CONCATENATE("R",'Mapa final'!#REF!),"")</f>
        <v>#REF!</v>
      </c>
      <c r="AW50" s="713"/>
      <c r="AX50" s="713" t="e">
        <f>IF(AND('Mapa final'!#REF!="Media",'Mapa final'!#REF!="Moderado"),CONCATENATE("R",'Mapa final'!#REF!),"")</f>
        <v>#REF!</v>
      </c>
      <c r="AY50" s="713"/>
      <c r="AZ50" s="713" t="e">
        <f>IF(AND('Mapa final'!#REF!="Media",'Mapa final'!#REF!="Moderado"),CONCATENATE("R",'Mapa final'!#REF!),"")</f>
        <v>#REF!</v>
      </c>
      <c r="BA50" s="713"/>
      <c r="BB50" s="713" t="e">
        <f>IF(AND('Mapa final'!#REF!="Media",'Mapa final'!#REF!="Moderado"),CONCATENATE("R",'Mapa final'!#REF!),"")</f>
        <v>#REF!</v>
      </c>
      <c r="BC50" s="713"/>
      <c r="BD50" s="713" t="e">
        <f>IF(AND('Mapa final'!#REF!="Media",'Mapa final'!#REF!="Moderado"),CONCATENATE("R",'Mapa final'!#REF!),"")</f>
        <v>#REF!</v>
      </c>
      <c r="BE50" s="714"/>
      <c r="BF50" s="727" t="e">
        <f>IF(AND('Mapa final'!#REF!="Media",'Mapa final'!#REF!="Mayor"),CONCATENATE("R",'Mapa final'!#REF!),"")</f>
        <v>#REF!</v>
      </c>
      <c r="BG50" s="728"/>
      <c r="BH50" s="728" t="e">
        <f>IF(AND('Mapa final'!#REF!="Media",'Mapa final'!#REF!="Mayor"),CONCATENATE("R",'Mapa final'!#REF!),"")</f>
        <v>#REF!</v>
      </c>
      <c r="BI50" s="728"/>
      <c r="BJ50" s="728" t="e">
        <f>IF(AND('Mapa final'!#REF!="Media",'Mapa final'!#REF!="Mayor"),CONCATENATE("R",'Mapa final'!#REF!),"")</f>
        <v>#REF!</v>
      </c>
      <c r="BK50" s="728"/>
      <c r="BL50" s="728" t="e">
        <f>IF(AND('Mapa final'!#REF!="Media",'Mapa final'!#REF!="Mayor"),CONCATENATE("R",'Mapa final'!#REF!),"")</f>
        <v>#REF!</v>
      </c>
      <c r="BM50" s="728"/>
      <c r="BN50" s="728" t="e">
        <f>IF(AND('Mapa final'!#REF!="Media",'Mapa final'!#REF!="Mayor"),CONCATENATE("R",'Mapa final'!#REF!),"")</f>
        <v>#REF!</v>
      </c>
      <c r="BO50" s="728"/>
      <c r="BP50" s="728" t="e">
        <f>IF(AND('Mapa final'!#REF!="Media",'Mapa final'!#REF!="Mayor"),CONCATENATE("R",'Mapa final'!#REF!),"")</f>
        <v>#REF!</v>
      </c>
      <c r="BQ50" s="728"/>
      <c r="BR50" s="728" t="e">
        <f>IF(AND('Mapa final'!#REF!="Media",'Mapa final'!#REF!="Mayor"),CONCATENATE("R",'Mapa final'!#REF!),"")</f>
        <v>#REF!</v>
      </c>
      <c r="BS50" s="728"/>
      <c r="BT50" s="728" t="e">
        <f>IF(AND('Mapa final'!#REF!="Media",'Mapa final'!#REF!="Mayor"),CONCATENATE("R",'Mapa final'!#REF!),"")</f>
        <v>#REF!</v>
      </c>
      <c r="BU50" s="729"/>
      <c r="BV50" s="722" t="e">
        <f>IF(AND('Mapa final'!#REF!="Media",'Mapa final'!#REF!="Catastrófico"),CONCATENATE("R",'Mapa final'!#REF!),"")</f>
        <v>#REF!</v>
      </c>
      <c r="BW50" s="723"/>
      <c r="BX50" s="723" t="e">
        <f>IF(AND('Mapa final'!#REF!="Media",'Mapa final'!#REF!="Catastrófico"),CONCATENATE("R",'Mapa final'!#REF!),"")</f>
        <v>#REF!</v>
      </c>
      <c r="BY50" s="723"/>
      <c r="BZ50" s="723" t="e">
        <f>IF(AND('Mapa final'!#REF!="Media",'Mapa final'!#REF!="Catastrófico"),CONCATENATE("R",'Mapa final'!#REF!),"")</f>
        <v>#REF!</v>
      </c>
      <c r="CA50" s="723"/>
      <c r="CB50" s="723" t="e">
        <f>IF(AND('Mapa final'!#REF!="Media",'Mapa final'!#REF!="Catastrófico"),CONCATENATE("R",'Mapa final'!#REF!),"")</f>
        <v>#REF!</v>
      </c>
      <c r="CC50" s="723"/>
      <c r="CD50" s="723" t="e">
        <f>IF(AND('Mapa final'!#REF!="Media",'Mapa final'!#REF!="Catastrófico"),CONCATENATE("R",'Mapa final'!#REF!),"")</f>
        <v>#REF!</v>
      </c>
      <c r="CE50" s="723"/>
      <c r="CF50" s="723" t="e">
        <f>IF(AND('Mapa final'!#REF!="Media",'Mapa final'!#REF!="Catastrófico"),CONCATENATE("R",'Mapa final'!#REF!),"")</f>
        <v>#REF!</v>
      </c>
      <c r="CG50" s="723"/>
      <c r="CH50" s="723" t="e">
        <f>IF(AND('Mapa final'!#REF!="Media",'Mapa final'!#REF!="Catastrófico"),CONCATENATE("R",'Mapa final'!#REF!),"")</f>
        <v>#REF!</v>
      </c>
      <c r="CI50" s="723"/>
      <c r="CJ50" s="723" t="e">
        <f>IF(AND('Mapa final'!#REF!="Media",'Mapa final'!#REF!="Catastrófico"),CONCATENATE("R",'Mapa final'!#REF!),"")</f>
        <v>#REF!</v>
      </c>
      <c r="CK50" s="730"/>
      <c r="CL50" s="22"/>
      <c r="CM50" s="774"/>
      <c r="CN50" s="775"/>
      <c r="CO50" s="775"/>
      <c r="CP50" s="775"/>
      <c r="CQ50" s="775"/>
      <c r="CR50" s="776"/>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row>
    <row r="51" spans="1:130" ht="14.4" customHeight="1" x14ac:dyDescent="0.35">
      <c r="A51" s="22"/>
      <c r="B51" s="708"/>
      <c r="C51" s="708"/>
      <c r="D51" s="709"/>
      <c r="E51" s="746"/>
      <c r="F51" s="747"/>
      <c r="G51" s="747"/>
      <c r="H51" s="747"/>
      <c r="I51" s="747"/>
      <c r="J51" s="717"/>
      <c r="K51" s="713"/>
      <c r="L51" s="713"/>
      <c r="M51" s="713"/>
      <c r="N51" s="713"/>
      <c r="O51" s="713"/>
      <c r="P51" s="713"/>
      <c r="Q51" s="713"/>
      <c r="R51" s="713"/>
      <c r="S51" s="713"/>
      <c r="T51" s="713"/>
      <c r="U51" s="713"/>
      <c r="V51" s="713"/>
      <c r="W51" s="713"/>
      <c r="X51" s="713"/>
      <c r="Y51" s="714"/>
      <c r="Z51" s="717"/>
      <c r="AA51" s="713"/>
      <c r="AB51" s="713"/>
      <c r="AC51" s="713"/>
      <c r="AD51" s="713"/>
      <c r="AE51" s="713"/>
      <c r="AF51" s="713"/>
      <c r="AG51" s="713"/>
      <c r="AH51" s="713"/>
      <c r="AI51" s="713"/>
      <c r="AJ51" s="713"/>
      <c r="AK51" s="713"/>
      <c r="AL51" s="713"/>
      <c r="AM51" s="713"/>
      <c r="AN51" s="713"/>
      <c r="AO51" s="714"/>
      <c r="AP51" s="717"/>
      <c r="AQ51" s="713"/>
      <c r="AR51" s="713"/>
      <c r="AS51" s="713"/>
      <c r="AT51" s="713"/>
      <c r="AU51" s="713"/>
      <c r="AV51" s="713"/>
      <c r="AW51" s="713"/>
      <c r="AX51" s="713"/>
      <c r="AY51" s="713"/>
      <c r="AZ51" s="713"/>
      <c r="BA51" s="713"/>
      <c r="BB51" s="713"/>
      <c r="BC51" s="713"/>
      <c r="BD51" s="713"/>
      <c r="BE51" s="714"/>
      <c r="BF51" s="727"/>
      <c r="BG51" s="728"/>
      <c r="BH51" s="728"/>
      <c r="BI51" s="728"/>
      <c r="BJ51" s="728"/>
      <c r="BK51" s="728"/>
      <c r="BL51" s="728"/>
      <c r="BM51" s="728"/>
      <c r="BN51" s="728"/>
      <c r="BO51" s="728"/>
      <c r="BP51" s="728"/>
      <c r="BQ51" s="728"/>
      <c r="BR51" s="728"/>
      <c r="BS51" s="728"/>
      <c r="BT51" s="728"/>
      <c r="BU51" s="729"/>
      <c r="BV51" s="722"/>
      <c r="BW51" s="723"/>
      <c r="BX51" s="723"/>
      <c r="BY51" s="723"/>
      <c r="BZ51" s="723"/>
      <c r="CA51" s="723"/>
      <c r="CB51" s="723"/>
      <c r="CC51" s="723"/>
      <c r="CD51" s="723"/>
      <c r="CE51" s="723"/>
      <c r="CF51" s="723"/>
      <c r="CG51" s="723"/>
      <c r="CH51" s="723"/>
      <c r="CI51" s="723"/>
      <c r="CJ51" s="723"/>
      <c r="CK51" s="730"/>
      <c r="CL51" s="22"/>
      <c r="CM51" s="774"/>
      <c r="CN51" s="775"/>
      <c r="CO51" s="775"/>
      <c r="CP51" s="775"/>
      <c r="CQ51" s="775"/>
      <c r="CR51" s="776"/>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row>
    <row r="52" spans="1:130" ht="14.4" customHeight="1" x14ac:dyDescent="0.35">
      <c r="A52" s="22"/>
      <c r="B52" s="708"/>
      <c r="C52" s="708"/>
      <c r="D52" s="709"/>
      <c r="E52" s="746"/>
      <c r="F52" s="747"/>
      <c r="G52" s="747"/>
      <c r="H52" s="747"/>
      <c r="I52" s="747"/>
      <c r="J52" s="717" t="e">
        <f>IF(AND('Mapa final'!#REF!="Media",'Mapa final'!#REF!="Leve"),CONCATENATE("R",'Mapa final'!#REF!),"")</f>
        <v>#REF!</v>
      </c>
      <c r="K52" s="713"/>
      <c r="L52" s="713" t="e">
        <f>IF(AND('Mapa final'!#REF!="Media",'Mapa final'!#REF!="Leve"),CONCATENATE("R",'Mapa final'!#REF!),"")</f>
        <v>#REF!</v>
      </c>
      <c r="M52" s="713"/>
      <c r="N52" s="713" t="e">
        <f>IF(AND('Mapa final'!#REF!="Media",'Mapa final'!#REF!="Leve"),CONCATENATE("R",'Mapa final'!#REF!),"")</f>
        <v>#REF!</v>
      </c>
      <c r="O52" s="713"/>
      <c r="P52" s="713" t="e">
        <f>IF(AND('Mapa final'!#REF!="Media",'Mapa final'!#REF!="Leve"),CONCATENATE("R",'Mapa final'!#REF!),"")</f>
        <v>#REF!</v>
      </c>
      <c r="Q52" s="713"/>
      <c r="R52" s="713" t="e">
        <f>IF(AND('Mapa final'!#REF!="Media",'Mapa final'!#REF!="Leve"),CONCATENATE("R",'Mapa final'!#REF!),"")</f>
        <v>#REF!</v>
      </c>
      <c r="S52" s="713"/>
      <c r="T52" s="713" t="e">
        <f>IF(AND('Mapa final'!#REF!="Media",'Mapa final'!#REF!="Leve"),CONCATENATE("R",'Mapa final'!#REF!),"")</f>
        <v>#REF!</v>
      </c>
      <c r="U52" s="713"/>
      <c r="V52" s="713" t="e">
        <f>IF(AND('Mapa final'!#REF!="Media",'Mapa final'!#REF!="Leve"),CONCATENATE("R",'Mapa final'!#REF!),"")</f>
        <v>#REF!</v>
      </c>
      <c r="W52" s="713"/>
      <c r="X52" s="713" t="e">
        <f>IF(AND('Mapa final'!#REF!="Media",'Mapa final'!#REF!="Leve"),CONCATENATE("R",'Mapa final'!#REF!),"")</f>
        <v>#REF!</v>
      </c>
      <c r="Y52" s="714"/>
      <c r="Z52" s="717" t="e">
        <f>IF(AND('Mapa final'!#REF!="Media",'Mapa final'!#REF!="Menor"),CONCATENATE("R",'Mapa final'!#REF!),"")</f>
        <v>#REF!</v>
      </c>
      <c r="AA52" s="713"/>
      <c r="AB52" s="713" t="e">
        <f>IF(AND('Mapa final'!#REF!="Media",'Mapa final'!#REF!="Menor"),CONCATENATE("R",'Mapa final'!#REF!),"")</f>
        <v>#REF!</v>
      </c>
      <c r="AC52" s="713"/>
      <c r="AD52" s="713" t="e">
        <f>IF(AND('Mapa final'!#REF!="Media",'Mapa final'!#REF!="Menor"),CONCATENATE("R",'Mapa final'!#REF!),"")</f>
        <v>#REF!</v>
      </c>
      <c r="AE52" s="713"/>
      <c r="AF52" s="713" t="e">
        <f>IF(AND('Mapa final'!#REF!="Media",'Mapa final'!#REF!="Menor"),CONCATENATE("R",'Mapa final'!#REF!),"")</f>
        <v>#REF!</v>
      </c>
      <c r="AG52" s="713"/>
      <c r="AH52" s="713" t="e">
        <f>IF(AND('Mapa final'!#REF!="Media",'Mapa final'!#REF!="Menor"),CONCATENATE("R",'Mapa final'!#REF!),"")</f>
        <v>#REF!</v>
      </c>
      <c r="AI52" s="713"/>
      <c r="AJ52" s="713" t="e">
        <f>IF(AND('Mapa final'!#REF!="Media",'Mapa final'!#REF!="Menor"),CONCATENATE("R",'Mapa final'!#REF!),"")</f>
        <v>#REF!</v>
      </c>
      <c r="AK52" s="713"/>
      <c r="AL52" s="713" t="e">
        <f>IF(AND('Mapa final'!#REF!="Media",'Mapa final'!#REF!="Menor"),CONCATENATE("R",'Mapa final'!#REF!),"")</f>
        <v>#REF!</v>
      </c>
      <c r="AM52" s="713"/>
      <c r="AN52" s="713" t="e">
        <f>IF(AND('Mapa final'!#REF!="Media",'Mapa final'!#REF!="Menor"),CONCATENATE("R",'Mapa final'!#REF!),"")</f>
        <v>#REF!</v>
      </c>
      <c r="AO52" s="714"/>
      <c r="AP52" s="717" t="e">
        <f>IF(AND('Mapa final'!#REF!="Media",'Mapa final'!#REF!="Moderado"),CONCATENATE("R",'Mapa final'!#REF!),"")</f>
        <v>#REF!</v>
      </c>
      <c r="AQ52" s="713"/>
      <c r="AR52" s="713" t="e">
        <f>IF(AND('Mapa final'!#REF!="Media",'Mapa final'!#REF!="Moderado"),CONCATENATE("R",'Mapa final'!#REF!),"")</f>
        <v>#REF!</v>
      </c>
      <c r="AS52" s="713"/>
      <c r="AT52" s="713" t="e">
        <f>IF(AND('Mapa final'!#REF!="Media",'Mapa final'!#REF!="Moderado"),CONCATENATE("R",'Mapa final'!#REF!),"")</f>
        <v>#REF!</v>
      </c>
      <c r="AU52" s="713"/>
      <c r="AV52" s="713" t="e">
        <f>IF(AND('Mapa final'!#REF!="Media",'Mapa final'!#REF!="Moderado"),CONCATENATE("R",'Mapa final'!#REF!),"")</f>
        <v>#REF!</v>
      </c>
      <c r="AW52" s="713"/>
      <c r="AX52" s="713" t="e">
        <f>IF(AND('Mapa final'!#REF!="Media",'Mapa final'!#REF!="Moderado"),CONCATENATE("R",'Mapa final'!#REF!),"")</f>
        <v>#REF!</v>
      </c>
      <c r="AY52" s="713"/>
      <c r="AZ52" s="713" t="e">
        <f>IF(AND('Mapa final'!#REF!="Media",'Mapa final'!#REF!="Moderado"),CONCATENATE("R",'Mapa final'!#REF!),"")</f>
        <v>#REF!</v>
      </c>
      <c r="BA52" s="713"/>
      <c r="BB52" s="713" t="e">
        <f>IF(AND('Mapa final'!#REF!="Media",'Mapa final'!#REF!="Moderado"),CONCATENATE("R",'Mapa final'!#REF!),"")</f>
        <v>#REF!</v>
      </c>
      <c r="BC52" s="713"/>
      <c r="BD52" s="713" t="e">
        <f>IF(AND('Mapa final'!#REF!="Media",'Mapa final'!#REF!="Moderado"),CONCATENATE("R",'Mapa final'!#REF!),"")</f>
        <v>#REF!</v>
      </c>
      <c r="BE52" s="714"/>
      <c r="BF52" s="727" t="e">
        <f>IF(AND('Mapa final'!#REF!="Media",'Mapa final'!#REF!="Mayor"),CONCATENATE("R",'Mapa final'!#REF!),"")</f>
        <v>#REF!</v>
      </c>
      <c r="BG52" s="728"/>
      <c r="BH52" s="728" t="e">
        <f>IF(AND('Mapa final'!#REF!="Media",'Mapa final'!#REF!="Mayor"),CONCATENATE("R",'Mapa final'!#REF!),"")</f>
        <v>#REF!</v>
      </c>
      <c r="BI52" s="728"/>
      <c r="BJ52" s="728" t="e">
        <f>IF(AND('Mapa final'!#REF!="Media",'Mapa final'!#REF!="Mayor"),CONCATENATE("R",'Mapa final'!#REF!),"")</f>
        <v>#REF!</v>
      </c>
      <c r="BK52" s="728"/>
      <c r="BL52" s="728" t="e">
        <f>IF(AND('Mapa final'!#REF!="Media",'Mapa final'!#REF!="Mayor"),CONCATENATE("R",'Mapa final'!#REF!),"")</f>
        <v>#REF!</v>
      </c>
      <c r="BM52" s="728"/>
      <c r="BN52" s="728" t="e">
        <f>IF(AND('Mapa final'!#REF!="Media",'Mapa final'!#REF!="Mayor"),CONCATENATE("R",'Mapa final'!#REF!),"")</f>
        <v>#REF!</v>
      </c>
      <c r="BO52" s="728"/>
      <c r="BP52" s="728" t="e">
        <f>IF(AND('Mapa final'!#REF!="Media",'Mapa final'!#REF!="Mayor"),CONCATENATE("R",'Mapa final'!#REF!),"")</f>
        <v>#REF!</v>
      </c>
      <c r="BQ52" s="728"/>
      <c r="BR52" s="728" t="e">
        <f>IF(AND('Mapa final'!#REF!="Media",'Mapa final'!#REF!="Mayor"),CONCATENATE("R",'Mapa final'!#REF!),"")</f>
        <v>#REF!</v>
      </c>
      <c r="BS52" s="728"/>
      <c r="BT52" s="728" t="e">
        <f>IF(AND('Mapa final'!#REF!="Media",'Mapa final'!#REF!="Mayor"),CONCATENATE("R",'Mapa final'!#REF!),"")</f>
        <v>#REF!</v>
      </c>
      <c r="BU52" s="729"/>
      <c r="BV52" s="722" t="e">
        <f>IF(AND('Mapa final'!#REF!="Media",'Mapa final'!#REF!="Catastrófico"),CONCATENATE("R",'Mapa final'!#REF!),"")</f>
        <v>#REF!</v>
      </c>
      <c r="BW52" s="723"/>
      <c r="BX52" s="723" t="e">
        <f>IF(AND('Mapa final'!#REF!="Media",'Mapa final'!#REF!="Catastrófico"),CONCATENATE("R",'Mapa final'!#REF!),"")</f>
        <v>#REF!</v>
      </c>
      <c r="BY52" s="723"/>
      <c r="BZ52" s="723" t="e">
        <f>IF(AND('Mapa final'!#REF!="Media",'Mapa final'!#REF!="Catastrófico"),CONCATENATE("R",'Mapa final'!#REF!),"")</f>
        <v>#REF!</v>
      </c>
      <c r="CA52" s="723"/>
      <c r="CB52" s="723" t="e">
        <f>IF(AND('Mapa final'!#REF!="Media",'Mapa final'!#REF!="Catastrófico"),CONCATENATE("R",'Mapa final'!#REF!),"")</f>
        <v>#REF!</v>
      </c>
      <c r="CC52" s="723"/>
      <c r="CD52" s="723" t="e">
        <f>IF(AND('Mapa final'!#REF!="Media",'Mapa final'!#REF!="Catastrófico"),CONCATENATE("R",'Mapa final'!#REF!),"")</f>
        <v>#REF!</v>
      </c>
      <c r="CE52" s="723"/>
      <c r="CF52" s="723" t="e">
        <f>IF(AND('Mapa final'!#REF!="Media",'Mapa final'!#REF!="Catastrófico"),CONCATENATE("R",'Mapa final'!#REF!),"")</f>
        <v>#REF!</v>
      </c>
      <c r="CG52" s="723"/>
      <c r="CH52" s="723" t="e">
        <f>IF(AND('Mapa final'!#REF!="Media",'Mapa final'!#REF!="Catastrófico"),CONCATENATE("R",'Mapa final'!#REF!),"")</f>
        <v>#REF!</v>
      </c>
      <c r="CI52" s="723"/>
      <c r="CJ52" s="723" t="e">
        <f>IF(AND('Mapa final'!#REF!="Media",'Mapa final'!#REF!="Catastrófico"),CONCATENATE("R",'Mapa final'!#REF!),"")</f>
        <v>#REF!</v>
      </c>
      <c r="CK52" s="730"/>
      <c r="CL52" s="22"/>
      <c r="CM52" s="774"/>
      <c r="CN52" s="775"/>
      <c r="CO52" s="775"/>
      <c r="CP52" s="775"/>
      <c r="CQ52" s="775"/>
      <c r="CR52" s="776"/>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row>
    <row r="53" spans="1:130" ht="15" customHeight="1" thickBot="1" x14ac:dyDescent="0.4">
      <c r="A53" s="22"/>
      <c r="B53" s="708"/>
      <c r="C53" s="708"/>
      <c r="D53" s="709"/>
      <c r="E53" s="748"/>
      <c r="F53" s="749"/>
      <c r="G53" s="749"/>
      <c r="H53" s="749"/>
      <c r="I53" s="749"/>
      <c r="J53" s="718"/>
      <c r="K53" s="715"/>
      <c r="L53" s="715"/>
      <c r="M53" s="715"/>
      <c r="N53" s="715"/>
      <c r="O53" s="715"/>
      <c r="P53" s="715"/>
      <c r="Q53" s="715"/>
      <c r="R53" s="715"/>
      <c r="S53" s="715"/>
      <c r="T53" s="715"/>
      <c r="U53" s="715"/>
      <c r="V53" s="715"/>
      <c r="W53" s="715"/>
      <c r="X53" s="715"/>
      <c r="Y53" s="724"/>
      <c r="Z53" s="718"/>
      <c r="AA53" s="715"/>
      <c r="AB53" s="715"/>
      <c r="AC53" s="715"/>
      <c r="AD53" s="715"/>
      <c r="AE53" s="715"/>
      <c r="AF53" s="715"/>
      <c r="AG53" s="715"/>
      <c r="AH53" s="715"/>
      <c r="AI53" s="715"/>
      <c r="AJ53" s="715"/>
      <c r="AK53" s="715"/>
      <c r="AL53" s="715"/>
      <c r="AM53" s="715"/>
      <c r="AN53" s="715"/>
      <c r="AO53" s="724"/>
      <c r="AP53" s="718"/>
      <c r="AQ53" s="715"/>
      <c r="AR53" s="715"/>
      <c r="AS53" s="715"/>
      <c r="AT53" s="715"/>
      <c r="AU53" s="715"/>
      <c r="AV53" s="715"/>
      <c r="AW53" s="715"/>
      <c r="AX53" s="715"/>
      <c r="AY53" s="715"/>
      <c r="AZ53" s="715"/>
      <c r="BA53" s="715"/>
      <c r="BB53" s="715"/>
      <c r="BC53" s="715"/>
      <c r="BD53" s="715"/>
      <c r="BE53" s="724"/>
      <c r="BF53" s="736"/>
      <c r="BG53" s="735"/>
      <c r="BH53" s="735"/>
      <c r="BI53" s="735"/>
      <c r="BJ53" s="735"/>
      <c r="BK53" s="735"/>
      <c r="BL53" s="735"/>
      <c r="BM53" s="735"/>
      <c r="BN53" s="735"/>
      <c r="BO53" s="735"/>
      <c r="BP53" s="735"/>
      <c r="BQ53" s="735"/>
      <c r="BR53" s="735"/>
      <c r="BS53" s="735"/>
      <c r="BT53" s="735"/>
      <c r="BU53" s="737"/>
      <c r="BV53" s="725"/>
      <c r="BW53" s="726"/>
      <c r="BX53" s="726"/>
      <c r="BY53" s="726"/>
      <c r="BZ53" s="726"/>
      <c r="CA53" s="726"/>
      <c r="CB53" s="726"/>
      <c r="CC53" s="726"/>
      <c r="CD53" s="726"/>
      <c r="CE53" s="726"/>
      <c r="CF53" s="726"/>
      <c r="CG53" s="726"/>
      <c r="CH53" s="726"/>
      <c r="CI53" s="726"/>
      <c r="CJ53" s="726"/>
      <c r="CK53" s="731"/>
      <c r="CL53" s="22"/>
      <c r="CM53" s="777"/>
      <c r="CN53" s="778"/>
      <c r="CO53" s="778"/>
      <c r="CP53" s="778"/>
      <c r="CQ53" s="778"/>
      <c r="CR53" s="779"/>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row>
    <row r="54" spans="1:130" ht="14.4" customHeight="1" x14ac:dyDescent="0.35">
      <c r="A54" s="22"/>
      <c r="B54" s="708"/>
      <c r="C54" s="708"/>
      <c r="D54" s="709"/>
      <c r="E54" s="744" t="s">
        <v>615</v>
      </c>
      <c r="F54" s="745"/>
      <c r="G54" s="745"/>
      <c r="H54" s="745"/>
      <c r="I54" s="745"/>
      <c r="J54" s="761" t="e">
        <f>IF(AND('Mapa final'!#REF!="Baja",'Mapa final'!#REF!="Leve"),CONCATENATE("R",'Mapa final'!#REF!),"")</f>
        <v>#REF!</v>
      </c>
      <c r="K54" s="741"/>
      <c r="L54" s="741" t="e">
        <f>IF(AND('Mapa final'!#REF!="Baja",'Mapa final'!#REF!="Leve"),CONCATENATE("R",'Mapa final'!#REF!),"")</f>
        <v>#REF!</v>
      </c>
      <c r="M54" s="741"/>
      <c r="N54" s="741" t="e">
        <f>IF(AND('Mapa final'!#REF!="Baja",'Mapa final'!#REF!="Leve"),CONCATENATE("R",'Mapa final'!#REF!),"")</f>
        <v>#REF!</v>
      </c>
      <c r="O54" s="741"/>
      <c r="P54" s="741" t="e">
        <f>IF(AND('Mapa final'!#REF!="Baja",'Mapa final'!#REF!="Leve"),CONCATENATE("R",'Mapa final'!#REF!),"")</f>
        <v>#REF!</v>
      </c>
      <c r="Q54" s="741"/>
      <c r="R54" s="741" t="e">
        <f>IF(AND('Mapa final'!#REF!="Baja",'Mapa final'!#REF!="Leve"),CONCATENATE("R",'Mapa final'!#REF!),"")</f>
        <v>#REF!</v>
      </c>
      <c r="S54" s="741"/>
      <c r="T54" s="741" t="e">
        <f>IF(AND('Mapa final'!#REF!="Baja",'Mapa final'!#REF!="Leve"),CONCATENATE("R",'Mapa final'!#REF!),"")</f>
        <v>#REF!</v>
      </c>
      <c r="U54" s="741"/>
      <c r="V54" s="741" t="e">
        <f>IF(AND('Mapa final'!#REF!="Baja",'Mapa final'!#REF!="Leve"),CONCATENATE("R",'Mapa final'!#REF!),"")</f>
        <v>#REF!</v>
      </c>
      <c r="W54" s="741"/>
      <c r="X54" s="741" t="e">
        <f>IF(AND('Mapa final'!#REF!="Baja",'Mapa final'!#REF!="Leve"),CONCATENATE("R",'Mapa final'!#REF!),"")</f>
        <v>#REF!</v>
      </c>
      <c r="Y54" s="741"/>
      <c r="Z54" s="719" t="e">
        <f>IF(AND('Mapa final'!#REF!="Baja",'Mapa final'!#REF!="Menor"),CONCATENATE("R",'Mapa final'!#REF!),"")</f>
        <v>#REF!</v>
      </c>
      <c r="AA54" s="720"/>
      <c r="AB54" s="720" t="e">
        <f>IF(AND('Mapa final'!#REF!="Baja",'Mapa final'!#REF!="Menor"),CONCATENATE("R",'Mapa final'!#REF!),"")</f>
        <v>#REF!</v>
      </c>
      <c r="AC54" s="720"/>
      <c r="AD54" s="720" t="e">
        <f>IF(AND('Mapa final'!#REF!="Baja",'Mapa final'!#REF!="Menor"),CONCATENATE("R",'Mapa final'!#REF!),"")</f>
        <v>#REF!</v>
      </c>
      <c r="AE54" s="720"/>
      <c r="AF54" s="721" t="e">
        <f>IF(AND('Mapa final'!#REF!="Baja",'Mapa final'!#REF!="Menor"),CONCATENATE("R",'Mapa final'!#REF!),"")</f>
        <v>#REF!</v>
      </c>
      <c r="AG54" s="721"/>
      <c r="AH54" s="721" t="e">
        <f>IF(AND('Mapa final'!#REF!="Baja",'Mapa final'!#REF!="Menor"),CONCATENATE("R",'Mapa final'!#REF!),"")</f>
        <v>#REF!</v>
      </c>
      <c r="AI54" s="721"/>
      <c r="AJ54" s="720" t="e">
        <f>IF(AND('Mapa final'!#REF!="Baja",'Mapa final'!#REF!="Menor"),CONCATENATE("R",'Mapa final'!#REF!),"")</f>
        <v>#REF!</v>
      </c>
      <c r="AK54" s="720"/>
      <c r="AL54" s="720" t="e">
        <f>IF(AND('Mapa final'!#REF!="Baja",'Mapa final'!#REF!="Menor"),CONCATENATE("R",'Mapa final'!#REF!),"")</f>
        <v>#REF!</v>
      </c>
      <c r="AM54" s="720"/>
      <c r="AN54" s="720" t="e">
        <f>IF(AND('Mapa final'!#REF!="Baja",'Mapa final'!#REF!="Menor"),CONCATENATE("R",'Mapa final'!#REF!),"")</f>
        <v>#REF!</v>
      </c>
      <c r="AO54" s="720"/>
      <c r="AP54" s="719" t="e">
        <f>IF(AND('Mapa final'!#REF!="Baja",'Mapa final'!#REF!="Moderado"),CONCATENATE("R",'Mapa final'!#REF!),"")</f>
        <v>#REF!</v>
      </c>
      <c r="AQ54" s="720"/>
      <c r="AR54" s="720" t="e">
        <f>IF(AND('Mapa final'!#REF!="Baja",'Mapa final'!#REF!="Moderado"),CONCATENATE("R",'Mapa final'!#REF!),"")</f>
        <v>#REF!</v>
      </c>
      <c r="AS54" s="720"/>
      <c r="AT54" s="720" t="e">
        <f>IF(AND('Mapa final'!#REF!="Baja",'Mapa final'!#REF!="Moderado"),CONCATENATE("R",'Mapa final'!#REF!),"")</f>
        <v>#REF!</v>
      </c>
      <c r="AU54" s="720"/>
      <c r="AV54" s="721" t="e">
        <f>IF(AND('Mapa final'!#REF!="Baja",'Mapa final'!#REF!="Moderado"),CONCATENATE("R",'Mapa final'!#REF!),"")</f>
        <v>#REF!</v>
      </c>
      <c r="AW54" s="721"/>
      <c r="AX54" s="721" t="e">
        <f>IF(AND('Mapa final'!#REF!="Baja",'Mapa final'!#REF!="Moderado"),CONCATENATE("R",'Mapa final'!#REF!),"")</f>
        <v>#REF!</v>
      </c>
      <c r="AY54" s="721"/>
      <c r="AZ54" s="720" t="e">
        <f>IF(AND('Mapa final'!#REF!="Baja",'Mapa final'!#REF!="Moderado"),CONCATENATE("R",'Mapa final'!#REF!),"")</f>
        <v>#REF!</v>
      </c>
      <c r="BA54" s="720"/>
      <c r="BB54" s="720" t="e">
        <f>IF(AND('Mapa final'!#REF!="Baja",'Mapa final'!#REF!="Moderado"),CONCATENATE("R",'Mapa final'!#REF!),"")</f>
        <v>#REF!</v>
      </c>
      <c r="BC54" s="720"/>
      <c r="BD54" s="720" t="e">
        <f>IF(AND('Mapa final'!#REF!="Baja",'Mapa final'!#REF!="Moderado"),CONCATENATE("R",'Mapa final'!#REF!),"")</f>
        <v>#REF!</v>
      </c>
      <c r="BE54" s="720"/>
      <c r="BF54" s="743" t="e">
        <f>IF(AND('Mapa final'!#REF!="Baja",'Mapa final'!#REF!="Mayor"),CONCATENATE("R",'Mapa final'!#REF!),"")</f>
        <v>#REF!</v>
      </c>
      <c r="BG54" s="738"/>
      <c r="BH54" s="738" t="e">
        <f>IF(AND('Mapa final'!#REF!="Baja",'Mapa final'!#REF!="Mayor"),CONCATENATE("R",'Mapa final'!#REF!),"")</f>
        <v>#REF!</v>
      </c>
      <c r="BI54" s="738"/>
      <c r="BJ54" s="738" t="e">
        <f>IF(AND('Mapa final'!#REF!="Baja",'Mapa final'!#REF!="Mayor"),CONCATENATE("R",'Mapa final'!#REF!),"")</f>
        <v>#REF!</v>
      </c>
      <c r="BK54" s="738"/>
      <c r="BL54" s="738" t="e">
        <f>IF(AND('Mapa final'!#REF!="Baja",'Mapa final'!#REF!="Mayor"),CONCATENATE("R",'Mapa final'!#REF!),"")</f>
        <v>#REF!</v>
      </c>
      <c r="BM54" s="738"/>
      <c r="BN54" s="738" t="e">
        <f>IF(AND('Mapa final'!#REF!="Baja",'Mapa final'!#REF!="Mayor"),CONCATENATE("R",'Mapa final'!#REF!),"")</f>
        <v>#REF!</v>
      </c>
      <c r="BO54" s="738"/>
      <c r="BP54" s="738" t="e">
        <f>IF(AND('Mapa final'!#REF!="Baja",'Mapa final'!#REF!="Mayor"),CONCATENATE("R",'Mapa final'!#REF!),"")</f>
        <v>#REF!</v>
      </c>
      <c r="BQ54" s="738"/>
      <c r="BR54" s="738" t="e">
        <f>IF(AND('Mapa final'!#REF!="Baja",'Mapa final'!#REF!="Mayor"),CONCATENATE("R",'Mapa final'!#REF!),"")</f>
        <v>#REF!</v>
      </c>
      <c r="BS54" s="738"/>
      <c r="BT54" s="738" t="e">
        <f>IF(AND('Mapa final'!#REF!="Baja",'Mapa final'!#REF!="Mayor"),CONCATENATE("R",'Mapa final'!#REF!),"")</f>
        <v>#REF!</v>
      </c>
      <c r="BU54" s="739"/>
      <c r="BV54" s="734" t="e">
        <f>IF(AND('Mapa final'!#REF!="Baja",'Mapa final'!#REF!="Catastrófico"),CONCATENATE("R",'Mapa final'!#REF!),"")</f>
        <v>#REF!</v>
      </c>
      <c r="BW54" s="732"/>
      <c r="BX54" s="732" t="e">
        <f>IF(AND('Mapa final'!#REF!="Baja",'Mapa final'!#REF!="Catastrófico"),CONCATENATE("R",'Mapa final'!#REF!),"")</f>
        <v>#REF!</v>
      </c>
      <c r="BY54" s="732"/>
      <c r="BZ54" s="732" t="e">
        <f>IF(AND('Mapa final'!#REF!="Baja",'Mapa final'!#REF!="Catastrófico"),CONCATENATE("R",'Mapa final'!#REF!),"")</f>
        <v>#REF!</v>
      </c>
      <c r="CA54" s="732"/>
      <c r="CB54" s="732" t="e">
        <f>IF(AND('Mapa final'!#REF!="Baja",'Mapa final'!#REF!="Catastrófico"),CONCATENATE("R",'Mapa final'!#REF!),"")</f>
        <v>#REF!</v>
      </c>
      <c r="CC54" s="732"/>
      <c r="CD54" s="732" t="e">
        <f>IF(AND('Mapa final'!#REF!="Baja",'Mapa final'!#REF!="Catastrófico"),CONCATENATE("R",'Mapa final'!#REF!),"")</f>
        <v>#REF!</v>
      </c>
      <c r="CE54" s="732"/>
      <c r="CF54" s="732" t="e">
        <f>IF(AND('Mapa final'!#REF!="Baja",'Mapa final'!#REF!="Catastrófico"),CONCATENATE("R",'Mapa final'!#REF!),"")</f>
        <v>#REF!</v>
      </c>
      <c r="CG54" s="732"/>
      <c r="CH54" s="732" t="e">
        <f>IF(AND('Mapa final'!#REF!="Baja",'Mapa final'!#REF!="Catastrófico"),CONCATENATE("R",'Mapa final'!#REF!),"")</f>
        <v>#REF!</v>
      </c>
      <c r="CI54" s="732"/>
      <c r="CJ54" s="732" t="e">
        <f>IF(AND('Mapa final'!#REF!="Baja",'Mapa final'!#REF!="Catastrófico"),CONCATENATE("R",'Mapa final'!#REF!),"")</f>
        <v>#REF!</v>
      </c>
      <c r="CK54" s="733"/>
      <c r="CL54" s="22"/>
      <c r="CM54" s="780" t="s">
        <v>608</v>
      </c>
      <c r="CN54" s="781"/>
      <c r="CO54" s="781"/>
      <c r="CP54" s="781"/>
      <c r="CQ54" s="781"/>
      <c r="CR54" s="78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row>
    <row r="55" spans="1:130" ht="14.4" customHeight="1" x14ac:dyDescent="0.35">
      <c r="A55" s="22"/>
      <c r="B55" s="708"/>
      <c r="C55" s="708"/>
      <c r="D55" s="709"/>
      <c r="E55" s="746"/>
      <c r="F55" s="747"/>
      <c r="G55" s="747"/>
      <c r="H55" s="747"/>
      <c r="I55" s="747"/>
      <c r="J55" s="740"/>
      <c r="K55" s="711"/>
      <c r="L55" s="711"/>
      <c r="M55" s="711"/>
      <c r="N55" s="711"/>
      <c r="O55" s="711"/>
      <c r="P55" s="711"/>
      <c r="Q55" s="711"/>
      <c r="R55" s="711"/>
      <c r="S55" s="711"/>
      <c r="T55" s="711"/>
      <c r="U55" s="711"/>
      <c r="V55" s="711"/>
      <c r="W55" s="711"/>
      <c r="X55" s="711"/>
      <c r="Y55" s="711"/>
      <c r="Z55" s="717"/>
      <c r="AA55" s="713"/>
      <c r="AB55" s="713"/>
      <c r="AC55" s="713"/>
      <c r="AD55" s="713"/>
      <c r="AE55" s="713"/>
      <c r="AF55" s="716"/>
      <c r="AG55" s="716"/>
      <c r="AH55" s="716"/>
      <c r="AI55" s="716"/>
      <c r="AJ55" s="713"/>
      <c r="AK55" s="713"/>
      <c r="AL55" s="713"/>
      <c r="AM55" s="713"/>
      <c r="AN55" s="713"/>
      <c r="AO55" s="713"/>
      <c r="AP55" s="717"/>
      <c r="AQ55" s="713"/>
      <c r="AR55" s="713"/>
      <c r="AS55" s="713"/>
      <c r="AT55" s="713"/>
      <c r="AU55" s="713"/>
      <c r="AV55" s="716"/>
      <c r="AW55" s="716"/>
      <c r="AX55" s="716"/>
      <c r="AY55" s="716"/>
      <c r="AZ55" s="713"/>
      <c r="BA55" s="713"/>
      <c r="BB55" s="713"/>
      <c r="BC55" s="713"/>
      <c r="BD55" s="713"/>
      <c r="BE55" s="713"/>
      <c r="BF55" s="727"/>
      <c r="BG55" s="728"/>
      <c r="BH55" s="728"/>
      <c r="BI55" s="728"/>
      <c r="BJ55" s="728"/>
      <c r="BK55" s="728"/>
      <c r="BL55" s="728"/>
      <c r="BM55" s="728"/>
      <c r="BN55" s="728"/>
      <c r="BO55" s="728"/>
      <c r="BP55" s="728"/>
      <c r="BQ55" s="728"/>
      <c r="BR55" s="728"/>
      <c r="BS55" s="728"/>
      <c r="BT55" s="728"/>
      <c r="BU55" s="729"/>
      <c r="BV55" s="722"/>
      <c r="BW55" s="723"/>
      <c r="BX55" s="723"/>
      <c r="BY55" s="723"/>
      <c r="BZ55" s="723"/>
      <c r="CA55" s="723"/>
      <c r="CB55" s="723"/>
      <c r="CC55" s="723"/>
      <c r="CD55" s="723"/>
      <c r="CE55" s="723"/>
      <c r="CF55" s="723"/>
      <c r="CG55" s="723"/>
      <c r="CH55" s="723"/>
      <c r="CI55" s="723"/>
      <c r="CJ55" s="723"/>
      <c r="CK55" s="730"/>
      <c r="CL55" s="22"/>
      <c r="CM55" s="783"/>
      <c r="CN55" s="784"/>
      <c r="CO55" s="784"/>
      <c r="CP55" s="784"/>
      <c r="CQ55" s="784"/>
      <c r="CR55" s="785"/>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row>
    <row r="56" spans="1:130" ht="14.4" customHeight="1" x14ac:dyDescent="0.35">
      <c r="A56" s="22"/>
      <c r="B56" s="708"/>
      <c r="C56" s="708"/>
      <c r="D56" s="709"/>
      <c r="E56" s="746"/>
      <c r="F56" s="747"/>
      <c r="G56" s="747"/>
      <c r="H56" s="747"/>
      <c r="I56" s="747"/>
      <c r="J56" s="740" t="e">
        <f>IF(AND('Mapa final'!#REF!="Baja",'Mapa final'!#REF!="Leve"),CONCATENATE("R",'Mapa final'!#REF!),"")</f>
        <v>#REF!</v>
      </c>
      <c r="K56" s="711"/>
      <c r="L56" s="711" t="e">
        <f>IF(AND('Mapa final'!#REF!="Baja",'Mapa final'!#REF!="Leve"),CONCATENATE("R",'Mapa final'!#REF!),"")</f>
        <v>#REF!</v>
      </c>
      <c r="M56" s="711"/>
      <c r="N56" s="711" t="e">
        <f>IF(AND('Mapa final'!#REF!="Baja",'Mapa final'!#REF!="Leve"),CONCATENATE("R",'Mapa final'!#REF!),"")</f>
        <v>#REF!</v>
      </c>
      <c r="O56" s="711"/>
      <c r="P56" s="711" t="e">
        <f>IF(AND('Mapa final'!#REF!="Baja",'Mapa final'!#REF!="Leve"),CONCATENATE("R",'Mapa final'!#REF!),"")</f>
        <v>#REF!</v>
      </c>
      <c r="Q56" s="711"/>
      <c r="R56" s="711" t="e">
        <f>IF(AND('Mapa final'!#REF!="Baja",'Mapa final'!#REF!="Leve"),CONCATENATE("R",'Mapa final'!#REF!),"")</f>
        <v>#REF!</v>
      </c>
      <c r="S56" s="711"/>
      <c r="T56" s="711" t="e">
        <f>IF(AND('Mapa final'!#REF!="Baja",'Mapa final'!#REF!="Leve"),CONCATENATE("R",'Mapa final'!#REF!),"")</f>
        <v>#REF!</v>
      </c>
      <c r="U56" s="711"/>
      <c r="V56" s="711" t="e">
        <f>IF(AND('Mapa final'!#REF!="Baja",'Mapa final'!#REF!="Leve"),CONCATENATE("R",'Mapa final'!#REF!),"")</f>
        <v>#REF!</v>
      </c>
      <c r="W56" s="711"/>
      <c r="X56" s="711" t="e">
        <f>IF(AND('Mapa final'!#REF!="Baja",'Mapa final'!#REF!="Leve"),CONCATENATE("R",'Mapa final'!#REF!),"")</f>
        <v>#REF!</v>
      </c>
      <c r="Y56" s="711"/>
      <c r="Z56" s="717" t="e">
        <f>IF(AND('Mapa final'!#REF!="Baja",'Mapa final'!#REF!="Menor"),CONCATENATE("R",'Mapa final'!#REF!),"")</f>
        <v>#REF!</v>
      </c>
      <c r="AA56" s="713"/>
      <c r="AB56" s="713" t="e">
        <f>IF(AND('Mapa final'!#REF!="Baja",'Mapa final'!#REF!="Menor"),CONCATENATE("R",'Mapa final'!#REF!),"")</f>
        <v>#REF!</v>
      </c>
      <c r="AC56" s="713"/>
      <c r="AD56" s="713" t="e">
        <f>IF(AND('Mapa final'!#REF!="Baja",'Mapa final'!#REF!="Menor"),CONCATENATE("R",'Mapa final'!#REF!),"")</f>
        <v>#REF!</v>
      </c>
      <c r="AE56" s="713"/>
      <c r="AF56" s="716" t="e">
        <f>IF(AND('Mapa final'!#REF!="Baja",'Mapa final'!#REF!="Menor"),CONCATENATE("R",'Mapa final'!#REF!),"")</f>
        <v>#REF!</v>
      </c>
      <c r="AG56" s="716"/>
      <c r="AH56" s="716" t="e">
        <f>IF(AND('Mapa final'!#REF!="Baja",'Mapa final'!#REF!="Menor"),CONCATENATE("R",'Mapa final'!#REF!),"")</f>
        <v>#REF!</v>
      </c>
      <c r="AI56" s="716"/>
      <c r="AJ56" s="713" t="e">
        <f>IF(AND('Mapa final'!#REF!="Baja",'Mapa final'!#REF!="Menor"),CONCATENATE("R",'Mapa final'!#REF!),"")</f>
        <v>#REF!</v>
      </c>
      <c r="AK56" s="713"/>
      <c r="AL56" s="713" t="e">
        <f>IF(AND('Mapa final'!#REF!="Baja",'Mapa final'!#REF!="Menor"),CONCATENATE("R",'Mapa final'!#REF!),"")</f>
        <v>#REF!</v>
      </c>
      <c r="AM56" s="713"/>
      <c r="AN56" s="713" t="e">
        <f>IF(AND('Mapa final'!#REF!="Baja",'Mapa final'!#REF!="Menor"),CONCATENATE("R",'Mapa final'!#REF!),"")</f>
        <v>#REF!</v>
      </c>
      <c r="AO56" s="714"/>
      <c r="AP56" s="717" t="e">
        <f>IF(AND('Mapa final'!#REF!="Baja",'Mapa final'!#REF!="Moderado"),CONCATENATE("R",'Mapa final'!#REF!),"")</f>
        <v>#REF!</v>
      </c>
      <c r="AQ56" s="713"/>
      <c r="AR56" s="713" t="e">
        <f>IF(AND('Mapa final'!#REF!="Baja",'Mapa final'!#REF!="Moderado"),CONCATENATE("R",'Mapa final'!#REF!),"")</f>
        <v>#REF!</v>
      </c>
      <c r="AS56" s="713"/>
      <c r="AT56" s="713" t="e">
        <f>IF(AND('Mapa final'!#REF!="Baja",'Mapa final'!#REF!="Moderado"),CONCATENATE("R",'Mapa final'!#REF!),"")</f>
        <v>#REF!</v>
      </c>
      <c r="AU56" s="713"/>
      <c r="AV56" s="716" t="e">
        <f>IF(AND('Mapa final'!#REF!="Baja",'Mapa final'!#REF!="Moderado"),CONCATENATE("R",'Mapa final'!#REF!),"")</f>
        <v>#REF!</v>
      </c>
      <c r="AW56" s="716"/>
      <c r="AX56" s="716" t="e">
        <f>IF(AND('Mapa final'!#REF!="Baja",'Mapa final'!#REF!="Moderado"),CONCATENATE("R",'Mapa final'!#REF!),"")</f>
        <v>#REF!</v>
      </c>
      <c r="AY56" s="716"/>
      <c r="AZ56" s="713" t="e">
        <f>IF(AND('Mapa final'!#REF!="Baja",'Mapa final'!#REF!="Moderado"),CONCATENATE("R",'Mapa final'!#REF!),"")</f>
        <v>#REF!</v>
      </c>
      <c r="BA56" s="713"/>
      <c r="BB56" s="713" t="e">
        <f>IF(AND('Mapa final'!#REF!="Baja",'Mapa final'!#REF!="Moderado"),CONCATENATE("R",'Mapa final'!#REF!),"")</f>
        <v>#REF!</v>
      </c>
      <c r="BC56" s="713"/>
      <c r="BD56" s="713" t="e">
        <f>IF(AND('Mapa final'!#REF!="Baja",'Mapa final'!#REF!="Moderado"),CONCATENATE("R",'Mapa final'!#REF!),"")</f>
        <v>#REF!</v>
      </c>
      <c r="BE56" s="714"/>
      <c r="BF56" s="727" t="e">
        <f>IF(AND('Mapa final'!#REF!="Baja",'Mapa final'!#REF!="Mayor"),CONCATENATE("R",'Mapa final'!#REF!),"")</f>
        <v>#REF!</v>
      </c>
      <c r="BG56" s="728"/>
      <c r="BH56" s="728" t="e">
        <f>IF(AND('Mapa final'!#REF!="Baja",'Mapa final'!#REF!="Mayor"),CONCATENATE("R",'Mapa final'!#REF!),"")</f>
        <v>#REF!</v>
      </c>
      <c r="BI56" s="728"/>
      <c r="BJ56" s="728" t="e">
        <f>IF(AND('Mapa final'!#REF!="Baja",'Mapa final'!#REF!="Mayor"),CONCATENATE("R",'Mapa final'!#REF!),"")</f>
        <v>#REF!</v>
      </c>
      <c r="BK56" s="728"/>
      <c r="BL56" s="728" t="e">
        <f>IF(AND('Mapa final'!#REF!="Baja",'Mapa final'!#REF!="Mayor"),CONCATENATE("R",'Mapa final'!#REF!),"")</f>
        <v>#REF!</v>
      </c>
      <c r="BM56" s="728"/>
      <c r="BN56" s="728" t="e">
        <f>IF(AND('Mapa final'!#REF!="Baja",'Mapa final'!#REF!="Mayor"),CONCATENATE("R",'Mapa final'!#REF!),"")</f>
        <v>#REF!</v>
      </c>
      <c r="BO56" s="728"/>
      <c r="BP56" s="728" t="e">
        <f>IF(AND('Mapa final'!#REF!="Baja",'Mapa final'!#REF!="Mayor"),CONCATENATE("R",'Mapa final'!#REF!),"")</f>
        <v>#REF!</v>
      </c>
      <c r="BQ56" s="728"/>
      <c r="BR56" s="728" t="e">
        <f>IF(AND('Mapa final'!#REF!="Baja",'Mapa final'!#REF!="Mayor"),CONCATENATE("R",'Mapa final'!#REF!),"")</f>
        <v>#REF!</v>
      </c>
      <c r="BS56" s="728"/>
      <c r="BT56" s="728" t="e">
        <f>IF(AND('Mapa final'!#REF!="Baja",'Mapa final'!#REF!="Mayor"),CONCATENATE("R",'Mapa final'!#REF!),"")</f>
        <v>#REF!</v>
      </c>
      <c r="BU56" s="729"/>
      <c r="BV56" s="722" t="e">
        <f>IF(AND('Mapa final'!#REF!="Baja",'Mapa final'!#REF!="Catastrófico"),CONCATENATE("R",'Mapa final'!#REF!),"")</f>
        <v>#REF!</v>
      </c>
      <c r="BW56" s="723"/>
      <c r="BX56" s="723" t="e">
        <f>IF(AND('Mapa final'!#REF!="Baja",'Mapa final'!#REF!="Catastrófico"),CONCATENATE("R",'Mapa final'!#REF!),"")</f>
        <v>#REF!</v>
      </c>
      <c r="BY56" s="723"/>
      <c r="BZ56" s="723" t="e">
        <f>IF(AND('Mapa final'!#REF!="Baja",'Mapa final'!#REF!="Catastrófico"),CONCATENATE("R",'Mapa final'!#REF!),"")</f>
        <v>#REF!</v>
      </c>
      <c r="CA56" s="723"/>
      <c r="CB56" s="723" t="e">
        <f>IF(AND('Mapa final'!#REF!="Baja",'Mapa final'!#REF!="Catastrófico"),CONCATENATE("R",'Mapa final'!#REF!),"")</f>
        <v>#REF!</v>
      </c>
      <c r="CC56" s="723"/>
      <c r="CD56" s="723" t="e">
        <f>IF(AND('Mapa final'!#REF!="Baja",'Mapa final'!#REF!="Catastrófico"),CONCATENATE("R",'Mapa final'!#REF!),"")</f>
        <v>#REF!</v>
      </c>
      <c r="CE56" s="723"/>
      <c r="CF56" s="723" t="e">
        <f>IF(AND('Mapa final'!#REF!="Baja",'Mapa final'!#REF!="Catastrófico"),CONCATENATE("R",'Mapa final'!#REF!),"")</f>
        <v>#REF!</v>
      </c>
      <c r="CG56" s="723"/>
      <c r="CH56" s="723" t="e">
        <f>IF(AND('Mapa final'!#REF!="Baja",'Mapa final'!#REF!="Catastrófico"),CONCATENATE("R",'Mapa final'!#REF!),"")</f>
        <v>#REF!</v>
      </c>
      <c r="CI56" s="723"/>
      <c r="CJ56" s="723" t="e">
        <f>IF(AND('Mapa final'!#REF!="Baja",'Mapa final'!#REF!="Catastrófico"),CONCATENATE("R",'Mapa final'!#REF!),"")</f>
        <v>#REF!</v>
      </c>
      <c r="CK56" s="730"/>
      <c r="CL56" s="22"/>
      <c r="CM56" s="783"/>
      <c r="CN56" s="784"/>
      <c r="CO56" s="784"/>
      <c r="CP56" s="784"/>
      <c r="CQ56" s="784"/>
      <c r="CR56" s="785"/>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row>
    <row r="57" spans="1:130" ht="14.4" customHeight="1" x14ac:dyDescent="0.35">
      <c r="A57" s="22"/>
      <c r="B57" s="708"/>
      <c r="C57" s="708"/>
      <c r="D57" s="709"/>
      <c r="E57" s="746"/>
      <c r="F57" s="747"/>
      <c r="G57" s="747"/>
      <c r="H57" s="747"/>
      <c r="I57" s="747"/>
      <c r="J57" s="740"/>
      <c r="K57" s="711"/>
      <c r="L57" s="711"/>
      <c r="M57" s="711"/>
      <c r="N57" s="711"/>
      <c r="O57" s="711"/>
      <c r="P57" s="711"/>
      <c r="Q57" s="711"/>
      <c r="R57" s="711"/>
      <c r="S57" s="711"/>
      <c r="T57" s="711"/>
      <c r="U57" s="711"/>
      <c r="V57" s="711"/>
      <c r="W57" s="711"/>
      <c r="X57" s="711"/>
      <c r="Y57" s="711"/>
      <c r="Z57" s="717"/>
      <c r="AA57" s="713"/>
      <c r="AB57" s="713"/>
      <c r="AC57" s="713"/>
      <c r="AD57" s="713"/>
      <c r="AE57" s="713"/>
      <c r="AF57" s="716"/>
      <c r="AG57" s="716"/>
      <c r="AH57" s="716"/>
      <c r="AI57" s="716"/>
      <c r="AJ57" s="713"/>
      <c r="AK57" s="713"/>
      <c r="AL57" s="713"/>
      <c r="AM57" s="713"/>
      <c r="AN57" s="713"/>
      <c r="AO57" s="714"/>
      <c r="AP57" s="717"/>
      <c r="AQ57" s="713"/>
      <c r="AR57" s="713"/>
      <c r="AS57" s="713"/>
      <c r="AT57" s="713"/>
      <c r="AU57" s="713"/>
      <c r="AV57" s="716"/>
      <c r="AW57" s="716"/>
      <c r="AX57" s="716"/>
      <c r="AY57" s="716"/>
      <c r="AZ57" s="713"/>
      <c r="BA57" s="713"/>
      <c r="BB57" s="713"/>
      <c r="BC57" s="713"/>
      <c r="BD57" s="713"/>
      <c r="BE57" s="714"/>
      <c r="BF57" s="727"/>
      <c r="BG57" s="728"/>
      <c r="BH57" s="728"/>
      <c r="BI57" s="728"/>
      <c r="BJ57" s="728"/>
      <c r="BK57" s="728"/>
      <c r="BL57" s="728"/>
      <c r="BM57" s="728"/>
      <c r="BN57" s="728"/>
      <c r="BO57" s="728"/>
      <c r="BP57" s="728"/>
      <c r="BQ57" s="728"/>
      <c r="BR57" s="728"/>
      <c r="BS57" s="728"/>
      <c r="BT57" s="728"/>
      <c r="BU57" s="729"/>
      <c r="BV57" s="722"/>
      <c r="BW57" s="723"/>
      <c r="BX57" s="723"/>
      <c r="BY57" s="723"/>
      <c r="BZ57" s="723"/>
      <c r="CA57" s="723"/>
      <c r="CB57" s="723"/>
      <c r="CC57" s="723"/>
      <c r="CD57" s="723"/>
      <c r="CE57" s="723"/>
      <c r="CF57" s="723"/>
      <c r="CG57" s="723"/>
      <c r="CH57" s="723"/>
      <c r="CI57" s="723"/>
      <c r="CJ57" s="723"/>
      <c r="CK57" s="730"/>
      <c r="CL57" s="22"/>
      <c r="CM57" s="783"/>
      <c r="CN57" s="784"/>
      <c r="CO57" s="784"/>
      <c r="CP57" s="784"/>
      <c r="CQ57" s="784"/>
      <c r="CR57" s="785"/>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row>
    <row r="58" spans="1:130" ht="14.4" customHeight="1" x14ac:dyDescent="0.35">
      <c r="A58" s="22"/>
      <c r="B58" s="708"/>
      <c r="C58" s="708"/>
      <c r="D58" s="709"/>
      <c r="E58" s="746"/>
      <c r="F58" s="747"/>
      <c r="G58" s="747"/>
      <c r="H58" s="747"/>
      <c r="I58" s="747"/>
      <c r="J58" s="740" t="e">
        <f>IF(AND('Mapa final'!#REF!="Baja",'Mapa final'!#REF!="Leve"),CONCATENATE("R",'Mapa final'!#REF!),"")</f>
        <v>#REF!</v>
      </c>
      <c r="K58" s="711"/>
      <c r="L58" s="711" t="e">
        <f>IF(AND('Mapa final'!#REF!="Baja",'Mapa final'!#REF!="Leve"),CONCATENATE("R",'Mapa final'!#REF!),"")</f>
        <v>#REF!</v>
      </c>
      <c r="M58" s="711"/>
      <c r="N58" s="711" t="e">
        <f>IF(AND('Mapa final'!#REF!="Baja",'Mapa final'!#REF!="Leve"),CONCATENATE("R",'Mapa final'!#REF!),"")</f>
        <v>#REF!</v>
      </c>
      <c r="O58" s="711"/>
      <c r="P58" s="711" t="e">
        <f>IF(AND('Mapa final'!#REF!="Baja",'Mapa final'!#REF!="Leve"),CONCATENATE("R",'Mapa final'!#REF!),"")</f>
        <v>#REF!</v>
      </c>
      <c r="Q58" s="711"/>
      <c r="R58" s="711" t="e">
        <f>IF(AND('Mapa final'!#REF!="Baja",'Mapa final'!#REF!="Leve"),CONCATENATE("R",'Mapa final'!#REF!),"")</f>
        <v>#REF!</v>
      </c>
      <c r="S58" s="711"/>
      <c r="T58" s="711" t="e">
        <f>IF(AND('Mapa final'!#REF!="Baja",'Mapa final'!#REF!="Leve"),CONCATENATE("R",'Mapa final'!#REF!),"")</f>
        <v>#REF!</v>
      </c>
      <c r="U58" s="711"/>
      <c r="V58" s="711" t="e">
        <f>IF(AND('Mapa final'!#REF!="Baja",'Mapa final'!#REF!="Leve"),CONCATENATE("R",'Mapa final'!#REF!),"")</f>
        <v>#REF!</v>
      </c>
      <c r="W58" s="711"/>
      <c r="X58" s="711" t="e">
        <f>IF(AND('Mapa final'!#REF!="Baja",'Mapa final'!#REF!="Leve"),CONCATENATE("R",'Mapa final'!#REF!),"")</f>
        <v>#REF!</v>
      </c>
      <c r="Y58" s="711"/>
      <c r="Z58" s="717" t="e">
        <f>IF(AND('Mapa final'!#REF!="Baja",'Mapa final'!#REF!="Menor"),CONCATENATE("R",'Mapa final'!#REF!),"")</f>
        <v>#REF!</v>
      </c>
      <c r="AA58" s="713"/>
      <c r="AB58" s="713" t="e">
        <f>IF(AND('Mapa final'!#REF!="Baja",'Mapa final'!#REF!="Menor"),CONCATENATE("R",'Mapa final'!#REF!),"")</f>
        <v>#REF!</v>
      </c>
      <c r="AC58" s="713"/>
      <c r="AD58" s="713" t="e">
        <f>IF(AND('Mapa final'!#REF!="Baja",'Mapa final'!#REF!="Menor"),CONCATENATE("R",'Mapa final'!#REF!),"")</f>
        <v>#REF!</v>
      </c>
      <c r="AE58" s="713"/>
      <c r="AF58" s="716" t="e">
        <f>IF(AND('Mapa final'!#REF!="Baja",'Mapa final'!#REF!="Menor"),CONCATENATE("R",'Mapa final'!#REF!),"")</f>
        <v>#REF!</v>
      </c>
      <c r="AG58" s="716"/>
      <c r="AH58" s="716" t="e">
        <f>IF(AND('Mapa final'!#REF!="Baja",'Mapa final'!#REF!="Menor"),CONCATENATE("R",'Mapa final'!#REF!),"")</f>
        <v>#REF!</v>
      </c>
      <c r="AI58" s="716"/>
      <c r="AJ58" s="713" t="e">
        <f>IF(AND('Mapa final'!#REF!="Baja",'Mapa final'!#REF!="Menor"),CONCATENATE("R",'Mapa final'!#REF!),"")</f>
        <v>#REF!</v>
      </c>
      <c r="AK58" s="713"/>
      <c r="AL58" s="713" t="e">
        <f>IF(AND('Mapa final'!#REF!="Baja",'Mapa final'!#REF!="Menor"),CONCATENATE("R",'Mapa final'!#REF!),"")</f>
        <v>#REF!</v>
      </c>
      <c r="AM58" s="713"/>
      <c r="AN58" s="713" t="e">
        <f>IF(AND('Mapa final'!#REF!="Baja",'Mapa final'!#REF!="Menor"),CONCATENATE("R",'Mapa final'!#REF!),"")</f>
        <v>#REF!</v>
      </c>
      <c r="AO58" s="714"/>
      <c r="AP58" s="717" t="e">
        <f>IF(AND('Mapa final'!#REF!="Baja",'Mapa final'!#REF!="Moderado"),CONCATENATE("R",'Mapa final'!#REF!),"")</f>
        <v>#REF!</v>
      </c>
      <c r="AQ58" s="713"/>
      <c r="AR58" s="713" t="e">
        <f>IF(AND('Mapa final'!#REF!="Baja",'Mapa final'!#REF!="Moderado"),CONCATENATE("R",'Mapa final'!#REF!),"")</f>
        <v>#REF!</v>
      </c>
      <c r="AS58" s="713"/>
      <c r="AT58" s="713" t="e">
        <f>IF(AND('Mapa final'!#REF!="Baja",'Mapa final'!#REF!="Moderado"),CONCATENATE("R",'Mapa final'!#REF!),"")</f>
        <v>#REF!</v>
      </c>
      <c r="AU58" s="713"/>
      <c r="AV58" s="716" t="e">
        <f>IF(AND('Mapa final'!#REF!="Baja",'Mapa final'!#REF!="Moderado"),CONCATENATE("R",'Mapa final'!#REF!),"")</f>
        <v>#REF!</v>
      </c>
      <c r="AW58" s="716"/>
      <c r="AX58" s="716" t="e">
        <f>IF(AND('Mapa final'!#REF!="Baja",'Mapa final'!#REF!="Moderado"),CONCATENATE("R",'Mapa final'!#REF!),"")</f>
        <v>#REF!</v>
      </c>
      <c r="AY58" s="716"/>
      <c r="AZ58" s="713" t="e">
        <f>IF(AND('Mapa final'!#REF!="Baja",'Mapa final'!#REF!="Moderado"),CONCATENATE("R",'Mapa final'!#REF!),"")</f>
        <v>#REF!</v>
      </c>
      <c r="BA58" s="713"/>
      <c r="BB58" s="713" t="e">
        <f>IF(AND('Mapa final'!#REF!="Baja",'Mapa final'!#REF!="Moderado"),CONCATENATE("R",'Mapa final'!#REF!),"")</f>
        <v>#REF!</v>
      </c>
      <c r="BC58" s="713"/>
      <c r="BD58" s="713" t="e">
        <f>IF(AND('Mapa final'!#REF!="Baja",'Mapa final'!#REF!="Moderado"),CONCATENATE("R",'Mapa final'!#REF!),"")</f>
        <v>#REF!</v>
      </c>
      <c r="BE58" s="714"/>
      <c r="BF58" s="727" t="e">
        <f>IF(AND('Mapa final'!#REF!="Baja",'Mapa final'!#REF!="Mayor"),CONCATENATE("R",'Mapa final'!#REF!),"")</f>
        <v>#REF!</v>
      </c>
      <c r="BG58" s="728"/>
      <c r="BH58" s="728" t="e">
        <f>IF(AND('Mapa final'!#REF!="Baja",'Mapa final'!#REF!="Mayor"),CONCATENATE("R",'Mapa final'!#REF!),"")</f>
        <v>#REF!</v>
      </c>
      <c r="BI58" s="728"/>
      <c r="BJ58" s="728" t="e">
        <f>IF(AND('Mapa final'!#REF!="Baja",'Mapa final'!#REF!="Mayor"),CONCATENATE("R",'Mapa final'!#REF!),"")</f>
        <v>#REF!</v>
      </c>
      <c r="BK58" s="728"/>
      <c r="BL58" s="728" t="e">
        <f>IF(AND('Mapa final'!#REF!="Baja",'Mapa final'!#REF!="Mayor"),CONCATENATE("R",'Mapa final'!#REF!),"")</f>
        <v>#REF!</v>
      </c>
      <c r="BM58" s="728"/>
      <c r="BN58" s="728" t="e">
        <f>IF(AND('Mapa final'!#REF!="Baja",'Mapa final'!#REF!="Mayor"),CONCATENATE("R",'Mapa final'!#REF!),"")</f>
        <v>#REF!</v>
      </c>
      <c r="BO58" s="728"/>
      <c r="BP58" s="728" t="e">
        <f>IF(AND('Mapa final'!#REF!="Baja",'Mapa final'!#REF!="Mayor"),CONCATENATE("R",'Mapa final'!#REF!),"")</f>
        <v>#REF!</v>
      </c>
      <c r="BQ58" s="728"/>
      <c r="BR58" s="728" t="e">
        <f>IF(AND('Mapa final'!#REF!="Baja",'Mapa final'!#REF!="Mayor"),CONCATENATE("R",'Mapa final'!#REF!),"")</f>
        <v>#REF!</v>
      </c>
      <c r="BS58" s="728"/>
      <c r="BT58" s="728" t="e">
        <f>IF(AND('Mapa final'!#REF!="Baja",'Mapa final'!#REF!="Mayor"),CONCATENATE("R",'Mapa final'!#REF!),"")</f>
        <v>#REF!</v>
      </c>
      <c r="BU58" s="729"/>
      <c r="BV58" s="722" t="e">
        <f>IF(AND('Mapa final'!#REF!="Baja",'Mapa final'!#REF!="Catastrófico"),CONCATENATE("R",'Mapa final'!#REF!),"")</f>
        <v>#REF!</v>
      </c>
      <c r="BW58" s="723"/>
      <c r="BX58" s="723" t="e">
        <f>IF(AND('Mapa final'!#REF!="Baja",'Mapa final'!#REF!="Catastrófico"),CONCATENATE("R",'Mapa final'!#REF!),"")</f>
        <v>#REF!</v>
      </c>
      <c r="BY58" s="723"/>
      <c r="BZ58" s="723" t="e">
        <f>IF(AND('Mapa final'!#REF!="Baja",'Mapa final'!#REF!="Catastrófico"),CONCATENATE("R",'Mapa final'!#REF!),"")</f>
        <v>#REF!</v>
      </c>
      <c r="CA58" s="723"/>
      <c r="CB58" s="723" t="e">
        <f>IF(AND('Mapa final'!#REF!="Baja",'Mapa final'!#REF!="Catastrófico"),CONCATENATE("R",'Mapa final'!#REF!),"")</f>
        <v>#REF!</v>
      </c>
      <c r="CC58" s="723"/>
      <c r="CD58" s="723" t="e">
        <f>IF(AND('Mapa final'!#REF!="Baja",'Mapa final'!#REF!="Catastrófico"),CONCATENATE("R",'Mapa final'!#REF!),"")</f>
        <v>#REF!</v>
      </c>
      <c r="CE58" s="723"/>
      <c r="CF58" s="723" t="e">
        <f>IF(AND('Mapa final'!#REF!="Baja",'Mapa final'!#REF!="Catastrófico"),CONCATENATE("R",'Mapa final'!#REF!),"")</f>
        <v>#REF!</v>
      </c>
      <c r="CG58" s="723"/>
      <c r="CH58" s="723" t="e">
        <f>IF(AND('Mapa final'!#REF!="Baja",'Mapa final'!#REF!="Catastrófico"),CONCATENATE("R",'Mapa final'!#REF!),"")</f>
        <v>#REF!</v>
      </c>
      <c r="CI58" s="723"/>
      <c r="CJ58" s="723" t="e">
        <f>IF(AND('Mapa final'!#REF!="Baja",'Mapa final'!#REF!="Catastrófico"),CONCATENATE("R",'Mapa final'!#REF!),"")</f>
        <v>#REF!</v>
      </c>
      <c r="CK58" s="730"/>
      <c r="CL58" s="22"/>
      <c r="CM58" s="783"/>
      <c r="CN58" s="784"/>
      <c r="CO58" s="784"/>
      <c r="CP58" s="784"/>
      <c r="CQ58" s="784"/>
      <c r="CR58" s="785"/>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row>
    <row r="59" spans="1:130" ht="14.4" customHeight="1" x14ac:dyDescent="0.35">
      <c r="A59" s="22"/>
      <c r="B59" s="708"/>
      <c r="C59" s="708"/>
      <c r="D59" s="709"/>
      <c r="E59" s="746"/>
      <c r="F59" s="747"/>
      <c r="G59" s="747"/>
      <c r="H59" s="747"/>
      <c r="I59" s="747"/>
      <c r="J59" s="740"/>
      <c r="K59" s="711"/>
      <c r="L59" s="711"/>
      <c r="M59" s="711"/>
      <c r="N59" s="711"/>
      <c r="O59" s="711"/>
      <c r="P59" s="711"/>
      <c r="Q59" s="711"/>
      <c r="R59" s="711"/>
      <c r="S59" s="711"/>
      <c r="T59" s="711"/>
      <c r="U59" s="711"/>
      <c r="V59" s="711"/>
      <c r="W59" s="711"/>
      <c r="X59" s="711"/>
      <c r="Y59" s="711"/>
      <c r="Z59" s="717"/>
      <c r="AA59" s="713"/>
      <c r="AB59" s="713"/>
      <c r="AC59" s="713"/>
      <c r="AD59" s="713"/>
      <c r="AE59" s="713"/>
      <c r="AF59" s="716"/>
      <c r="AG59" s="716"/>
      <c r="AH59" s="716"/>
      <c r="AI59" s="716"/>
      <c r="AJ59" s="713"/>
      <c r="AK59" s="713"/>
      <c r="AL59" s="713"/>
      <c r="AM59" s="713"/>
      <c r="AN59" s="713"/>
      <c r="AO59" s="714"/>
      <c r="AP59" s="717"/>
      <c r="AQ59" s="713"/>
      <c r="AR59" s="713"/>
      <c r="AS59" s="713"/>
      <c r="AT59" s="713"/>
      <c r="AU59" s="713"/>
      <c r="AV59" s="716"/>
      <c r="AW59" s="716"/>
      <c r="AX59" s="716"/>
      <c r="AY59" s="716"/>
      <c r="AZ59" s="713"/>
      <c r="BA59" s="713"/>
      <c r="BB59" s="713"/>
      <c r="BC59" s="713"/>
      <c r="BD59" s="713"/>
      <c r="BE59" s="714"/>
      <c r="BF59" s="727"/>
      <c r="BG59" s="728"/>
      <c r="BH59" s="728"/>
      <c r="BI59" s="728"/>
      <c r="BJ59" s="728"/>
      <c r="BK59" s="728"/>
      <c r="BL59" s="728"/>
      <c r="BM59" s="728"/>
      <c r="BN59" s="728"/>
      <c r="BO59" s="728"/>
      <c r="BP59" s="728"/>
      <c r="BQ59" s="728"/>
      <c r="BR59" s="728"/>
      <c r="BS59" s="728"/>
      <c r="BT59" s="728"/>
      <c r="BU59" s="729"/>
      <c r="BV59" s="722"/>
      <c r="BW59" s="723"/>
      <c r="BX59" s="723"/>
      <c r="BY59" s="723"/>
      <c r="BZ59" s="723"/>
      <c r="CA59" s="723"/>
      <c r="CB59" s="723"/>
      <c r="CC59" s="723"/>
      <c r="CD59" s="723"/>
      <c r="CE59" s="723"/>
      <c r="CF59" s="723"/>
      <c r="CG59" s="723"/>
      <c r="CH59" s="723"/>
      <c r="CI59" s="723"/>
      <c r="CJ59" s="723"/>
      <c r="CK59" s="730"/>
      <c r="CL59" s="22"/>
      <c r="CM59" s="783"/>
      <c r="CN59" s="784"/>
      <c r="CO59" s="784"/>
      <c r="CP59" s="784"/>
      <c r="CQ59" s="784"/>
      <c r="CR59" s="785"/>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row>
    <row r="60" spans="1:130" ht="14.4" customHeight="1" x14ac:dyDescent="0.35">
      <c r="A60" s="22"/>
      <c r="B60" s="708"/>
      <c r="C60" s="708"/>
      <c r="D60" s="709"/>
      <c r="E60" s="746"/>
      <c r="F60" s="747"/>
      <c r="G60" s="747"/>
      <c r="H60" s="747"/>
      <c r="I60" s="747"/>
      <c r="J60" s="740" t="e">
        <f>IF(AND('Mapa final'!#REF!="Baja",'Mapa final'!#REF!="Leve"),CONCATENATE("R",'Mapa final'!#REF!),"")</f>
        <v>#REF!</v>
      </c>
      <c r="K60" s="711"/>
      <c r="L60" s="711" t="e">
        <f>IF(AND('Mapa final'!#REF!="Baja",'Mapa final'!#REF!="Leve"),CONCATENATE("R",'Mapa final'!#REF!),"")</f>
        <v>#REF!</v>
      </c>
      <c r="M60" s="711"/>
      <c r="N60" s="711" t="e">
        <f>IF(AND('Mapa final'!#REF!="Baja",'Mapa final'!#REF!="Leve"),CONCATENATE("R",'Mapa final'!#REF!),"")</f>
        <v>#REF!</v>
      </c>
      <c r="O60" s="711"/>
      <c r="P60" s="711" t="e">
        <f>IF(AND('Mapa final'!#REF!="Baja",'Mapa final'!#REF!="Leve"),CONCATENATE("R",'Mapa final'!#REF!),"")</f>
        <v>#REF!</v>
      </c>
      <c r="Q60" s="711"/>
      <c r="R60" s="711" t="e">
        <f>IF(AND('Mapa final'!#REF!="Baja",'Mapa final'!#REF!="Leve"),CONCATENATE("R",'Mapa final'!#REF!),"")</f>
        <v>#REF!</v>
      </c>
      <c r="S60" s="711"/>
      <c r="T60" s="711" t="e">
        <f>IF(AND('Mapa final'!#REF!="Baja",'Mapa final'!#REF!="Leve"),CONCATENATE("R",'Mapa final'!#REF!),"")</f>
        <v>#REF!</v>
      </c>
      <c r="U60" s="711"/>
      <c r="V60" s="711" t="e">
        <f>IF(AND('Mapa final'!#REF!="Baja",'Mapa final'!#REF!="Leve"),CONCATENATE("R",'Mapa final'!#REF!),"")</f>
        <v>#REF!</v>
      </c>
      <c r="W60" s="711"/>
      <c r="X60" s="711" t="e">
        <f>IF(AND('Mapa final'!#REF!="Baja",'Mapa final'!#REF!="Leve"),CONCATENATE("R",'Mapa final'!#REF!),"")</f>
        <v>#REF!</v>
      </c>
      <c r="Y60" s="711"/>
      <c r="Z60" s="717" t="e">
        <f>IF(AND('Mapa final'!#REF!="Baja",'Mapa final'!#REF!="Menor"),CONCATENATE("R",'Mapa final'!#REF!),"")</f>
        <v>#REF!</v>
      </c>
      <c r="AA60" s="713"/>
      <c r="AB60" s="713" t="e">
        <f>IF(AND('Mapa final'!#REF!="Baja",'Mapa final'!#REF!="Menor"),CONCATENATE("R",'Mapa final'!#REF!),"")</f>
        <v>#REF!</v>
      </c>
      <c r="AC60" s="713"/>
      <c r="AD60" s="713" t="e">
        <f>IF(AND('Mapa final'!#REF!="Baja",'Mapa final'!#REF!="Menor"),CONCATENATE("R",'Mapa final'!#REF!),"")</f>
        <v>#REF!</v>
      </c>
      <c r="AE60" s="713"/>
      <c r="AF60" s="716" t="e">
        <f>IF(AND('Mapa final'!#REF!="Baja",'Mapa final'!#REF!="Menor"),CONCATENATE("R",'Mapa final'!#REF!),"")</f>
        <v>#REF!</v>
      </c>
      <c r="AG60" s="716"/>
      <c r="AH60" s="716" t="e">
        <f>IF(AND('Mapa final'!#REF!="Baja",'Mapa final'!#REF!="Menor"),CONCATENATE("R",'Mapa final'!#REF!),"")</f>
        <v>#REF!</v>
      </c>
      <c r="AI60" s="716"/>
      <c r="AJ60" s="713" t="e">
        <f>IF(AND('Mapa final'!#REF!="Baja",'Mapa final'!#REF!="Menor"),CONCATENATE("R",'Mapa final'!#REF!),"")</f>
        <v>#REF!</v>
      </c>
      <c r="AK60" s="713"/>
      <c r="AL60" s="713" t="e">
        <f>IF(AND('Mapa final'!#REF!="Baja",'Mapa final'!#REF!="Menor"),CONCATENATE("R",'Mapa final'!#REF!),"")</f>
        <v>#REF!</v>
      </c>
      <c r="AM60" s="713"/>
      <c r="AN60" s="713" t="e">
        <f>IF(AND('Mapa final'!#REF!="Baja",'Mapa final'!#REF!="Menor"),CONCATENATE("R",'Mapa final'!#REF!),"")</f>
        <v>#REF!</v>
      </c>
      <c r="AO60" s="714"/>
      <c r="AP60" s="717" t="e">
        <f>IF(AND('Mapa final'!#REF!="Baja",'Mapa final'!#REF!="Moderado"),CONCATENATE("R",'Mapa final'!#REF!),"")</f>
        <v>#REF!</v>
      </c>
      <c r="AQ60" s="713"/>
      <c r="AR60" s="713" t="e">
        <f>IF(AND('Mapa final'!#REF!="Baja",'Mapa final'!#REF!="Moderado"),CONCATENATE("R",'Mapa final'!#REF!),"")</f>
        <v>#REF!</v>
      </c>
      <c r="AS60" s="713"/>
      <c r="AT60" s="713" t="e">
        <f>IF(AND('Mapa final'!#REF!="Baja",'Mapa final'!#REF!="Moderado"),CONCATENATE("R",'Mapa final'!#REF!),"")</f>
        <v>#REF!</v>
      </c>
      <c r="AU60" s="713"/>
      <c r="AV60" s="716" t="e">
        <f>IF(AND('Mapa final'!#REF!="Baja",'Mapa final'!#REF!="Moderado"),CONCATENATE("R",'Mapa final'!#REF!),"")</f>
        <v>#REF!</v>
      </c>
      <c r="AW60" s="716"/>
      <c r="AX60" s="716" t="e">
        <f>IF(AND('Mapa final'!#REF!="Baja",'Mapa final'!#REF!="Moderado"),CONCATENATE("R",'Mapa final'!#REF!),"")</f>
        <v>#REF!</v>
      </c>
      <c r="AY60" s="716"/>
      <c r="AZ60" s="713" t="e">
        <f>IF(AND('Mapa final'!#REF!="Baja",'Mapa final'!#REF!="Moderado"),CONCATENATE("R",'Mapa final'!#REF!),"")</f>
        <v>#REF!</v>
      </c>
      <c r="BA60" s="713"/>
      <c r="BB60" s="713" t="e">
        <f>IF(AND('Mapa final'!#REF!="Baja",'Mapa final'!#REF!="Moderado"),CONCATENATE("R",'Mapa final'!#REF!),"")</f>
        <v>#REF!</v>
      </c>
      <c r="BC60" s="713"/>
      <c r="BD60" s="713" t="e">
        <f>IF(AND('Mapa final'!#REF!="Baja",'Mapa final'!#REF!="Moderado"),CONCATENATE("R",'Mapa final'!#REF!),"")</f>
        <v>#REF!</v>
      </c>
      <c r="BE60" s="714"/>
      <c r="BF60" s="727" t="e">
        <f>IF(AND('Mapa final'!#REF!="Baja",'Mapa final'!#REF!="Mayor"),CONCATENATE("R",'Mapa final'!#REF!),"")</f>
        <v>#REF!</v>
      </c>
      <c r="BG60" s="728"/>
      <c r="BH60" s="728" t="e">
        <f>IF(AND('Mapa final'!#REF!="Baja",'Mapa final'!#REF!="Mayor"),CONCATENATE("R",'Mapa final'!#REF!),"")</f>
        <v>#REF!</v>
      </c>
      <c r="BI60" s="728"/>
      <c r="BJ60" s="728" t="e">
        <f>IF(AND('Mapa final'!#REF!="Baja",'Mapa final'!#REF!="Mayor"),CONCATENATE("R",'Mapa final'!#REF!),"")</f>
        <v>#REF!</v>
      </c>
      <c r="BK60" s="728"/>
      <c r="BL60" s="728" t="e">
        <f>IF(AND('Mapa final'!#REF!="Baja",'Mapa final'!#REF!="Mayor"),CONCATENATE("R",'Mapa final'!#REF!),"")</f>
        <v>#REF!</v>
      </c>
      <c r="BM60" s="728"/>
      <c r="BN60" s="728" t="e">
        <f>IF(AND('Mapa final'!#REF!="Baja",'Mapa final'!#REF!="Mayor"),CONCATENATE("R",'Mapa final'!#REF!),"")</f>
        <v>#REF!</v>
      </c>
      <c r="BO60" s="728"/>
      <c r="BP60" s="728" t="e">
        <f>IF(AND('Mapa final'!#REF!="Baja",'Mapa final'!#REF!="Mayor"),CONCATENATE("R",'Mapa final'!#REF!),"")</f>
        <v>#REF!</v>
      </c>
      <c r="BQ60" s="728"/>
      <c r="BR60" s="728" t="e">
        <f>IF(AND('Mapa final'!#REF!="Baja",'Mapa final'!#REF!="Mayor"),CONCATENATE("R",'Mapa final'!#REF!),"")</f>
        <v>#REF!</v>
      </c>
      <c r="BS60" s="728"/>
      <c r="BT60" s="728" t="e">
        <f>IF(AND('Mapa final'!#REF!="Baja",'Mapa final'!#REF!="Mayor"),CONCATENATE("R",'Mapa final'!#REF!),"")</f>
        <v>#REF!</v>
      </c>
      <c r="BU60" s="729"/>
      <c r="BV60" s="722" t="e">
        <f>IF(AND('Mapa final'!#REF!="Baja",'Mapa final'!#REF!="Catastrófico"),CONCATENATE("R",'Mapa final'!#REF!),"")</f>
        <v>#REF!</v>
      </c>
      <c r="BW60" s="723"/>
      <c r="BX60" s="723" t="e">
        <f>IF(AND('Mapa final'!#REF!="Baja",'Mapa final'!#REF!="Catastrófico"),CONCATENATE("R",'Mapa final'!#REF!),"")</f>
        <v>#REF!</v>
      </c>
      <c r="BY60" s="723"/>
      <c r="BZ60" s="723" t="e">
        <f>IF(AND('Mapa final'!#REF!="Baja",'Mapa final'!#REF!="Catastrófico"),CONCATENATE("R",'Mapa final'!#REF!),"")</f>
        <v>#REF!</v>
      </c>
      <c r="CA60" s="723"/>
      <c r="CB60" s="723" t="e">
        <f>IF(AND('Mapa final'!#REF!="Baja",'Mapa final'!#REF!="Catastrófico"),CONCATENATE("R",'Mapa final'!#REF!),"")</f>
        <v>#REF!</v>
      </c>
      <c r="CC60" s="723"/>
      <c r="CD60" s="723" t="e">
        <f>IF(AND('Mapa final'!#REF!="Baja",'Mapa final'!#REF!="Catastrófico"),CONCATENATE("R",'Mapa final'!#REF!),"")</f>
        <v>#REF!</v>
      </c>
      <c r="CE60" s="723"/>
      <c r="CF60" s="723" t="e">
        <f>IF(AND('Mapa final'!#REF!="Baja",'Mapa final'!#REF!="Catastrófico"),CONCATENATE("R",'Mapa final'!#REF!),"")</f>
        <v>#REF!</v>
      </c>
      <c r="CG60" s="723"/>
      <c r="CH60" s="723" t="e">
        <f>IF(AND('Mapa final'!#REF!="Baja",'Mapa final'!#REF!="Catastrófico"),CONCATENATE("R",'Mapa final'!#REF!),"")</f>
        <v>#REF!</v>
      </c>
      <c r="CI60" s="723"/>
      <c r="CJ60" s="723" t="e">
        <f>IF(AND('Mapa final'!#REF!="Baja",'Mapa final'!#REF!="Catastrófico"),CONCATENATE("R",'Mapa final'!#REF!),"")</f>
        <v>#REF!</v>
      </c>
      <c r="CK60" s="730"/>
      <c r="CL60" s="22"/>
      <c r="CM60" s="783"/>
      <c r="CN60" s="784"/>
      <c r="CO60" s="784"/>
      <c r="CP60" s="784"/>
      <c r="CQ60" s="784"/>
      <c r="CR60" s="785"/>
      <c r="CS60" s="22"/>
      <c r="CT60" s="22"/>
      <c r="CU60" s="22"/>
      <c r="CV60" s="22"/>
      <c r="CW60" s="22"/>
      <c r="CX60" s="22"/>
      <c r="CY60" s="22"/>
      <c r="CZ60" s="22"/>
      <c r="DA60" s="22"/>
      <c r="DB60" s="22"/>
      <c r="DC60" s="22"/>
      <c r="DD60" s="22"/>
      <c r="DE60" s="22"/>
      <c r="DF60" s="22"/>
      <c r="DG60" s="22"/>
      <c r="DH60" s="22"/>
      <c r="DI60" s="22"/>
      <c r="DJ60" s="22"/>
      <c r="DK60" s="22"/>
      <c r="DL60" s="22"/>
      <c r="DM60" s="22"/>
      <c r="DN60" s="22"/>
      <c r="DO60" s="22"/>
      <c r="DP60" s="22"/>
      <c r="DQ60" s="22"/>
      <c r="DR60" s="22"/>
      <c r="DS60" s="22"/>
      <c r="DT60" s="22"/>
      <c r="DU60" s="22"/>
      <c r="DV60" s="22"/>
      <c r="DW60" s="22"/>
      <c r="DX60" s="22"/>
      <c r="DY60" s="22"/>
      <c r="DZ60" s="22"/>
    </row>
    <row r="61" spans="1:130" ht="15" customHeight="1" x14ac:dyDescent="0.35">
      <c r="A61" s="22"/>
      <c r="B61" s="708"/>
      <c r="C61" s="708"/>
      <c r="D61" s="709"/>
      <c r="E61" s="746"/>
      <c r="F61" s="747"/>
      <c r="G61" s="747"/>
      <c r="H61" s="747"/>
      <c r="I61" s="747"/>
      <c r="J61" s="740"/>
      <c r="K61" s="711"/>
      <c r="L61" s="711"/>
      <c r="M61" s="711"/>
      <c r="N61" s="711"/>
      <c r="O61" s="711"/>
      <c r="P61" s="711"/>
      <c r="Q61" s="711"/>
      <c r="R61" s="711"/>
      <c r="S61" s="711"/>
      <c r="T61" s="711"/>
      <c r="U61" s="711"/>
      <c r="V61" s="711"/>
      <c r="W61" s="711"/>
      <c r="X61" s="711"/>
      <c r="Y61" s="711"/>
      <c r="Z61" s="717"/>
      <c r="AA61" s="713"/>
      <c r="AB61" s="713"/>
      <c r="AC61" s="713"/>
      <c r="AD61" s="713"/>
      <c r="AE61" s="713"/>
      <c r="AF61" s="716"/>
      <c r="AG61" s="716"/>
      <c r="AH61" s="716"/>
      <c r="AI61" s="716"/>
      <c r="AJ61" s="713"/>
      <c r="AK61" s="713"/>
      <c r="AL61" s="713"/>
      <c r="AM61" s="713"/>
      <c r="AN61" s="713"/>
      <c r="AO61" s="714"/>
      <c r="AP61" s="717"/>
      <c r="AQ61" s="713"/>
      <c r="AR61" s="713"/>
      <c r="AS61" s="713"/>
      <c r="AT61" s="713"/>
      <c r="AU61" s="713"/>
      <c r="AV61" s="716"/>
      <c r="AW61" s="716"/>
      <c r="AX61" s="716"/>
      <c r="AY61" s="716"/>
      <c r="AZ61" s="713"/>
      <c r="BA61" s="713"/>
      <c r="BB61" s="713"/>
      <c r="BC61" s="713"/>
      <c r="BD61" s="713"/>
      <c r="BE61" s="714"/>
      <c r="BF61" s="727"/>
      <c r="BG61" s="728"/>
      <c r="BH61" s="728"/>
      <c r="BI61" s="728"/>
      <c r="BJ61" s="728"/>
      <c r="BK61" s="728"/>
      <c r="BL61" s="728"/>
      <c r="BM61" s="728"/>
      <c r="BN61" s="728"/>
      <c r="BO61" s="728"/>
      <c r="BP61" s="728"/>
      <c r="BQ61" s="728"/>
      <c r="BR61" s="728"/>
      <c r="BS61" s="728"/>
      <c r="BT61" s="728"/>
      <c r="BU61" s="729"/>
      <c r="BV61" s="722"/>
      <c r="BW61" s="723"/>
      <c r="BX61" s="723"/>
      <c r="BY61" s="723"/>
      <c r="BZ61" s="723"/>
      <c r="CA61" s="723"/>
      <c r="CB61" s="723"/>
      <c r="CC61" s="723"/>
      <c r="CD61" s="723"/>
      <c r="CE61" s="723"/>
      <c r="CF61" s="723"/>
      <c r="CG61" s="723"/>
      <c r="CH61" s="723"/>
      <c r="CI61" s="723"/>
      <c r="CJ61" s="723"/>
      <c r="CK61" s="730"/>
      <c r="CL61" s="22"/>
      <c r="CM61" s="783"/>
      <c r="CN61" s="784"/>
      <c r="CO61" s="784"/>
      <c r="CP61" s="784"/>
      <c r="CQ61" s="784"/>
      <c r="CR61" s="785"/>
      <c r="CS61" s="22"/>
      <c r="CT61" s="22"/>
      <c r="CU61" s="22"/>
      <c r="CV61" s="22"/>
      <c r="CW61" s="22"/>
      <c r="CX61" s="22"/>
      <c r="CY61" s="22"/>
      <c r="CZ61" s="22"/>
      <c r="DA61" s="22"/>
      <c r="DB61" s="22"/>
      <c r="DC61" s="22"/>
      <c r="DD61" s="22"/>
      <c r="DE61" s="22"/>
      <c r="DF61" s="22"/>
      <c r="DG61" s="22"/>
      <c r="DH61" s="22"/>
      <c r="DI61" s="22"/>
      <c r="DJ61" s="22"/>
      <c r="DK61" s="22"/>
      <c r="DL61" s="22"/>
      <c r="DM61" s="22"/>
      <c r="DN61" s="22"/>
      <c r="DO61" s="22"/>
      <c r="DP61" s="22"/>
      <c r="DQ61" s="22"/>
      <c r="DR61" s="22"/>
      <c r="DS61" s="22"/>
      <c r="DT61" s="22"/>
      <c r="DU61" s="22"/>
      <c r="DV61" s="22"/>
      <c r="DW61" s="22"/>
      <c r="DX61" s="22"/>
      <c r="DY61" s="22"/>
      <c r="DZ61" s="22"/>
    </row>
    <row r="62" spans="1:130" ht="14.4" customHeight="1" x14ac:dyDescent="0.35">
      <c r="A62" s="22"/>
      <c r="B62" s="708"/>
      <c r="C62" s="708"/>
      <c r="D62" s="709"/>
      <c r="E62" s="746"/>
      <c r="F62" s="747"/>
      <c r="G62" s="747"/>
      <c r="H62" s="747"/>
      <c r="I62" s="747"/>
      <c r="J62" s="740" t="e">
        <f>IF(AND('Mapa final'!#REF!="Baja",'Mapa final'!#REF!="Leve"),CONCATENATE("R",'Mapa final'!#REF!),"")</f>
        <v>#REF!</v>
      </c>
      <c r="K62" s="711"/>
      <c r="L62" s="711" t="e">
        <f>IF(AND('Mapa final'!#REF!="Baja",'Mapa final'!#REF!="Leve"),CONCATENATE("R",'Mapa final'!#REF!),"")</f>
        <v>#REF!</v>
      </c>
      <c r="M62" s="711"/>
      <c r="N62" s="711" t="e">
        <f>IF(AND('Mapa final'!#REF!="Baja",'Mapa final'!#REF!="Leve"),CONCATENATE("R",'Mapa final'!#REF!),"")</f>
        <v>#REF!</v>
      </c>
      <c r="O62" s="711"/>
      <c r="P62" s="711" t="e">
        <f>IF(AND('Mapa final'!#REF!="Baja",'Mapa final'!#REF!="Leve"),CONCATENATE("R",'Mapa final'!#REF!),"")</f>
        <v>#REF!</v>
      </c>
      <c r="Q62" s="711"/>
      <c r="R62" s="711" t="e">
        <f>IF(AND('Mapa final'!#REF!="Baja",'Mapa final'!#REF!="Leve"),CONCATENATE("R",'Mapa final'!#REF!),"")</f>
        <v>#REF!</v>
      </c>
      <c r="S62" s="711"/>
      <c r="T62" s="711" t="e">
        <f>IF(AND('Mapa final'!#REF!="Baja",'Mapa final'!#REF!="Leve"),CONCATENATE("R",'Mapa final'!#REF!),"")</f>
        <v>#REF!</v>
      </c>
      <c r="U62" s="711"/>
      <c r="V62" s="711" t="e">
        <f>IF(AND('Mapa final'!#REF!="Baja",'Mapa final'!#REF!="Leve"),CONCATENATE("R",'Mapa final'!#REF!),"")</f>
        <v>#REF!</v>
      </c>
      <c r="W62" s="711"/>
      <c r="X62" s="711" t="e">
        <f>IF(AND('Mapa final'!#REF!="Baja",'Mapa final'!#REF!="Leve"),CONCATENATE("R",'Mapa final'!#REF!),"")</f>
        <v>#REF!</v>
      </c>
      <c r="Y62" s="711"/>
      <c r="Z62" s="717" t="e">
        <f>IF(AND('Mapa final'!#REF!="Baja",'Mapa final'!#REF!="Menor"),CONCATENATE("R",'Mapa final'!#REF!),"")</f>
        <v>#REF!</v>
      </c>
      <c r="AA62" s="713"/>
      <c r="AB62" s="713" t="e">
        <f>IF(AND('Mapa final'!#REF!="Baja",'Mapa final'!#REF!="Menor"),CONCATENATE("R",'Mapa final'!#REF!),"")</f>
        <v>#REF!</v>
      </c>
      <c r="AC62" s="713"/>
      <c r="AD62" s="713" t="e">
        <f>IF(AND('Mapa final'!#REF!="Baja",'Mapa final'!#REF!="Menor"),CONCATENATE("R",'Mapa final'!#REF!),"")</f>
        <v>#REF!</v>
      </c>
      <c r="AE62" s="713"/>
      <c r="AF62" s="713" t="e">
        <f>IF(AND('Mapa final'!#REF!="Baja",'Mapa final'!#REF!="Menor"),CONCATENATE("R",'Mapa final'!#REF!),"")</f>
        <v>#REF!</v>
      </c>
      <c r="AG62" s="713"/>
      <c r="AH62" s="713" t="e">
        <f>IF(AND('Mapa final'!#REF!="Baja",'Mapa final'!#REF!="Menor"),CONCATENATE("R",'Mapa final'!#REF!),"")</f>
        <v>#REF!</v>
      </c>
      <c r="AI62" s="713"/>
      <c r="AJ62" s="713" t="e">
        <f>IF(AND('Mapa final'!#REF!="Baja",'Mapa final'!#REF!="Menor"),CONCATENATE("R",'Mapa final'!#REF!),"")</f>
        <v>#REF!</v>
      </c>
      <c r="AK62" s="713"/>
      <c r="AL62" s="713" t="e">
        <f>IF(AND('Mapa final'!#REF!="Baja",'Mapa final'!#REF!="Menor"),CONCATENATE("R",'Mapa final'!#REF!),"")</f>
        <v>#REF!</v>
      </c>
      <c r="AM62" s="713"/>
      <c r="AN62" s="713" t="e">
        <f>IF(AND('Mapa final'!#REF!="Baja",'Mapa final'!#REF!="Menor"),CONCATENATE("R",'Mapa final'!#REF!),"")</f>
        <v>#REF!</v>
      </c>
      <c r="AO62" s="714"/>
      <c r="AP62" s="717" t="e">
        <f>IF(AND('Mapa final'!#REF!="Baja",'Mapa final'!#REF!="Moderado"),CONCATENATE("R",'Mapa final'!#REF!),"")</f>
        <v>#REF!</v>
      </c>
      <c r="AQ62" s="713"/>
      <c r="AR62" s="713" t="e">
        <f>IF(AND('Mapa final'!#REF!="Baja",'Mapa final'!#REF!="Moderado"),CONCATENATE("R",'Mapa final'!#REF!),"")</f>
        <v>#REF!</v>
      </c>
      <c r="AS62" s="713"/>
      <c r="AT62" s="713" t="e">
        <f>IF(AND('Mapa final'!#REF!="Baja",'Mapa final'!#REF!="Moderado"),CONCATENATE("R",'Mapa final'!#REF!),"")</f>
        <v>#REF!</v>
      </c>
      <c r="AU62" s="713"/>
      <c r="AV62" s="713" t="e">
        <f>IF(AND('Mapa final'!#REF!="Baja",'Mapa final'!#REF!="Moderado"),CONCATENATE("R",'Mapa final'!#REF!),"")</f>
        <v>#REF!</v>
      </c>
      <c r="AW62" s="713"/>
      <c r="AX62" s="713" t="e">
        <f>IF(AND('Mapa final'!#REF!="Baja",'Mapa final'!#REF!="Moderado"),CONCATENATE("R",'Mapa final'!#REF!),"")</f>
        <v>#REF!</v>
      </c>
      <c r="AY62" s="713"/>
      <c r="AZ62" s="713" t="e">
        <f>IF(AND('Mapa final'!#REF!="Baja",'Mapa final'!#REF!="Moderado"),CONCATENATE("R",'Mapa final'!#REF!),"")</f>
        <v>#REF!</v>
      </c>
      <c r="BA62" s="713"/>
      <c r="BB62" s="713" t="e">
        <f>IF(AND('Mapa final'!#REF!="Baja",'Mapa final'!#REF!="Moderado"),CONCATENATE("R",'Mapa final'!#REF!),"")</f>
        <v>#REF!</v>
      </c>
      <c r="BC62" s="713"/>
      <c r="BD62" s="713" t="e">
        <f>IF(AND('Mapa final'!#REF!="Baja",'Mapa final'!#REF!="Moderado"),CONCATENATE("R",'Mapa final'!#REF!),"")</f>
        <v>#REF!</v>
      </c>
      <c r="BE62" s="714"/>
      <c r="BF62" s="727" t="e">
        <f>IF(AND('Mapa final'!#REF!="Baja",'Mapa final'!#REF!="Mayor"),CONCATENATE("R",'Mapa final'!#REF!),"")</f>
        <v>#REF!</v>
      </c>
      <c r="BG62" s="728"/>
      <c r="BH62" s="728" t="e">
        <f>IF(AND('Mapa final'!#REF!="Baja",'Mapa final'!#REF!="Mayor"),CONCATENATE("R",'Mapa final'!#REF!),"")</f>
        <v>#REF!</v>
      </c>
      <c r="BI62" s="728"/>
      <c r="BJ62" s="728" t="e">
        <f>IF(AND('Mapa final'!#REF!="Baja",'Mapa final'!#REF!="Mayor"),CONCATENATE("R",'Mapa final'!#REF!),"")</f>
        <v>#REF!</v>
      </c>
      <c r="BK62" s="728"/>
      <c r="BL62" s="728" t="e">
        <f>IF(AND('Mapa final'!#REF!="Baja",'Mapa final'!#REF!="Mayor"),CONCATENATE("R",'Mapa final'!#REF!),"")</f>
        <v>#REF!</v>
      </c>
      <c r="BM62" s="728"/>
      <c r="BN62" s="728" t="e">
        <f>IF(AND('Mapa final'!#REF!="Baja",'Mapa final'!#REF!="Mayor"),CONCATENATE("R",'Mapa final'!#REF!),"")</f>
        <v>#REF!</v>
      </c>
      <c r="BO62" s="728"/>
      <c r="BP62" s="728" t="e">
        <f>IF(AND('Mapa final'!#REF!="Baja",'Mapa final'!#REF!="Mayor"),CONCATENATE("R",'Mapa final'!#REF!),"")</f>
        <v>#REF!</v>
      </c>
      <c r="BQ62" s="728"/>
      <c r="BR62" s="728" t="e">
        <f>IF(AND('Mapa final'!#REF!="Baja",'Mapa final'!#REF!="Mayor"),CONCATENATE("R",'Mapa final'!#REF!),"")</f>
        <v>#REF!</v>
      </c>
      <c r="BS62" s="728"/>
      <c r="BT62" s="728" t="e">
        <f>IF(AND('Mapa final'!#REF!="Baja",'Mapa final'!#REF!="Mayor"),CONCATENATE("R",'Mapa final'!#REF!),"")</f>
        <v>#REF!</v>
      </c>
      <c r="BU62" s="729"/>
      <c r="BV62" s="722" t="e">
        <f>IF(AND('Mapa final'!#REF!="Baja",'Mapa final'!#REF!="Catastrófico"),CONCATENATE("R",'Mapa final'!#REF!),"")</f>
        <v>#REF!</v>
      </c>
      <c r="BW62" s="723"/>
      <c r="BX62" s="723" t="e">
        <f>IF(AND('Mapa final'!#REF!="Baja",'Mapa final'!#REF!="Catastrófico"),CONCATENATE("R",'Mapa final'!#REF!),"")</f>
        <v>#REF!</v>
      </c>
      <c r="BY62" s="723"/>
      <c r="BZ62" s="723" t="e">
        <f>IF(AND('Mapa final'!#REF!="Baja",'Mapa final'!#REF!="Catastrófico"),CONCATENATE("R",'Mapa final'!#REF!),"")</f>
        <v>#REF!</v>
      </c>
      <c r="CA62" s="723"/>
      <c r="CB62" s="723" t="e">
        <f>IF(AND('Mapa final'!#REF!="Baja",'Mapa final'!#REF!="Catastrófico"),CONCATENATE("R",'Mapa final'!#REF!),"")</f>
        <v>#REF!</v>
      </c>
      <c r="CC62" s="723"/>
      <c r="CD62" s="723" t="e">
        <f>IF(AND('Mapa final'!#REF!="Baja",'Mapa final'!#REF!="Catastrófico"),CONCATENATE("R",'Mapa final'!#REF!),"")</f>
        <v>#REF!</v>
      </c>
      <c r="CE62" s="723"/>
      <c r="CF62" s="723" t="e">
        <f>IF(AND('Mapa final'!#REF!="Baja",'Mapa final'!#REF!="Catastrófico"),CONCATENATE("R",'Mapa final'!#REF!),"")</f>
        <v>#REF!</v>
      </c>
      <c r="CG62" s="723"/>
      <c r="CH62" s="723" t="e">
        <f>IF(AND('Mapa final'!#REF!="Baja",'Mapa final'!#REF!="Catastrófico"),CONCATENATE("R",'Mapa final'!#REF!),"")</f>
        <v>#REF!</v>
      </c>
      <c r="CI62" s="723"/>
      <c r="CJ62" s="723" t="e">
        <f>IF(AND('Mapa final'!#REF!="Baja",'Mapa final'!#REF!="Catastrófico"),CONCATENATE("R",'Mapa final'!#REF!),"")</f>
        <v>#REF!</v>
      </c>
      <c r="CK62" s="730"/>
      <c r="CL62" s="22"/>
      <c r="CM62" s="783"/>
      <c r="CN62" s="784"/>
      <c r="CO62" s="784"/>
      <c r="CP62" s="784"/>
      <c r="CQ62" s="784"/>
      <c r="CR62" s="785"/>
      <c r="CS62" s="22"/>
      <c r="CT62" s="22"/>
      <c r="CU62" s="22"/>
      <c r="CV62" s="22"/>
      <c r="CW62" s="22"/>
      <c r="CX62" s="22"/>
      <c r="CY62" s="22"/>
      <c r="CZ62" s="22"/>
      <c r="DA62" s="22"/>
      <c r="DB62" s="22"/>
      <c r="DC62" s="22"/>
      <c r="DD62" s="22"/>
      <c r="DE62" s="22"/>
      <c r="DF62" s="22"/>
      <c r="DG62" s="22"/>
      <c r="DH62" s="22"/>
      <c r="DI62" s="22"/>
      <c r="DJ62" s="22"/>
      <c r="DK62" s="22"/>
      <c r="DL62" s="22"/>
      <c r="DM62" s="22"/>
      <c r="DN62" s="22"/>
      <c r="DO62" s="22"/>
      <c r="DP62" s="22"/>
      <c r="DQ62" s="22"/>
      <c r="DR62" s="22"/>
      <c r="DS62" s="22"/>
      <c r="DT62" s="22"/>
      <c r="DU62" s="22"/>
      <c r="DV62" s="22"/>
      <c r="DW62" s="22"/>
      <c r="DX62" s="22"/>
      <c r="DY62" s="22"/>
      <c r="DZ62" s="22"/>
    </row>
    <row r="63" spans="1:130" ht="14.4" customHeight="1" x14ac:dyDescent="0.35">
      <c r="A63" s="22"/>
      <c r="B63" s="708"/>
      <c r="C63" s="708"/>
      <c r="D63" s="709"/>
      <c r="E63" s="746"/>
      <c r="F63" s="747"/>
      <c r="G63" s="747"/>
      <c r="H63" s="747"/>
      <c r="I63" s="747"/>
      <c r="J63" s="740"/>
      <c r="K63" s="711"/>
      <c r="L63" s="711"/>
      <c r="M63" s="711"/>
      <c r="N63" s="711"/>
      <c r="O63" s="711"/>
      <c r="P63" s="711"/>
      <c r="Q63" s="711"/>
      <c r="R63" s="711"/>
      <c r="S63" s="711"/>
      <c r="T63" s="711"/>
      <c r="U63" s="711"/>
      <c r="V63" s="711"/>
      <c r="W63" s="711"/>
      <c r="X63" s="711"/>
      <c r="Y63" s="711"/>
      <c r="Z63" s="717"/>
      <c r="AA63" s="713"/>
      <c r="AB63" s="713"/>
      <c r="AC63" s="713"/>
      <c r="AD63" s="713"/>
      <c r="AE63" s="713"/>
      <c r="AF63" s="713"/>
      <c r="AG63" s="713"/>
      <c r="AH63" s="713"/>
      <c r="AI63" s="713"/>
      <c r="AJ63" s="713"/>
      <c r="AK63" s="713"/>
      <c r="AL63" s="713"/>
      <c r="AM63" s="713"/>
      <c r="AN63" s="713"/>
      <c r="AO63" s="714"/>
      <c r="AP63" s="717"/>
      <c r="AQ63" s="713"/>
      <c r="AR63" s="713"/>
      <c r="AS63" s="713"/>
      <c r="AT63" s="713"/>
      <c r="AU63" s="713"/>
      <c r="AV63" s="713"/>
      <c r="AW63" s="713"/>
      <c r="AX63" s="713"/>
      <c r="AY63" s="713"/>
      <c r="AZ63" s="713"/>
      <c r="BA63" s="713"/>
      <c r="BB63" s="713"/>
      <c r="BC63" s="713"/>
      <c r="BD63" s="713"/>
      <c r="BE63" s="714"/>
      <c r="BF63" s="727"/>
      <c r="BG63" s="728"/>
      <c r="BH63" s="728"/>
      <c r="BI63" s="728"/>
      <c r="BJ63" s="728"/>
      <c r="BK63" s="728"/>
      <c r="BL63" s="728"/>
      <c r="BM63" s="728"/>
      <c r="BN63" s="728"/>
      <c r="BO63" s="728"/>
      <c r="BP63" s="728"/>
      <c r="BQ63" s="728"/>
      <c r="BR63" s="728"/>
      <c r="BS63" s="728"/>
      <c r="BT63" s="728"/>
      <c r="BU63" s="729"/>
      <c r="BV63" s="722"/>
      <c r="BW63" s="723"/>
      <c r="BX63" s="723"/>
      <c r="BY63" s="723"/>
      <c r="BZ63" s="723"/>
      <c r="CA63" s="723"/>
      <c r="CB63" s="723"/>
      <c r="CC63" s="723"/>
      <c r="CD63" s="723"/>
      <c r="CE63" s="723"/>
      <c r="CF63" s="723"/>
      <c r="CG63" s="723"/>
      <c r="CH63" s="723"/>
      <c r="CI63" s="723"/>
      <c r="CJ63" s="723"/>
      <c r="CK63" s="730"/>
      <c r="CL63" s="22"/>
      <c r="CM63" s="783"/>
      <c r="CN63" s="784"/>
      <c r="CO63" s="784"/>
      <c r="CP63" s="784"/>
      <c r="CQ63" s="784"/>
      <c r="CR63" s="785"/>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row>
    <row r="64" spans="1:130" ht="14.4" customHeight="1" x14ac:dyDescent="0.35">
      <c r="A64" s="22"/>
      <c r="B64" s="708"/>
      <c r="C64" s="708"/>
      <c r="D64" s="709"/>
      <c r="E64" s="746"/>
      <c r="F64" s="747"/>
      <c r="G64" s="747"/>
      <c r="H64" s="747"/>
      <c r="I64" s="747"/>
      <c r="J64" s="740" t="e">
        <f>IF(AND('Mapa final'!#REF!="Baja",'Mapa final'!#REF!="Leve"),CONCATENATE("R",'Mapa final'!#REF!),"")</f>
        <v>#REF!</v>
      </c>
      <c r="K64" s="711"/>
      <c r="L64" s="711" t="e">
        <f>IF(AND('Mapa final'!#REF!="Baja",'Mapa final'!#REF!="Leve"),CONCATENATE("R",'Mapa final'!#REF!),"")</f>
        <v>#REF!</v>
      </c>
      <c r="M64" s="711"/>
      <c r="N64" s="711" t="e">
        <f>IF(AND('Mapa final'!#REF!="Baja",'Mapa final'!#REF!="Leve"),CONCATENATE("R",'Mapa final'!#REF!),"")</f>
        <v>#REF!</v>
      </c>
      <c r="O64" s="711"/>
      <c r="P64" s="711" t="e">
        <f>IF(AND('Mapa final'!#REF!="Baja",'Mapa final'!#REF!="Leve"),CONCATENATE("R",'Mapa final'!#REF!),"")</f>
        <v>#REF!</v>
      </c>
      <c r="Q64" s="711"/>
      <c r="R64" s="711" t="e">
        <f>IF(AND('Mapa final'!#REF!="Baja",'Mapa final'!#REF!="Leve"),CONCATENATE("R",'Mapa final'!#REF!),"")</f>
        <v>#REF!</v>
      </c>
      <c r="S64" s="711"/>
      <c r="T64" s="711" t="e">
        <f>IF(AND('Mapa final'!#REF!="Baja",'Mapa final'!#REF!="Leve"),CONCATENATE("R",'Mapa final'!#REF!),"")</f>
        <v>#REF!</v>
      </c>
      <c r="U64" s="711"/>
      <c r="V64" s="711" t="e">
        <f>IF(AND('Mapa final'!#REF!="Baja",'Mapa final'!#REF!="Leve"),CONCATENATE("R",'Mapa final'!#REF!),"")</f>
        <v>#REF!</v>
      </c>
      <c r="W64" s="711"/>
      <c r="X64" s="711" t="e">
        <f>IF(AND('Mapa final'!#REF!="Baja",'Mapa final'!#REF!="Leve"),CONCATENATE("R",'Mapa final'!#REF!),"")</f>
        <v>#REF!</v>
      </c>
      <c r="Y64" s="711"/>
      <c r="Z64" s="717" t="e">
        <f>IF(AND('Mapa final'!#REF!="Baja",'Mapa final'!#REF!="Menor"),CONCATENATE("R",'Mapa final'!#REF!),"")</f>
        <v>#REF!</v>
      </c>
      <c r="AA64" s="713"/>
      <c r="AB64" s="713" t="e">
        <f>IF(AND('Mapa final'!#REF!="Baja",'Mapa final'!#REF!="Menor"),CONCATENATE("R",'Mapa final'!#REF!),"")</f>
        <v>#REF!</v>
      </c>
      <c r="AC64" s="713"/>
      <c r="AD64" s="713" t="e">
        <f>IF(AND('Mapa final'!#REF!="Baja",'Mapa final'!#REF!="Menor"),CONCATENATE("R",'Mapa final'!#REF!),"")</f>
        <v>#REF!</v>
      </c>
      <c r="AE64" s="713"/>
      <c r="AF64" s="713" t="e">
        <f>IF(AND('Mapa final'!#REF!="Baja",'Mapa final'!#REF!="Menor"),CONCATENATE("R",'Mapa final'!#REF!),"")</f>
        <v>#REF!</v>
      </c>
      <c r="AG64" s="713"/>
      <c r="AH64" s="713" t="e">
        <f>IF(AND('Mapa final'!#REF!="Baja",'Mapa final'!#REF!="Menor"),CONCATENATE("R",'Mapa final'!#REF!),"")</f>
        <v>#REF!</v>
      </c>
      <c r="AI64" s="713"/>
      <c r="AJ64" s="713" t="e">
        <f>IF(AND('Mapa final'!#REF!="Baja",'Mapa final'!#REF!="Menor"),CONCATENATE("R",'Mapa final'!#REF!),"")</f>
        <v>#REF!</v>
      </c>
      <c r="AK64" s="713"/>
      <c r="AL64" s="713" t="e">
        <f>IF(AND('Mapa final'!#REF!="Baja",'Mapa final'!#REF!="Menor"),CONCATENATE("R",'Mapa final'!#REF!),"")</f>
        <v>#REF!</v>
      </c>
      <c r="AM64" s="713"/>
      <c r="AN64" s="713" t="e">
        <f>IF(AND('Mapa final'!#REF!="Baja",'Mapa final'!#REF!="Menor"),CONCATENATE("R",'Mapa final'!#REF!),"")</f>
        <v>#REF!</v>
      </c>
      <c r="AO64" s="714"/>
      <c r="AP64" s="717" t="e">
        <f>IF(AND('Mapa final'!#REF!="Baja",'Mapa final'!#REF!="Moderado"),CONCATENATE("R",'Mapa final'!#REF!),"")</f>
        <v>#REF!</v>
      </c>
      <c r="AQ64" s="713"/>
      <c r="AR64" s="713" t="e">
        <f>IF(AND('Mapa final'!#REF!="Baja",'Mapa final'!#REF!="Moderado"),CONCATENATE("R",'Mapa final'!#REF!),"")</f>
        <v>#REF!</v>
      </c>
      <c r="AS64" s="713"/>
      <c r="AT64" s="713" t="e">
        <f>IF(AND('Mapa final'!#REF!="Baja",'Mapa final'!#REF!="Moderado"),CONCATENATE("R",'Mapa final'!#REF!),"")</f>
        <v>#REF!</v>
      </c>
      <c r="AU64" s="713"/>
      <c r="AV64" s="713" t="e">
        <f>IF(AND('Mapa final'!#REF!="Baja",'Mapa final'!#REF!="Moderado"),CONCATENATE("R",'Mapa final'!#REF!),"")</f>
        <v>#REF!</v>
      </c>
      <c r="AW64" s="713"/>
      <c r="AX64" s="713" t="e">
        <f>IF(AND('Mapa final'!#REF!="Baja",'Mapa final'!#REF!="Moderado"),CONCATENATE("R",'Mapa final'!#REF!),"")</f>
        <v>#REF!</v>
      </c>
      <c r="AY64" s="713"/>
      <c r="AZ64" s="713" t="e">
        <f>IF(AND('Mapa final'!#REF!="Baja",'Mapa final'!#REF!="Moderado"),CONCATENATE("R",'Mapa final'!#REF!),"")</f>
        <v>#REF!</v>
      </c>
      <c r="BA64" s="713"/>
      <c r="BB64" s="713" t="e">
        <f>IF(AND('Mapa final'!#REF!="Baja",'Mapa final'!#REF!="Moderado"),CONCATENATE("R",'Mapa final'!#REF!),"")</f>
        <v>#REF!</v>
      </c>
      <c r="BC64" s="713"/>
      <c r="BD64" s="713" t="e">
        <f>IF(AND('Mapa final'!#REF!="Baja",'Mapa final'!#REF!="Moderado"),CONCATENATE("R",'Mapa final'!#REF!),"")</f>
        <v>#REF!</v>
      </c>
      <c r="BE64" s="714"/>
      <c r="BF64" s="727" t="e">
        <f>IF(AND('Mapa final'!#REF!="Baja",'Mapa final'!#REF!="Mayor"),CONCATENATE("R",'Mapa final'!#REF!),"")</f>
        <v>#REF!</v>
      </c>
      <c r="BG64" s="728"/>
      <c r="BH64" s="728" t="e">
        <f>IF(AND('Mapa final'!#REF!="Baja",'Mapa final'!#REF!="Mayor"),CONCATENATE("R",'Mapa final'!#REF!),"")</f>
        <v>#REF!</v>
      </c>
      <c r="BI64" s="728"/>
      <c r="BJ64" s="728" t="e">
        <f>IF(AND('Mapa final'!#REF!="Baja",'Mapa final'!#REF!="Mayor"),CONCATENATE("R",'Mapa final'!#REF!),"")</f>
        <v>#REF!</v>
      </c>
      <c r="BK64" s="728"/>
      <c r="BL64" s="728" t="e">
        <f>IF(AND('Mapa final'!#REF!="Baja",'Mapa final'!#REF!="Mayor"),CONCATENATE("R",'Mapa final'!#REF!),"")</f>
        <v>#REF!</v>
      </c>
      <c r="BM64" s="728"/>
      <c r="BN64" s="728" t="e">
        <f>IF(AND('Mapa final'!#REF!="Baja",'Mapa final'!#REF!="Mayor"),CONCATENATE("R",'Mapa final'!#REF!),"")</f>
        <v>#REF!</v>
      </c>
      <c r="BO64" s="728"/>
      <c r="BP64" s="728" t="e">
        <f>IF(AND('Mapa final'!#REF!="Baja",'Mapa final'!#REF!="Mayor"),CONCATENATE("R",'Mapa final'!#REF!),"")</f>
        <v>#REF!</v>
      </c>
      <c r="BQ64" s="728"/>
      <c r="BR64" s="728" t="e">
        <f>IF(AND('Mapa final'!#REF!="Baja",'Mapa final'!#REF!="Mayor"),CONCATENATE("R",'Mapa final'!#REF!),"")</f>
        <v>#REF!</v>
      </c>
      <c r="BS64" s="728"/>
      <c r="BT64" s="728" t="e">
        <f>IF(AND('Mapa final'!#REF!="Baja",'Mapa final'!#REF!="Mayor"),CONCATENATE("R",'Mapa final'!#REF!),"")</f>
        <v>#REF!</v>
      </c>
      <c r="BU64" s="729"/>
      <c r="BV64" s="722" t="e">
        <f>IF(AND('Mapa final'!#REF!="Baja",'Mapa final'!#REF!="Catastrófico"),CONCATENATE("R",'Mapa final'!#REF!),"")</f>
        <v>#REF!</v>
      </c>
      <c r="BW64" s="723"/>
      <c r="BX64" s="723" t="e">
        <f>IF(AND('Mapa final'!#REF!="Baja",'Mapa final'!#REF!="Catastrófico"),CONCATENATE("R",'Mapa final'!#REF!),"")</f>
        <v>#REF!</v>
      </c>
      <c r="BY64" s="723"/>
      <c r="BZ64" s="723" t="e">
        <f>IF(AND('Mapa final'!#REF!="Baja",'Mapa final'!#REF!="Catastrófico"),CONCATENATE("R",'Mapa final'!#REF!),"")</f>
        <v>#REF!</v>
      </c>
      <c r="CA64" s="723"/>
      <c r="CB64" s="723" t="e">
        <f>IF(AND('Mapa final'!#REF!="Baja",'Mapa final'!#REF!="Catastrófico"),CONCATENATE("R",'Mapa final'!#REF!),"")</f>
        <v>#REF!</v>
      </c>
      <c r="CC64" s="723"/>
      <c r="CD64" s="723" t="e">
        <f>IF(AND('Mapa final'!#REF!="Baja",'Mapa final'!#REF!="Catastrófico"),CONCATENATE("R",'Mapa final'!#REF!),"")</f>
        <v>#REF!</v>
      </c>
      <c r="CE64" s="723"/>
      <c r="CF64" s="723" t="e">
        <f>IF(AND('Mapa final'!#REF!="Baja",'Mapa final'!#REF!="Catastrófico"),CONCATENATE("R",'Mapa final'!#REF!),"")</f>
        <v>#REF!</v>
      </c>
      <c r="CG64" s="723"/>
      <c r="CH64" s="723" t="e">
        <f>IF(AND('Mapa final'!#REF!="Baja",'Mapa final'!#REF!="Catastrófico"),CONCATENATE("R",'Mapa final'!#REF!),"")</f>
        <v>#REF!</v>
      </c>
      <c r="CI64" s="723"/>
      <c r="CJ64" s="723" t="e">
        <f>IF(AND('Mapa final'!#REF!="Baja",'Mapa final'!#REF!="Catastrófico"),CONCATENATE("R",'Mapa final'!#REF!),"")</f>
        <v>#REF!</v>
      </c>
      <c r="CK64" s="730"/>
      <c r="CL64" s="22"/>
      <c r="CM64" s="783"/>
      <c r="CN64" s="784"/>
      <c r="CO64" s="784"/>
      <c r="CP64" s="784"/>
      <c r="CQ64" s="784"/>
      <c r="CR64" s="785"/>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row>
    <row r="65" spans="1:130" ht="14.4" customHeight="1" x14ac:dyDescent="0.35">
      <c r="A65" s="22"/>
      <c r="B65" s="708"/>
      <c r="C65" s="708"/>
      <c r="D65" s="709"/>
      <c r="E65" s="746"/>
      <c r="F65" s="747"/>
      <c r="G65" s="747"/>
      <c r="H65" s="747"/>
      <c r="I65" s="747"/>
      <c r="J65" s="740"/>
      <c r="K65" s="711"/>
      <c r="L65" s="711"/>
      <c r="M65" s="711"/>
      <c r="N65" s="711"/>
      <c r="O65" s="711"/>
      <c r="P65" s="711"/>
      <c r="Q65" s="711"/>
      <c r="R65" s="711"/>
      <c r="S65" s="711"/>
      <c r="T65" s="711"/>
      <c r="U65" s="711"/>
      <c r="V65" s="711"/>
      <c r="W65" s="711"/>
      <c r="X65" s="711"/>
      <c r="Y65" s="711"/>
      <c r="Z65" s="717"/>
      <c r="AA65" s="713"/>
      <c r="AB65" s="713"/>
      <c r="AC65" s="713"/>
      <c r="AD65" s="713"/>
      <c r="AE65" s="713"/>
      <c r="AF65" s="713"/>
      <c r="AG65" s="713"/>
      <c r="AH65" s="713"/>
      <c r="AI65" s="713"/>
      <c r="AJ65" s="713"/>
      <c r="AK65" s="713"/>
      <c r="AL65" s="713"/>
      <c r="AM65" s="713"/>
      <c r="AN65" s="713"/>
      <c r="AO65" s="714"/>
      <c r="AP65" s="717"/>
      <c r="AQ65" s="713"/>
      <c r="AR65" s="713"/>
      <c r="AS65" s="713"/>
      <c r="AT65" s="713"/>
      <c r="AU65" s="713"/>
      <c r="AV65" s="713"/>
      <c r="AW65" s="713"/>
      <c r="AX65" s="713"/>
      <c r="AY65" s="713"/>
      <c r="AZ65" s="713"/>
      <c r="BA65" s="713"/>
      <c r="BB65" s="713"/>
      <c r="BC65" s="713"/>
      <c r="BD65" s="713"/>
      <c r="BE65" s="714"/>
      <c r="BF65" s="727"/>
      <c r="BG65" s="728"/>
      <c r="BH65" s="728"/>
      <c r="BI65" s="728"/>
      <c r="BJ65" s="728"/>
      <c r="BK65" s="728"/>
      <c r="BL65" s="728"/>
      <c r="BM65" s="728"/>
      <c r="BN65" s="728"/>
      <c r="BO65" s="728"/>
      <c r="BP65" s="728"/>
      <c r="BQ65" s="728"/>
      <c r="BR65" s="728"/>
      <c r="BS65" s="728"/>
      <c r="BT65" s="728"/>
      <c r="BU65" s="729"/>
      <c r="BV65" s="722"/>
      <c r="BW65" s="723"/>
      <c r="BX65" s="723"/>
      <c r="BY65" s="723"/>
      <c r="BZ65" s="723"/>
      <c r="CA65" s="723"/>
      <c r="CB65" s="723"/>
      <c r="CC65" s="723"/>
      <c r="CD65" s="723"/>
      <c r="CE65" s="723"/>
      <c r="CF65" s="723"/>
      <c r="CG65" s="723"/>
      <c r="CH65" s="723"/>
      <c r="CI65" s="723"/>
      <c r="CJ65" s="723"/>
      <c r="CK65" s="730"/>
      <c r="CL65" s="22"/>
      <c r="CM65" s="783"/>
      <c r="CN65" s="784"/>
      <c r="CO65" s="784"/>
      <c r="CP65" s="784"/>
      <c r="CQ65" s="784"/>
      <c r="CR65" s="785"/>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row>
    <row r="66" spans="1:130" ht="14.4" customHeight="1" x14ac:dyDescent="0.35">
      <c r="A66" s="22"/>
      <c r="B66" s="708"/>
      <c r="C66" s="708"/>
      <c r="D66" s="709"/>
      <c r="E66" s="746"/>
      <c r="F66" s="747"/>
      <c r="G66" s="747"/>
      <c r="H66" s="747"/>
      <c r="I66" s="747"/>
      <c r="J66" s="740" t="e">
        <f>IF(AND('Mapa final'!#REF!="Baja",'Mapa final'!#REF!="Leve"),CONCATENATE("R",'Mapa final'!#REF!),"")</f>
        <v>#REF!</v>
      </c>
      <c r="K66" s="711"/>
      <c r="L66" s="711" t="e">
        <f>IF(AND('Mapa final'!#REF!="Baja",'Mapa final'!#REF!="Leve"),CONCATENATE("R",'Mapa final'!#REF!),"")</f>
        <v>#REF!</v>
      </c>
      <c r="M66" s="711"/>
      <c r="N66" s="711" t="e">
        <f>IF(AND('Mapa final'!#REF!="Baja",'Mapa final'!#REF!="Leve"),CONCATENATE("R",'Mapa final'!#REF!),"")</f>
        <v>#REF!</v>
      </c>
      <c r="O66" s="711"/>
      <c r="P66" s="711" t="e">
        <f>IF(AND('Mapa final'!#REF!="Baja",'Mapa final'!#REF!="Leve"),CONCATENATE("R",'Mapa final'!#REF!),"")</f>
        <v>#REF!</v>
      </c>
      <c r="Q66" s="711"/>
      <c r="R66" s="711" t="e">
        <f>IF(AND('Mapa final'!#REF!="Baja",'Mapa final'!#REF!="Leve"),CONCATENATE("R",'Mapa final'!#REF!),"")</f>
        <v>#REF!</v>
      </c>
      <c r="S66" s="711"/>
      <c r="T66" s="711" t="e">
        <f>IF(AND('Mapa final'!#REF!="Baja",'Mapa final'!#REF!="Leve"),CONCATENATE("R",'Mapa final'!#REF!),"")</f>
        <v>#REF!</v>
      </c>
      <c r="U66" s="711"/>
      <c r="V66" s="711" t="e">
        <f>IF(AND('Mapa final'!#REF!="Baja",'Mapa final'!#REF!="Leve"),CONCATENATE("R",'Mapa final'!#REF!),"")</f>
        <v>#REF!</v>
      </c>
      <c r="W66" s="711"/>
      <c r="X66" s="711" t="e">
        <f>IF(AND('Mapa final'!#REF!="Baja",'Mapa final'!#REF!="Leve"),CONCATENATE("R",'Mapa final'!#REF!),"")</f>
        <v>#REF!</v>
      </c>
      <c r="Y66" s="711"/>
      <c r="Z66" s="717" t="e">
        <f>IF(AND('Mapa final'!#REF!="Baja",'Mapa final'!#REF!="Menor"),CONCATENATE("R",'Mapa final'!#REF!),"")</f>
        <v>#REF!</v>
      </c>
      <c r="AA66" s="713"/>
      <c r="AB66" s="713" t="e">
        <f>IF(AND('Mapa final'!#REF!="Baja",'Mapa final'!#REF!="Menor"),CONCATENATE("R",'Mapa final'!#REF!),"")</f>
        <v>#REF!</v>
      </c>
      <c r="AC66" s="713"/>
      <c r="AD66" s="713" t="e">
        <f>IF(AND('Mapa final'!#REF!="Baja",'Mapa final'!#REF!="Menor"),CONCATENATE("R",'Mapa final'!#REF!),"")</f>
        <v>#REF!</v>
      </c>
      <c r="AE66" s="713"/>
      <c r="AF66" s="713" t="e">
        <f>IF(AND('Mapa final'!#REF!="Baja",'Mapa final'!#REF!="Menor"),CONCATENATE("R",'Mapa final'!#REF!),"")</f>
        <v>#REF!</v>
      </c>
      <c r="AG66" s="713"/>
      <c r="AH66" s="713" t="e">
        <f>IF(AND('Mapa final'!#REF!="Baja",'Mapa final'!#REF!="Menor"),CONCATENATE("R",'Mapa final'!#REF!),"")</f>
        <v>#REF!</v>
      </c>
      <c r="AI66" s="713"/>
      <c r="AJ66" s="713" t="e">
        <f>IF(AND('Mapa final'!#REF!="Baja",'Mapa final'!#REF!="Menor"),CONCATENATE("R",'Mapa final'!#REF!),"")</f>
        <v>#REF!</v>
      </c>
      <c r="AK66" s="713"/>
      <c r="AL66" s="713" t="e">
        <f>IF(AND('Mapa final'!#REF!="Baja",'Mapa final'!#REF!="Menor"),CONCATENATE("R",'Mapa final'!#REF!),"")</f>
        <v>#REF!</v>
      </c>
      <c r="AM66" s="713"/>
      <c r="AN66" s="713" t="e">
        <f>IF(AND('Mapa final'!#REF!="Baja",'Mapa final'!#REF!="Menor"),CONCATENATE("R",'Mapa final'!#REF!),"")</f>
        <v>#REF!</v>
      </c>
      <c r="AO66" s="714"/>
      <c r="AP66" s="717" t="e">
        <f>IF(AND('Mapa final'!#REF!="Baja",'Mapa final'!#REF!="Moderado"),CONCATENATE("R",'Mapa final'!#REF!),"")</f>
        <v>#REF!</v>
      </c>
      <c r="AQ66" s="713"/>
      <c r="AR66" s="713" t="e">
        <f>IF(AND('Mapa final'!#REF!="Baja",'Mapa final'!#REF!="Moderado"),CONCATENATE("R",'Mapa final'!#REF!),"")</f>
        <v>#REF!</v>
      </c>
      <c r="AS66" s="713"/>
      <c r="AT66" s="713" t="e">
        <f>IF(AND('Mapa final'!#REF!="Baja",'Mapa final'!#REF!="Moderado"),CONCATENATE("R",'Mapa final'!#REF!),"")</f>
        <v>#REF!</v>
      </c>
      <c r="AU66" s="713"/>
      <c r="AV66" s="713" t="e">
        <f>IF(AND('Mapa final'!#REF!="Baja",'Mapa final'!#REF!="Moderado"),CONCATENATE("R",'Mapa final'!#REF!),"")</f>
        <v>#REF!</v>
      </c>
      <c r="AW66" s="713"/>
      <c r="AX66" s="713" t="e">
        <f>IF(AND('Mapa final'!#REF!="Baja",'Mapa final'!#REF!="Moderado"),CONCATENATE("R",'Mapa final'!#REF!),"")</f>
        <v>#REF!</v>
      </c>
      <c r="AY66" s="713"/>
      <c r="AZ66" s="713" t="e">
        <f>IF(AND('Mapa final'!#REF!="Baja",'Mapa final'!#REF!="Moderado"),CONCATENATE("R",'Mapa final'!#REF!),"")</f>
        <v>#REF!</v>
      </c>
      <c r="BA66" s="713"/>
      <c r="BB66" s="713" t="e">
        <f>IF(AND('Mapa final'!#REF!="Baja",'Mapa final'!#REF!="Moderado"),CONCATENATE("R",'Mapa final'!#REF!),"")</f>
        <v>#REF!</v>
      </c>
      <c r="BC66" s="713"/>
      <c r="BD66" s="713" t="e">
        <f>IF(AND('Mapa final'!#REF!="Baja",'Mapa final'!#REF!="Moderado"),CONCATENATE("R",'Mapa final'!#REF!),"")</f>
        <v>#REF!</v>
      </c>
      <c r="BE66" s="714"/>
      <c r="BF66" s="727" t="e">
        <f>IF(AND('Mapa final'!#REF!="Baja",'Mapa final'!#REF!="Mayor"),CONCATENATE("R",'Mapa final'!#REF!),"")</f>
        <v>#REF!</v>
      </c>
      <c r="BG66" s="728"/>
      <c r="BH66" s="728" t="e">
        <f>IF(AND('Mapa final'!#REF!="Baja",'Mapa final'!#REF!="Mayor"),CONCATENATE("R",'Mapa final'!#REF!),"")</f>
        <v>#REF!</v>
      </c>
      <c r="BI66" s="728"/>
      <c r="BJ66" s="728" t="e">
        <f>IF(AND('Mapa final'!#REF!="Baja",'Mapa final'!#REF!="Mayor"),CONCATENATE("R",'Mapa final'!#REF!),"")</f>
        <v>#REF!</v>
      </c>
      <c r="BK66" s="728"/>
      <c r="BL66" s="728" t="e">
        <f>IF(AND('Mapa final'!#REF!="Baja",'Mapa final'!#REF!="Mayor"),CONCATENATE("R",'Mapa final'!#REF!),"")</f>
        <v>#REF!</v>
      </c>
      <c r="BM66" s="728"/>
      <c r="BN66" s="728" t="e">
        <f>IF(AND('Mapa final'!#REF!="Baja",'Mapa final'!#REF!="Mayor"),CONCATENATE("R",'Mapa final'!#REF!),"")</f>
        <v>#REF!</v>
      </c>
      <c r="BO66" s="728"/>
      <c r="BP66" s="728" t="e">
        <f>IF(AND('Mapa final'!#REF!="Baja",'Mapa final'!#REF!="Mayor"),CONCATENATE("R",'Mapa final'!#REF!),"")</f>
        <v>#REF!</v>
      </c>
      <c r="BQ66" s="728"/>
      <c r="BR66" s="728" t="e">
        <f>IF(AND('Mapa final'!#REF!="Baja",'Mapa final'!#REF!="Mayor"),CONCATENATE("R",'Mapa final'!#REF!),"")</f>
        <v>#REF!</v>
      </c>
      <c r="BS66" s="728"/>
      <c r="BT66" s="728" t="e">
        <f>IF(AND('Mapa final'!#REF!="Baja",'Mapa final'!#REF!="Mayor"),CONCATENATE("R",'Mapa final'!#REF!),"")</f>
        <v>#REF!</v>
      </c>
      <c r="BU66" s="729"/>
      <c r="BV66" s="722" t="e">
        <f>IF(AND('Mapa final'!#REF!="Baja",'Mapa final'!#REF!="Catastrófico"),CONCATENATE("R",'Mapa final'!#REF!),"")</f>
        <v>#REF!</v>
      </c>
      <c r="BW66" s="723"/>
      <c r="BX66" s="723" t="e">
        <f>IF(AND('Mapa final'!#REF!="Baja",'Mapa final'!#REF!="Catastrófico"),CONCATENATE("R",'Mapa final'!#REF!),"")</f>
        <v>#REF!</v>
      </c>
      <c r="BY66" s="723"/>
      <c r="BZ66" s="723" t="e">
        <f>IF(AND('Mapa final'!#REF!="Baja",'Mapa final'!#REF!="Catastrófico"),CONCATENATE("R",'Mapa final'!#REF!),"")</f>
        <v>#REF!</v>
      </c>
      <c r="CA66" s="723"/>
      <c r="CB66" s="723" t="e">
        <f>IF(AND('Mapa final'!#REF!="Baja",'Mapa final'!#REF!="Catastrófico"),CONCATENATE("R",'Mapa final'!#REF!),"")</f>
        <v>#REF!</v>
      </c>
      <c r="CC66" s="723"/>
      <c r="CD66" s="723" t="e">
        <f>IF(AND('Mapa final'!#REF!="Baja",'Mapa final'!#REF!="Catastrófico"),CONCATENATE("R",'Mapa final'!#REF!),"")</f>
        <v>#REF!</v>
      </c>
      <c r="CE66" s="723"/>
      <c r="CF66" s="723" t="e">
        <f>IF(AND('Mapa final'!#REF!="Baja",'Mapa final'!#REF!="Catastrófico"),CONCATENATE("R",'Mapa final'!#REF!),"")</f>
        <v>#REF!</v>
      </c>
      <c r="CG66" s="723"/>
      <c r="CH66" s="723" t="e">
        <f>IF(AND('Mapa final'!#REF!="Baja",'Mapa final'!#REF!="Catastrófico"),CONCATENATE("R",'Mapa final'!#REF!),"")</f>
        <v>#REF!</v>
      </c>
      <c r="CI66" s="723"/>
      <c r="CJ66" s="723" t="e">
        <f>IF(AND('Mapa final'!#REF!="Baja",'Mapa final'!#REF!="Catastrófico"),CONCATENATE("R",'Mapa final'!#REF!),"")</f>
        <v>#REF!</v>
      </c>
      <c r="CK66" s="730"/>
      <c r="CL66" s="22"/>
      <c r="CM66" s="783"/>
      <c r="CN66" s="784"/>
      <c r="CO66" s="784"/>
      <c r="CP66" s="784"/>
      <c r="CQ66" s="784"/>
      <c r="CR66" s="785"/>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row>
    <row r="67" spans="1:130" ht="14.4" customHeight="1" x14ac:dyDescent="0.35">
      <c r="A67" s="22"/>
      <c r="B67" s="708"/>
      <c r="C67" s="708"/>
      <c r="D67" s="709"/>
      <c r="E67" s="746"/>
      <c r="F67" s="747"/>
      <c r="G67" s="747"/>
      <c r="H67" s="747"/>
      <c r="I67" s="747"/>
      <c r="J67" s="740"/>
      <c r="K67" s="711"/>
      <c r="L67" s="711"/>
      <c r="M67" s="711"/>
      <c r="N67" s="711"/>
      <c r="O67" s="711"/>
      <c r="P67" s="711"/>
      <c r="Q67" s="711"/>
      <c r="R67" s="711"/>
      <c r="S67" s="711"/>
      <c r="T67" s="711"/>
      <c r="U67" s="711"/>
      <c r="V67" s="711"/>
      <c r="W67" s="711"/>
      <c r="X67" s="711"/>
      <c r="Y67" s="711"/>
      <c r="Z67" s="717"/>
      <c r="AA67" s="713"/>
      <c r="AB67" s="713"/>
      <c r="AC67" s="713"/>
      <c r="AD67" s="713"/>
      <c r="AE67" s="713"/>
      <c r="AF67" s="713"/>
      <c r="AG67" s="713"/>
      <c r="AH67" s="713"/>
      <c r="AI67" s="713"/>
      <c r="AJ67" s="713"/>
      <c r="AK67" s="713"/>
      <c r="AL67" s="713"/>
      <c r="AM67" s="713"/>
      <c r="AN67" s="713"/>
      <c r="AO67" s="714"/>
      <c r="AP67" s="717"/>
      <c r="AQ67" s="713"/>
      <c r="AR67" s="713"/>
      <c r="AS67" s="713"/>
      <c r="AT67" s="713"/>
      <c r="AU67" s="713"/>
      <c r="AV67" s="713"/>
      <c r="AW67" s="713"/>
      <c r="AX67" s="713"/>
      <c r="AY67" s="713"/>
      <c r="AZ67" s="713"/>
      <c r="BA67" s="713"/>
      <c r="BB67" s="713"/>
      <c r="BC67" s="713"/>
      <c r="BD67" s="713"/>
      <c r="BE67" s="714"/>
      <c r="BF67" s="727"/>
      <c r="BG67" s="728"/>
      <c r="BH67" s="728"/>
      <c r="BI67" s="728"/>
      <c r="BJ67" s="728"/>
      <c r="BK67" s="728"/>
      <c r="BL67" s="728"/>
      <c r="BM67" s="728"/>
      <c r="BN67" s="728"/>
      <c r="BO67" s="728"/>
      <c r="BP67" s="728"/>
      <c r="BQ67" s="728"/>
      <c r="BR67" s="728"/>
      <c r="BS67" s="728"/>
      <c r="BT67" s="728"/>
      <c r="BU67" s="729"/>
      <c r="BV67" s="722"/>
      <c r="BW67" s="723"/>
      <c r="BX67" s="723"/>
      <c r="BY67" s="723"/>
      <c r="BZ67" s="723"/>
      <c r="CA67" s="723"/>
      <c r="CB67" s="723"/>
      <c r="CC67" s="723"/>
      <c r="CD67" s="723"/>
      <c r="CE67" s="723"/>
      <c r="CF67" s="723"/>
      <c r="CG67" s="723"/>
      <c r="CH67" s="723"/>
      <c r="CI67" s="723"/>
      <c r="CJ67" s="723"/>
      <c r="CK67" s="730"/>
      <c r="CL67" s="22"/>
      <c r="CM67" s="783"/>
      <c r="CN67" s="784"/>
      <c r="CO67" s="784"/>
      <c r="CP67" s="784"/>
      <c r="CQ67" s="784"/>
      <c r="CR67" s="785"/>
      <c r="CS67" s="22"/>
      <c r="CT67" s="22"/>
      <c r="CU67" s="22"/>
      <c r="CV67" s="22"/>
      <c r="CW67" s="22"/>
      <c r="CX67" s="22"/>
      <c r="CY67" s="22"/>
      <c r="CZ67" s="22"/>
      <c r="DA67" s="22"/>
      <c r="DB67" s="22"/>
      <c r="DC67" s="22"/>
      <c r="DD67" s="22"/>
      <c r="DE67" s="22"/>
      <c r="DF67" s="22"/>
      <c r="DG67" s="22"/>
      <c r="DH67" s="22"/>
      <c r="DI67" s="22"/>
      <c r="DJ67" s="22"/>
      <c r="DK67" s="22"/>
      <c r="DL67" s="22"/>
      <c r="DM67" s="22"/>
      <c r="DN67" s="22"/>
      <c r="DO67" s="22"/>
      <c r="DP67" s="22"/>
      <c r="DQ67" s="22"/>
      <c r="DR67" s="22"/>
      <c r="DS67" s="22"/>
      <c r="DT67" s="22"/>
      <c r="DU67" s="22"/>
      <c r="DV67" s="22"/>
      <c r="DW67" s="22"/>
      <c r="DX67" s="22"/>
      <c r="DY67" s="22"/>
      <c r="DZ67" s="22"/>
    </row>
    <row r="68" spans="1:130" ht="14.4" customHeight="1" x14ac:dyDescent="0.35">
      <c r="A68" s="22"/>
      <c r="B68" s="708"/>
      <c r="C68" s="708"/>
      <c r="D68" s="709"/>
      <c r="E68" s="746"/>
      <c r="F68" s="747"/>
      <c r="G68" s="747"/>
      <c r="H68" s="747"/>
      <c r="I68" s="747"/>
      <c r="J68" s="740" t="e">
        <f>IF(AND('Mapa final'!#REF!="Baja",'Mapa final'!#REF!="Leve"),CONCATENATE("R",'Mapa final'!#REF!),"")</f>
        <v>#REF!</v>
      </c>
      <c r="K68" s="711"/>
      <c r="L68" s="711" t="e">
        <f>IF(AND('Mapa final'!#REF!="Baja",'Mapa final'!#REF!="Leve"),CONCATENATE("R",'Mapa final'!#REF!),"")</f>
        <v>#REF!</v>
      </c>
      <c r="M68" s="711"/>
      <c r="N68" s="711" t="e">
        <f>IF(AND('Mapa final'!#REF!="Baja",'Mapa final'!#REF!="Leve"),CONCATENATE("R",'Mapa final'!#REF!),"")</f>
        <v>#REF!</v>
      </c>
      <c r="O68" s="711"/>
      <c r="P68" s="711" t="e">
        <f>IF(AND('Mapa final'!#REF!="Baja",'Mapa final'!#REF!="Leve"),CONCATENATE("R",'Mapa final'!#REF!),"")</f>
        <v>#REF!</v>
      </c>
      <c r="Q68" s="711"/>
      <c r="R68" s="711" t="e">
        <f>IF(AND('Mapa final'!#REF!="Baja",'Mapa final'!#REF!="Leve"),CONCATENATE("R",'Mapa final'!#REF!),"")</f>
        <v>#REF!</v>
      </c>
      <c r="S68" s="711"/>
      <c r="T68" s="711" t="e">
        <f>IF(AND('Mapa final'!#REF!="Baja",'Mapa final'!#REF!="Leve"),CONCATENATE("R",'Mapa final'!#REF!),"")</f>
        <v>#REF!</v>
      </c>
      <c r="U68" s="711"/>
      <c r="V68" s="711" t="e">
        <f>IF(AND('Mapa final'!#REF!="Baja",'Mapa final'!#REF!="Leve"),CONCATENATE("R",'Mapa final'!#REF!),"")</f>
        <v>#REF!</v>
      </c>
      <c r="W68" s="711"/>
      <c r="X68" s="711" t="e">
        <f>IF(AND('Mapa final'!#REF!="Baja",'Mapa final'!#REF!="Leve"),CONCATENATE("R",'Mapa final'!#REF!),"")</f>
        <v>#REF!</v>
      </c>
      <c r="Y68" s="711"/>
      <c r="Z68" s="717" t="e">
        <f>IF(AND('Mapa final'!#REF!="Baja",'Mapa final'!#REF!="Menor"),CONCATENATE("R",'Mapa final'!#REF!),"")</f>
        <v>#REF!</v>
      </c>
      <c r="AA68" s="713"/>
      <c r="AB68" s="713" t="e">
        <f>IF(AND('Mapa final'!#REF!="Baja",'Mapa final'!#REF!="Menor"),CONCATENATE("R",'Mapa final'!#REF!),"")</f>
        <v>#REF!</v>
      </c>
      <c r="AC68" s="713"/>
      <c r="AD68" s="713" t="e">
        <f>IF(AND('Mapa final'!#REF!="Baja",'Mapa final'!#REF!="Menor"),CONCATENATE("R",'Mapa final'!#REF!),"")</f>
        <v>#REF!</v>
      </c>
      <c r="AE68" s="713"/>
      <c r="AF68" s="713" t="e">
        <f>IF(AND('Mapa final'!#REF!="Baja",'Mapa final'!#REF!="Menor"),CONCATENATE("R",'Mapa final'!#REF!),"")</f>
        <v>#REF!</v>
      </c>
      <c r="AG68" s="713"/>
      <c r="AH68" s="713" t="e">
        <f>IF(AND('Mapa final'!#REF!="Baja",'Mapa final'!#REF!="Menor"),CONCATENATE("R",'Mapa final'!#REF!),"")</f>
        <v>#REF!</v>
      </c>
      <c r="AI68" s="713"/>
      <c r="AJ68" s="713" t="e">
        <f>IF(AND('Mapa final'!#REF!="Baja",'Mapa final'!#REF!="Menor"),CONCATENATE("R",'Mapa final'!#REF!),"")</f>
        <v>#REF!</v>
      </c>
      <c r="AK68" s="713"/>
      <c r="AL68" s="713" t="e">
        <f>IF(AND('Mapa final'!#REF!="Baja",'Mapa final'!#REF!="Menor"),CONCATENATE("R",'Mapa final'!#REF!),"")</f>
        <v>#REF!</v>
      </c>
      <c r="AM68" s="713"/>
      <c r="AN68" s="713" t="e">
        <f>IF(AND('Mapa final'!#REF!="Baja",'Mapa final'!#REF!="Menor"),CONCATENATE("R",'Mapa final'!#REF!),"")</f>
        <v>#REF!</v>
      </c>
      <c r="AO68" s="714"/>
      <c r="AP68" s="717" t="e">
        <f>IF(AND('Mapa final'!#REF!="Baja",'Mapa final'!#REF!="Moderado"),CONCATENATE("R",'Mapa final'!#REF!),"")</f>
        <v>#REF!</v>
      </c>
      <c r="AQ68" s="713"/>
      <c r="AR68" s="713" t="e">
        <f>IF(AND('Mapa final'!#REF!="Baja",'Mapa final'!#REF!="Moderado"),CONCATENATE("R",'Mapa final'!#REF!),"")</f>
        <v>#REF!</v>
      </c>
      <c r="AS68" s="713"/>
      <c r="AT68" s="713" t="e">
        <f>IF(AND('Mapa final'!#REF!="Baja",'Mapa final'!#REF!="Moderado"),CONCATENATE("R",'Mapa final'!#REF!),"")</f>
        <v>#REF!</v>
      </c>
      <c r="AU68" s="713"/>
      <c r="AV68" s="713" t="e">
        <f>IF(AND('Mapa final'!#REF!="Baja",'Mapa final'!#REF!="Moderado"),CONCATENATE("R",'Mapa final'!#REF!),"")</f>
        <v>#REF!</v>
      </c>
      <c r="AW68" s="713"/>
      <c r="AX68" s="713" t="e">
        <f>IF(AND('Mapa final'!#REF!="Baja",'Mapa final'!#REF!="Moderado"),CONCATENATE("R",'Mapa final'!#REF!),"")</f>
        <v>#REF!</v>
      </c>
      <c r="AY68" s="713"/>
      <c r="AZ68" s="713" t="e">
        <f>IF(AND('Mapa final'!#REF!="Baja",'Mapa final'!#REF!="Moderado"),CONCATENATE("R",'Mapa final'!#REF!),"")</f>
        <v>#REF!</v>
      </c>
      <c r="BA68" s="713"/>
      <c r="BB68" s="713" t="e">
        <f>IF(AND('Mapa final'!#REF!="Baja",'Mapa final'!#REF!="Moderado"),CONCATENATE("R",'Mapa final'!#REF!),"")</f>
        <v>#REF!</v>
      </c>
      <c r="BC68" s="713"/>
      <c r="BD68" s="713" t="e">
        <f>IF(AND('Mapa final'!#REF!="Baja",'Mapa final'!#REF!="Moderado"),CONCATENATE("R",'Mapa final'!#REF!),"")</f>
        <v>#REF!</v>
      </c>
      <c r="BE68" s="714"/>
      <c r="BF68" s="727" t="e">
        <f>IF(AND('Mapa final'!#REF!="Baja",'Mapa final'!#REF!="Mayor"),CONCATENATE("R",'Mapa final'!#REF!),"")</f>
        <v>#REF!</v>
      </c>
      <c r="BG68" s="728"/>
      <c r="BH68" s="728" t="e">
        <f>IF(AND('Mapa final'!#REF!="Baja",'Mapa final'!#REF!="Mayor"),CONCATENATE("R",'Mapa final'!#REF!),"")</f>
        <v>#REF!</v>
      </c>
      <c r="BI68" s="728"/>
      <c r="BJ68" s="728" t="e">
        <f>IF(AND('Mapa final'!#REF!="Baja",'Mapa final'!#REF!="Mayor"),CONCATENATE("R",'Mapa final'!#REF!),"")</f>
        <v>#REF!</v>
      </c>
      <c r="BK68" s="728"/>
      <c r="BL68" s="728" t="e">
        <f>IF(AND('Mapa final'!#REF!="Baja",'Mapa final'!#REF!="Mayor"),CONCATENATE("R",'Mapa final'!#REF!),"")</f>
        <v>#REF!</v>
      </c>
      <c r="BM68" s="728"/>
      <c r="BN68" s="728" t="e">
        <f>IF(AND('Mapa final'!#REF!="Baja",'Mapa final'!#REF!="Mayor"),CONCATENATE("R",'Mapa final'!#REF!),"")</f>
        <v>#REF!</v>
      </c>
      <c r="BO68" s="728"/>
      <c r="BP68" s="728" t="e">
        <f>IF(AND('Mapa final'!#REF!="Baja",'Mapa final'!#REF!="Mayor"),CONCATENATE("R",'Mapa final'!#REF!),"")</f>
        <v>#REF!</v>
      </c>
      <c r="BQ68" s="728"/>
      <c r="BR68" s="728" t="e">
        <f>IF(AND('Mapa final'!#REF!="Baja",'Mapa final'!#REF!="Mayor"),CONCATENATE("R",'Mapa final'!#REF!),"")</f>
        <v>#REF!</v>
      </c>
      <c r="BS68" s="728"/>
      <c r="BT68" s="728" t="e">
        <f>IF(AND('Mapa final'!#REF!="Baja",'Mapa final'!#REF!="Mayor"),CONCATENATE("R",'Mapa final'!#REF!),"")</f>
        <v>#REF!</v>
      </c>
      <c r="BU68" s="729"/>
      <c r="BV68" s="722" t="e">
        <f>IF(AND('Mapa final'!#REF!="Baja",'Mapa final'!#REF!="Catastrófico"),CONCATENATE("R",'Mapa final'!#REF!),"")</f>
        <v>#REF!</v>
      </c>
      <c r="BW68" s="723"/>
      <c r="BX68" s="723" t="e">
        <f>IF(AND('Mapa final'!#REF!="Baja",'Mapa final'!#REF!="Catastrófico"),CONCATENATE("R",'Mapa final'!#REF!),"")</f>
        <v>#REF!</v>
      </c>
      <c r="BY68" s="723"/>
      <c r="BZ68" s="723" t="e">
        <f>IF(AND('Mapa final'!#REF!="Baja",'Mapa final'!#REF!="Catastrófico"),CONCATENATE("R",'Mapa final'!#REF!),"")</f>
        <v>#REF!</v>
      </c>
      <c r="CA68" s="723"/>
      <c r="CB68" s="723" t="e">
        <f>IF(AND('Mapa final'!#REF!="Baja",'Mapa final'!#REF!="Catastrófico"),CONCATENATE("R",'Mapa final'!#REF!),"")</f>
        <v>#REF!</v>
      </c>
      <c r="CC68" s="723"/>
      <c r="CD68" s="723" t="e">
        <f>IF(AND('Mapa final'!#REF!="Baja",'Mapa final'!#REF!="Catastrófico"),CONCATENATE("R",'Mapa final'!#REF!),"")</f>
        <v>#REF!</v>
      </c>
      <c r="CE68" s="723"/>
      <c r="CF68" s="723" t="e">
        <f>IF(AND('Mapa final'!#REF!="Baja",'Mapa final'!#REF!="Catastrófico"),CONCATENATE("R",'Mapa final'!#REF!),"")</f>
        <v>#REF!</v>
      </c>
      <c r="CG68" s="723"/>
      <c r="CH68" s="723" t="e">
        <f>IF(AND('Mapa final'!#REF!="Baja",'Mapa final'!#REF!="Catastrófico"),CONCATENATE("R",'Mapa final'!#REF!),"")</f>
        <v>#REF!</v>
      </c>
      <c r="CI68" s="723"/>
      <c r="CJ68" s="723" t="e">
        <f>IF(AND('Mapa final'!#REF!="Baja",'Mapa final'!#REF!="Catastrófico"),CONCATENATE("R",'Mapa final'!#REF!),"")</f>
        <v>#REF!</v>
      </c>
      <c r="CK68" s="730"/>
      <c r="CL68" s="22"/>
      <c r="CM68" s="783"/>
      <c r="CN68" s="784"/>
      <c r="CO68" s="784"/>
      <c r="CP68" s="784"/>
      <c r="CQ68" s="784"/>
      <c r="CR68" s="785"/>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row>
    <row r="69" spans="1:130" ht="15" customHeight="1" thickBot="1" x14ac:dyDescent="0.4">
      <c r="A69" s="22"/>
      <c r="B69" s="708"/>
      <c r="C69" s="708"/>
      <c r="D69" s="709"/>
      <c r="E69" s="748"/>
      <c r="F69" s="749"/>
      <c r="G69" s="749"/>
      <c r="H69" s="749"/>
      <c r="I69" s="749"/>
      <c r="J69" s="742"/>
      <c r="K69" s="712"/>
      <c r="L69" s="712"/>
      <c r="M69" s="712"/>
      <c r="N69" s="712"/>
      <c r="O69" s="712"/>
      <c r="P69" s="712"/>
      <c r="Q69" s="712"/>
      <c r="R69" s="712"/>
      <c r="S69" s="712"/>
      <c r="T69" s="712"/>
      <c r="U69" s="712"/>
      <c r="V69" s="712"/>
      <c r="W69" s="712"/>
      <c r="X69" s="712"/>
      <c r="Y69" s="712"/>
      <c r="Z69" s="718"/>
      <c r="AA69" s="715"/>
      <c r="AB69" s="715"/>
      <c r="AC69" s="715"/>
      <c r="AD69" s="715"/>
      <c r="AE69" s="715"/>
      <c r="AF69" s="715"/>
      <c r="AG69" s="715"/>
      <c r="AH69" s="715"/>
      <c r="AI69" s="715"/>
      <c r="AJ69" s="715"/>
      <c r="AK69" s="715"/>
      <c r="AL69" s="715"/>
      <c r="AM69" s="715"/>
      <c r="AN69" s="715"/>
      <c r="AO69" s="724"/>
      <c r="AP69" s="718"/>
      <c r="AQ69" s="715"/>
      <c r="AR69" s="715"/>
      <c r="AS69" s="715"/>
      <c r="AT69" s="715"/>
      <c r="AU69" s="715"/>
      <c r="AV69" s="715"/>
      <c r="AW69" s="715"/>
      <c r="AX69" s="715"/>
      <c r="AY69" s="715"/>
      <c r="AZ69" s="715"/>
      <c r="BA69" s="715"/>
      <c r="BB69" s="715"/>
      <c r="BC69" s="715"/>
      <c r="BD69" s="715"/>
      <c r="BE69" s="724"/>
      <c r="BF69" s="736"/>
      <c r="BG69" s="735"/>
      <c r="BH69" s="735"/>
      <c r="BI69" s="735"/>
      <c r="BJ69" s="735"/>
      <c r="BK69" s="735"/>
      <c r="BL69" s="735"/>
      <c r="BM69" s="735"/>
      <c r="BN69" s="735"/>
      <c r="BO69" s="735"/>
      <c r="BP69" s="735"/>
      <c r="BQ69" s="735"/>
      <c r="BR69" s="735"/>
      <c r="BS69" s="735"/>
      <c r="BT69" s="735"/>
      <c r="BU69" s="737"/>
      <c r="BV69" s="725"/>
      <c r="BW69" s="726"/>
      <c r="BX69" s="726"/>
      <c r="BY69" s="726"/>
      <c r="BZ69" s="726"/>
      <c r="CA69" s="726"/>
      <c r="CB69" s="726"/>
      <c r="CC69" s="726"/>
      <c r="CD69" s="726"/>
      <c r="CE69" s="726"/>
      <c r="CF69" s="726"/>
      <c r="CG69" s="726"/>
      <c r="CH69" s="726"/>
      <c r="CI69" s="726"/>
      <c r="CJ69" s="726"/>
      <c r="CK69" s="731"/>
      <c r="CL69" s="22"/>
      <c r="CM69" s="786"/>
      <c r="CN69" s="787"/>
      <c r="CO69" s="787"/>
      <c r="CP69" s="787"/>
      <c r="CQ69" s="787"/>
      <c r="CR69" s="788"/>
      <c r="CS69" s="22"/>
      <c r="CT69" s="22"/>
      <c r="CU69" s="22"/>
      <c r="CV69" s="22"/>
      <c r="CW69" s="22"/>
      <c r="CX69" s="22"/>
      <c r="CY69" s="22"/>
      <c r="CZ69" s="22"/>
      <c r="DA69" s="22"/>
      <c r="DB69" s="22"/>
      <c r="DC69" s="22"/>
      <c r="DD69" s="22"/>
      <c r="DE69" s="22"/>
      <c r="DF69" s="22"/>
      <c r="DG69" s="22"/>
      <c r="DH69" s="22"/>
      <c r="DI69" s="22"/>
      <c r="DJ69" s="22"/>
      <c r="DK69" s="22"/>
      <c r="DL69" s="22"/>
      <c r="DM69" s="22"/>
      <c r="DN69" s="22"/>
      <c r="DO69" s="22"/>
      <c r="DP69" s="22"/>
      <c r="DQ69" s="22"/>
      <c r="DR69" s="22"/>
      <c r="DS69" s="22"/>
      <c r="DT69" s="22"/>
      <c r="DU69" s="22"/>
      <c r="DV69" s="22"/>
      <c r="DW69" s="22"/>
      <c r="DX69" s="22"/>
      <c r="DY69" s="22"/>
      <c r="DZ69" s="22"/>
    </row>
    <row r="70" spans="1:130" ht="14.4" customHeight="1" x14ac:dyDescent="0.35">
      <c r="A70" s="22"/>
      <c r="B70" s="708"/>
      <c r="C70" s="708"/>
      <c r="D70" s="709"/>
      <c r="E70" s="744" t="s">
        <v>616</v>
      </c>
      <c r="F70" s="745"/>
      <c r="G70" s="745"/>
      <c r="H70" s="745"/>
      <c r="I70" s="745"/>
      <c r="J70" s="761" t="e">
        <f>IF(AND('Mapa final'!#REF!="Muy Baja",'Mapa final'!#REF!="Leve"),CONCATENATE("R",'Mapa final'!#REF!),"")</f>
        <v>#REF!</v>
      </c>
      <c r="K70" s="741"/>
      <c r="L70" s="741" t="e">
        <f>IF(AND('Mapa final'!#REF!="Muy Baja",'Mapa final'!#REF!="Leve"),CONCATENATE("R",'Mapa final'!#REF!),"")</f>
        <v>#REF!</v>
      </c>
      <c r="M70" s="741"/>
      <c r="N70" s="741" t="e">
        <f>IF(AND('Mapa final'!#REF!="Muy Baja",'Mapa final'!#REF!="Leve"),CONCATENATE("R",'Mapa final'!#REF!),"")</f>
        <v>#REF!</v>
      </c>
      <c r="O70" s="741"/>
      <c r="P70" s="741" t="e">
        <f>IF(AND('Mapa final'!#REF!="Muy Baja",'Mapa final'!#REF!="Leve"),CONCATENATE("R",'Mapa final'!#REF!),"")</f>
        <v>#REF!</v>
      </c>
      <c r="Q70" s="741"/>
      <c r="R70" s="741" t="e">
        <f>IF(AND('Mapa final'!#REF!="Muy Baja",'Mapa final'!#REF!="Leve"),CONCATENATE("R",'Mapa final'!#REF!),"")</f>
        <v>#REF!</v>
      </c>
      <c r="S70" s="741"/>
      <c r="T70" s="741" t="e">
        <f>IF(AND('Mapa final'!#REF!="Muy Baja",'Mapa final'!#REF!="Leve"),CONCATENATE("R",'Mapa final'!#REF!),"")</f>
        <v>#REF!</v>
      </c>
      <c r="U70" s="741"/>
      <c r="V70" s="741" t="e">
        <f>IF(AND('Mapa final'!#REF!="Muy Baja",'Mapa final'!#REF!="Leve"),CONCATENATE("R",'Mapa final'!#REF!),"")</f>
        <v>#REF!</v>
      </c>
      <c r="W70" s="741"/>
      <c r="X70" s="741" t="e">
        <f>IF(AND('Mapa final'!#REF!="Muy Baja",'Mapa final'!#REF!="Leve"),CONCATENATE("R",'Mapa final'!#REF!),"")</f>
        <v>#REF!</v>
      </c>
      <c r="Y70" s="741"/>
      <c r="Z70" s="761" t="e">
        <f>IF(AND('Mapa final'!#REF!="Muy Baja",'Mapa final'!#REF!="Menor"),CONCATENATE("R",'Mapa final'!#REF!),"")</f>
        <v>#REF!</v>
      </c>
      <c r="AA70" s="741"/>
      <c r="AB70" s="741" t="e">
        <f>IF(AND('Mapa final'!#REF!="Muy Baja",'Mapa final'!#REF!="Menor"),CONCATENATE("R",'Mapa final'!#REF!),"")</f>
        <v>#REF!</v>
      </c>
      <c r="AC70" s="741"/>
      <c r="AD70" s="741" t="e">
        <f>IF(AND('Mapa final'!#REF!="Muy Baja",'Mapa final'!#REF!="Menor"),CONCATENATE("R",'Mapa final'!#REF!),"")</f>
        <v>#REF!</v>
      </c>
      <c r="AE70" s="741"/>
      <c r="AF70" s="741" t="e">
        <f>IF(AND('Mapa final'!#REF!="Muy Baja",'Mapa final'!#REF!="Menor"),CONCATENATE("R",'Mapa final'!#REF!),"")</f>
        <v>#REF!</v>
      </c>
      <c r="AG70" s="741"/>
      <c r="AH70" s="741" t="e">
        <f>IF(AND('Mapa final'!#REF!="Muy Baja",'Mapa final'!#REF!="Menor"),CONCATENATE("R",'Mapa final'!#REF!),"")</f>
        <v>#REF!</v>
      </c>
      <c r="AI70" s="741"/>
      <c r="AJ70" s="741" t="e">
        <f>IF(AND('Mapa final'!#REF!="Muy Baja",'Mapa final'!#REF!="Menor"),CONCATENATE("R",'Mapa final'!#REF!),"")</f>
        <v>#REF!</v>
      </c>
      <c r="AK70" s="741"/>
      <c r="AL70" s="741" t="e">
        <f>IF(AND('Mapa final'!#REF!="Muy Baja",'Mapa final'!#REF!="Menor"),CONCATENATE("R",'Mapa final'!#REF!),"")</f>
        <v>#REF!</v>
      </c>
      <c r="AM70" s="741"/>
      <c r="AN70" s="741" t="e">
        <f>IF(AND('Mapa final'!#REF!="Muy Baja",'Mapa final'!#REF!="Menor"),CONCATENATE("R",'Mapa final'!#REF!),"")</f>
        <v>#REF!</v>
      </c>
      <c r="AO70" s="741"/>
      <c r="AP70" s="719" t="e">
        <f>IF(AND('Mapa final'!#REF!="Muy Baja",'Mapa final'!#REF!="Moderado"),CONCATENATE("R",'Mapa final'!#REF!),"")</f>
        <v>#REF!</v>
      </c>
      <c r="AQ70" s="720"/>
      <c r="AR70" s="720" t="e">
        <f>IF(AND('Mapa final'!#REF!="Muy Baja",'Mapa final'!#REF!="Moderado"),CONCATENATE("R",'Mapa final'!#REF!),"")</f>
        <v>#REF!</v>
      </c>
      <c r="AS70" s="720"/>
      <c r="AT70" s="720" t="e">
        <f>IF(AND('Mapa final'!#REF!="Muy Baja",'Mapa final'!#REF!="Moderado"),CONCATENATE("R",'Mapa final'!#REF!),"")</f>
        <v>#REF!</v>
      </c>
      <c r="AU70" s="720"/>
      <c r="AV70" s="721" t="e">
        <f>IF(AND('Mapa final'!#REF!="Muy Baja",'Mapa final'!#REF!="Moderado"),CONCATENATE("R",'Mapa final'!#REF!),"")</f>
        <v>#REF!</v>
      </c>
      <c r="AW70" s="721"/>
      <c r="AX70" s="721" t="e">
        <f>IF(AND('Mapa final'!#REF!="Muy Baja",'Mapa final'!#REF!="Moderado"),CONCATENATE("R",'Mapa final'!#REF!),"")</f>
        <v>#REF!</v>
      </c>
      <c r="AY70" s="721"/>
      <c r="AZ70" s="720" t="e">
        <f>IF(AND('Mapa final'!#REF!="Muy Baja",'Mapa final'!#REF!="Moderado"),CONCATENATE("R",'Mapa final'!#REF!),"")</f>
        <v>#REF!</v>
      </c>
      <c r="BA70" s="720"/>
      <c r="BB70" s="720" t="e">
        <f>IF(AND('Mapa final'!#REF!="Muy Baja",'Mapa final'!#REF!="Moderado"),CONCATENATE("R",'Mapa final'!#REF!),"")</f>
        <v>#REF!</v>
      </c>
      <c r="BC70" s="720"/>
      <c r="BD70" s="720" t="e">
        <f>IF(AND('Mapa final'!#REF!="Muy Baja",'Mapa final'!#REF!="Moderado"),CONCATENATE("R",'Mapa final'!#REF!),"")</f>
        <v>#REF!</v>
      </c>
      <c r="BE70" s="720"/>
      <c r="BF70" s="743" t="e">
        <f>IF(AND('Mapa final'!#REF!="Muy Baja",'Mapa final'!#REF!="Mayor"),CONCATENATE("R",'Mapa final'!#REF!),"")</f>
        <v>#REF!</v>
      </c>
      <c r="BG70" s="738"/>
      <c r="BH70" s="738" t="e">
        <f>IF(AND('Mapa final'!#REF!="Muy Baja",'Mapa final'!#REF!="Mayor"),CONCATENATE("R",'Mapa final'!#REF!),"")</f>
        <v>#REF!</v>
      </c>
      <c r="BI70" s="738"/>
      <c r="BJ70" s="738" t="e">
        <f>IF(AND('Mapa final'!#REF!="Muy Baja",'Mapa final'!#REF!="Mayor"),CONCATENATE("R",'Mapa final'!#REF!),"")</f>
        <v>#REF!</v>
      </c>
      <c r="BK70" s="738"/>
      <c r="BL70" s="738" t="e">
        <f>IF(AND('Mapa final'!#REF!="Muy Baja",'Mapa final'!#REF!="Mayor"),CONCATENATE("R",'Mapa final'!#REF!),"")</f>
        <v>#REF!</v>
      </c>
      <c r="BM70" s="738"/>
      <c r="BN70" s="738" t="e">
        <f>IF(AND('Mapa final'!#REF!="Muy Baja",'Mapa final'!#REF!="Mayor"),CONCATENATE("R",'Mapa final'!#REF!),"")</f>
        <v>#REF!</v>
      </c>
      <c r="BO70" s="738"/>
      <c r="BP70" s="738" t="e">
        <f>IF(AND('Mapa final'!#REF!="Muy Baja",'Mapa final'!#REF!="Mayor"),CONCATENATE("R",'Mapa final'!#REF!),"")</f>
        <v>#REF!</v>
      </c>
      <c r="BQ70" s="738"/>
      <c r="BR70" s="738" t="e">
        <f>IF(AND('Mapa final'!#REF!="Muy Baja",'Mapa final'!#REF!="Mayor"),CONCATENATE("R",'Mapa final'!#REF!),"")</f>
        <v>#REF!</v>
      </c>
      <c r="BS70" s="738"/>
      <c r="BT70" s="738" t="e">
        <f>IF(AND('Mapa final'!#REF!="Muy Baja",'Mapa final'!#REF!="Mayor"),CONCATENATE("R",'Mapa final'!#REF!),"")</f>
        <v>#REF!</v>
      </c>
      <c r="BU70" s="739"/>
      <c r="BV70" s="734" t="e">
        <f>IF(AND('Mapa final'!#REF!="Muy Baja",'Mapa final'!#REF!="Catastrófico"),CONCATENATE("R",'Mapa final'!#REF!),"")</f>
        <v>#REF!</v>
      </c>
      <c r="BW70" s="732"/>
      <c r="BX70" s="732" t="e">
        <f>IF(AND('Mapa final'!#REF!="Muy Baja",'Mapa final'!#REF!="Catastrófico"),CONCATENATE("R",'Mapa final'!#REF!),"")</f>
        <v>#REF!</v>
      </c>
      <c r="BY70" s="732"/>
      <c r="BZ70" s="732" t="e">
        <f>IF(AND('Mapa final'!#REF!="Muy Baja",'Mapa final'!#REF!="Catastrófico"),CONCATENATE("R",'Mapa final'!#REF!),"")</f>
        <v>#REF!</v>
      </c>
      <c r="CA70" s="732"/>
      <c r="CB70" s="732" t="e">
        <f>IF(AND('Mapa final'!#REF!="Muy Baja",'Mapa final'!#REF!="Catastrófico"),CONCATENATE("R",'Mapa final'!#REF!),"")</f>
        <v>#REF!</v>
      </c>
      <c r="CC70" s="732"/>
      <c r="CD70" s="732" t="e">
        <f>IF(AND('Mapa final'!#REF!="Muy Baja",'Mapa final'!#REF!="Catastrófico"),CONCATENATE("R",'Mapa final'!#REF!),"")</f>
        <v>#REF!</v>
      </c>
      <c r="CE70" s="732"/>
      <c r="CF70" s="732" t="e">
        <f>IF(AND('Mapa final'!#REF!="Muy Baja",'Mapa final'!#REF!="Catastrófico"),CONCATENATE("R",'Mapa final'!#REF!),"")</f>
        <v>#REF!</v>
      </c>
      <c r="CG70" s="732"/>
      <c r="CH70" s="732" t="e">
        <f>IF(AND('Mapa final'!#REF!="Muy Baja",'Mapa final'!#REF!="Catastrófico"),CONCATENATE("R",'Mapa final'!#REF!),"")</f>
        <v>#REF!</v>
      </c>
      <c r="CI70" s="732"/>
      <c r="CJ70" s="732" t="e">
        <f>IF(AND('Mapa final'!#REF!="Muy Baja",'Mapa final'!#REF!="Catastrófico"),CONCATENATE("R",'Mapa final'!#REF!),"")</f>
        <v>#REF!</v>
      </c>
      <c r="CK70" s="733"/>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c r="DM70" s="22"/>
      <c r="DN70" s="22"/>
      <c r="DO70" s="22"/>
      <c r="DP70" s="22"/>
      <c r="DQ70" s="22"/>
      <c r="DR70" s="22"/>
      <c r="DS70" s="22"/>
      <c r="DT70" s="22"/>
      <c r="DU70" s="22"/>
      <c r="DV70" s="22"/>
      <c r="DW70" s="22"/>
      <c r="DX70" s="22"/>
      <c r="DY70" s="22"/>
      <c r="DZ70" s="22"/>
    </row>
    <row r="71" spans="1:130" ht="14.4" customHeight="1" x14ac:dyDescent="0.35">
      <c r="A71" s="22"/>
      <c r="B71" s="708"/>
      <c r="C71" s="708"/>
      <c r="D71" s="709"/>
      <c r="E71" s="746"/>
      <c r="F71" s="747"/>
      <c r="G71" s="747"/>
      <c r="H71" s="747"/>
      <c r="I71" s="747"/>
      <c r="J71" s="740"/>
      <c r="K71" s="711"/>
      <c r="L71" s="711"/>
      <c r="M71" s="711"/>
      <c r="N71" s="711"/>
      <c r="O71" s="711"/>
      <c r="P71" s="711"/>
      <c r="Q71" s="711"/>
      <c r="R71" s="711"/>
      <c r="S71" s="711"/>
      <c r="T71" s="711"/>
      <c r="U71" s="711"/>
      <c r="V71" s="711"/>
      <c r="W71" s="711"/>
      <c r="X71" s="711"/>
      <c r="Y71" s="711"/>
      <c r="Z71" s="740"/>
      <c r="AA71" s="711"/>
      <c r="AB71" s="711"/>
      <c r="AC71" s="711"/>
      <c r="AD71" s="711"/>
      <c r="AE71" s="711"/>
      <c r="AF71" s="711"/>
      <c r="AG71" s="711"/>
      <c r="AH71" s="711"/>
      <c r="AI71" s="711"/>
      <c r="AJ71" s="711"/>
      <c r="AK71" s="711"/>
      <c r="AL71" s="711"/>
      <c r="AM71" s="711"/>
      <c r="AN71" s="711"/>
      <c r="AO71" s="711"/>
      <c r="AP71" s="717"/>
      <c r="AQ71" s="713"/>
      <c r="AR71" s="713"/>
      <c r="AS71" s="713"/>
      <c r="AT71" s="713"/>
      <c r="AU71" s="713"/>
      <c r="AV71" s="716"/>
      <c r="AW71" s="716"/>
      <c r="AX71" s="716"/>
      <c r="AY71" s="716"/>
      <c r="AZ71" s="713"/>
      <c r="BA71" s="713"/>
      <c r="BB71" s="713"/>
      <c r="BC71" s="713"/>
      <c r="BD71" s="713"/>
      <c r="BE71" s="713"/>
      <c r="BF71" s="727"/>
      <c r="BG71" s="728"/>
      <c r="BH71" s="728"/>
      <c r="BI71" s="728"/>
      <c r="BJ71" s="728"/>
      <c r="BK71" s="728"/>
      <c r="BL71" s="728"/>
      <c r="BM71" s="728"/>
      <c r="BN71" s="728"/>
      <c r="BO71" s="728"/>
      <c r="BP71" s="728"/>
      <c r="BQ71" s="728"/>
      <c r="BR71" s="728"/>
      <c r="BS71" s="728"/>
      <c r="BT71" s="728"/>
      <c r="BU71" s="729"/>
      <c r="BV71" s="722"/>
      <c r="BW71" s="723"/>
      <c r="BX71" s="723"/>
      <c r="BY71" s="723"/>
      <c r="BZ71" s="723"/>
      <c r="CA71" s="723"/>
      <c r="CB71" s="723"/>
      <c r="CC71" s="723"/>
      <c r="CD71" s="723"/>
      <c r="CE71" s="723"/>
      <c r="CF71" s="723"/>
      <c r="CG71" s="723"/>
      <c r="CH71" s="723"/>
      <c r="CI71" s="723"/>
      <c r="CJ71" s="723"/>
      <c r="CK71" s="730"/>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c r="DM71" s="22"/>
      <c r="DN71" s="22"/>
      <c r="DO71" s="22"/>
      <c r="DP71" s="22"/>
      <c r="DQ71" s="22"/>
      <c r="DR71" s="22"/>
      <c r="DS71" s="22"/>
      <c r="DT71" s="22"/>
      <c r="DU71" s="22"/>
      <c r="DV71" s="22"/>
      <c r="DW71" s="22"/>
      <c r="DX71" s="22"/>
      <c r="DY71" s="22"/>
      <c r="DZ71" s="22"/>
    </row>
    <row r="72" spans="1:130" ht="14.4" customHeight="1" x14ac:dyDescent="0.35">
      <c r="A72" s="22"/>
      <c r="B72" s="708"/>
      <c r="C72" s="708"/>
      <c r="D72" s="709"/>
      <c r="E72" s="746"/>
      <c r="F72" s="747"/>
      <c r="G72" s="747"/>
      <c r="H72" s="747"/>
      <c r="I72" s="747"/>
      <c r="J72" s="740" t="e">
        <f>IF(AND('Mapa final'!#REF!="Muy Baja",'Mapa final'!#REF!="Leve"),CONCATENATE("R",'Mapa final'!#REF!),"")</f>
        <v>#REF!</v>
      </c>
      <c r="K72" s="711"/>
      <c r="L72" s="711" t="e">
        <f>IF(AND('Mapa final'!#REF!="Muy Baja",'Mapa final'!#REF!="Leve"),CONCATENATE("R",'Mapa final'!#REF!),"")</f>
        <v>#REF!</v>
      </c>
      <c r="M72" s="711"/>
      <c r="N72" s="711" t="e">
        <f>IF(AND('Mapa final'!#REF!="Muy Baja",'Mapa final'!#REF!="Leve"),CONCATENATE("R",'Mapa final'!#REF!),"")</f>
        <v>#REF!</v>
      </c>
      <c r="O72" s="711"/>
      <c r="P72" s="711" t="e">
        <f>IF(AND('Mapa final'!#REF!="Muy Baja",'Mapa final'!#REF!="Leve"),CONCATENATE("R",'Mapa final'!#REF!),"")</f>
        <v>#REF!</v>
      </c>
      <c r="Q72" s="711"/>
      <c r="R72" s="711" t="e">
        <f>IF(AND('Mapa final'!#REF!="Muy Baja",'Mapa final'!#REF!="Leve"),CONCATENATE("R",'Mapa final'!#REF!),"")</f>
        <v>#REF!</v>
      </c>
      <c r="S72" s="711"/>
      <c r="T72" s="711" t="e">
        <f>IF(AND('Mapa final'!#REF!="Muy Baja",'Mapa final'!#REF!="Leve"),CONCATENATE("R",'Mapa final'!#REF!),"")</f>
        <v>#REF!</v>
      </c>
      <c r="U72" s="711"/>
      <c r="V72" s="711" t="e">
        <f>IF(AND('Mapa final'!#REF!="Muy Baja",'Mapa final'!#REF!="Leve"),CONCATENATE("R",'Mapa final'!#REF!),"")</f>
        <v>#REF!</v>
      </c>
      <c r="W72" s="711"/>
      <c r="X72" s="711" t="e">
        <f>IF(AND('Mapa final'!#REF!="Muy Baja",'Mapa final'!#REF!="Leve"),CONCATENATE("R",'Mapa final'!#REF!),"")</f>
        <v>#REF!</v>
      </c>
      <c r="Y72" s="711"/>
      <c r="Z72" s="740" t="e">
        <f>IF(AND('Mapa final'!#REF!="Muy Baja",'Mapa final'!#REF!="Menor"),CONCATENATE("R",'Mapa final'!#REF!),"")</f>
        <v>#REF!</v>
      </c>
      <c r="AA72" s="711"/>
      <c r="AB72" s="711" t="e">
        <f>IF(AND('Mapa final'!#REF!="Muy Baja",'Mapa final'!#REF!="Menor"),CONCATENATE("R",'Mapa final'!#REF!),"")</f>
        <v>#REF!</v>
      </c>
      <c r="AC72" s="711"/>
      <c r="AD72" s="711" t="e">
        <f>IF(AND('Mapa final'!#REF!="Muy Baja",'Mapa final'!#REF!="Menor"),CONCATENATE("R",'Mapa final'!#REF!),"")</f>
        <v>#REF!</v>
      </c>
      <c r="AE72" s="711"/>
      <c r="AF72" s="711" t="e">
        <f>IF(AND('Mapa final'!#REF!="Muy Baja",'Mapa final'!#REF!="Menor"),CONCATENATE("R",'Mapa final'!#REF!),"")</f>
        <v>#REF!</v>
      </c>
      <c r="AG72" s="711"/>
      <c r="AH72" s="711" t="e">
        <f>IF(AND('Mapa final'!#REF!="Muy Baja",'Mapa final'!#REF!="Menor"),CONCATENATE("R",'Mapa final'!#REF!),"")</f>
        <v>#REF!</v>
      </c>
      <c r="AI72" s="711"/>
      <c r="AJ72" s="711" t="e">
        <f>IF(AND('Mapa final'!#REF!="Muy Baja",'Mapa final'!#REF!="Menor"),CONCATENATE("R",'Mapa final'!#REF!),"")</f>
        <v>#REF!</v>
      </c>
      <c r="AK72" s="711"/>
      <c r="AL72" s="711" t="e">
        <f>IF(AND('Mapa final'!#REF!="Muy Baja",'Mapa final'!#REF!="Menor"),CONCATENATE("R",'Mapa final'!#REF!),"")</f>
        <v>#REF!</v>
      </c>
      <c r="AM72" s="711"/>
      <c r="AN72" s="711" t="e">
        <f>IF(AND('Mapa final'!#REF!="Muy Baja",'Mapa final'!#REF!="Menor"),CONCATENATE("R",'Mapa final'!#REF!),"")</f>
        <v>#REF!</v>
      </c>
      <c r="AO72" s="711"/>
      <c r="AP72" s="717" t="e">
        <f>IF(AND('Mapa final'!#REF!="Muy Baja",'Mapa final'!#REF!="Moderado"),CONCATENATE("R",'Mapa final'!#REF!),"")</f>
        <v>#REF!</v>
      </c>
      <c r="AQ72" s="713"/>
      <c r="AR72" s="713" t="e">
        <f>IF(AND('Mapa final'!#REF!="Muy Baja",'Mapa final'!#REF!="Moderado"),CONCATENATE("R",'Mapa final'!#REF!),"")</f>
        <v>#REF!</v>
      </c>
      <c r="AS72" s="713"/>
      <c r="AT72" s="713" t="e">
        <f>IF(AND('Mapa final'!#REF!="Muy Baja",'Mapa final'!#REF!="Moderado"),CONCATENATE("R",'Mapa final'!#REF!),"")</f>
        <v>#REF!</v>
      </c>
      <c r="AU72" s="713"/>
      <c r="AV72" s="716" t="e">
        <f>IF(AND('Mapa final'!#REF!="Muy Baja",'Mapa final'!#REF!="Moderado"),CONCATENATE("R",'Mapa final'!#REF!),"")</f>
        <v>#REF!</v>
      </c>
      <c r="AW72" s="716"/>
      <c r="AX72" s="716" t="e">
        <f>IF(AND('Mapa final'!#REF!="Muy Baja",'Mapa final'!#REF!="Moderado"),CONCATENATE("R",'Mapa final'!#REF!),"")</f>
        <v>#REF!</v>
      </c>
      <c r="AY72" s="716"/>
      <c r="AZ72" s="713" t="e">
        <f>IF(AND('Mapa final'!#REF!="Muy Baja",'Mapa final'!#REF!="Moderado"),CONCATENATE("R",'Mapa final'!#REF!),"")</f>
        <v>#REF!</v>
      </c>
      <c r="BA72" s="713"/>
      <c r="BB72" s="713" t="e">
        <f>IF(AND('Mapa final'!#REF!="Muy Baja",'Mapa final'!#REF!="Moderado"),CONCATENATE("R",'Mapa final'!#REF!),"")</f>
        <v>#REF!</v>
      </c>
      <c r="BC72" s="713"/>
      <c r="BD72" s="713" t="e">
        <f>IF(AND('Mapa final'!#REF!="Muy Baja",'Mapa final'!#REF!="Moderado"),CONCATENATE("R",'Mapa final'!#REF!),"")</f>
        <v>#REF!</v>
      </c>
      <c r="BE72" s="714"/>
      <c r="BF72" s="727" t="e">
        <f>IF(AND('Mapa final'!#REF!="Muy Baja",'Mapa final'!#REF!="Mayor"),CONCATENATE("R",'Mapa final'!#REF!),"")</f>
        <v>#REF!</v>
      </c>
      <c r="BG72" s="728"/>
      <c r="BH72" s="728" t="e">
        <f>IF(AND('Mapa final'!#REF!="Muy Baja",'Mapa final'!#REF!="Mayor"),CONCATENATE("R",'Mapa final'!#REF!),"")</f>
        <v>#REF!</v>
      </c>
      <c r="BI72" s="728"/>
      <c r="BJ72" s="728" t="e">
        <f>IF(AND('Mapa final'!#REF!="Muy Baja",'Mapa final'!#REF!="Mayor"),CONCATENATE("R",'Mapa final'!#REF!),"")</f>
        <v>#REF!</v>
      </c>
      <c r="BK72" s="728"/>
      <c r="BL72" s="728" t="e">
        <f>IF(AND('Mapa final'!#REF!="Muy Baja",'Mapa final'!#REF!="Mayor"),CONCATENATE("R",'Mapa final'!#REF!),"")</f>
        <v>#REF!</v>
      </c>
      <c r="BM72" s="728"/>
      <c r="BN72" s="728" t="e">
        <f>IF(AND('Mapa final'!#REF!="Muy Baja",'Mapa final'!#REF!="Mayor"),CONCATENATE("R",'Mapa final'!#REF!),"")</f>
        <v>#REF!</v>
      </c>
      <c r="BO72" s="728"/>
      <c r="BP72" s="728" t="e">
        <f>IF(AND('Mapa final'!#REF!="Muy Baja",'Mapa final'!#REF!="Mayor"),CONCATENATE("R",'Mapa final'!#REF!),"")</f>
        <v>#REF!</v>
      </c>
      <c r="BQ72" s="728"/>
      <c r="BR72" s="728" t="e">
        <f>IF(AND('Mapa final'!#REF!="Muy Baja",'Mapa final'!#REF!="Mayor"),CONCATENATE("R",'Mapa final'!#REF!),"")</f>
        <v>#REF!</v>
      </c>
      <c r="BS72" s="728"/>
      <c r="BT72" s="728" t="e">
        <f>IF(AND('Mapa final'!#REF!="Muy Baja",'Mapa final'!#REF!="Mayor"),CONCATENATE("R",'Mapa final'!#REF!),"")</f>
        <v>#REF!</v>
      </c>
      <c r="BU72" s="729"/>
      <c r="BV72" s="722" t="e">
        <f>IF(AND('Mapa final'!#REF!="Muy Baja",'Mapa final'!#REF!="Catastrófico"),CONCATENATE("R",'Mapa final'!#REF!),"")</f>
        <v>#REF!</v>
      </c>
      <c r="BW72" s="723"/>
      <c r="BX72" s="723" t="e">
        <f>IF(AND('Mapa final'!#REF!="Muy Baja",'Mapa final'!#REF!="Catastrófico"),CONCATENATE("R",'Mapa final'!#REF!),"")</f>
        <v>#REF!</v>
      </c>
      <c r="BY72" s="723"/>
      <c r="BZ72" s="723" t="e">
        <f>IF(AND('Mapa final'!#REF!="Muy Baja",'Mapa final'!#REF!="Catastrófico"),CONCATENATE("R",'Mapa final'!#REF!),"")</f>
        <v>#REF!</v>
      </c>
      <c r="CA72" s="723"/>
      <c r="CB72" s="723" t="e">
        <f>IF(AND('Mapa final'!#REF!="Muy Baja",'Mapa final'!#REF!="Catastrófico"),CONCATENATE("R",'Mapa final'!#REF!),"")</f>
        <v>#REF!</v>
      </c>
      <c r="CC72" s="723"/>
      <c r="CD72" s="723" t="e">
        <f>IF(AND('Mapa final'!#REF!="Muy Baja",'Mapa final'!#REF!="Catastrófico"),CONCATENATE("R",'Mapa final'!#REF!),"")</f>
        <v>#REF!</v>
      </c>
      <c r="CE72" s="723"/>
      <c r="CF72" s="723" t="e">
        <f>IF(AND('Mapa final'!#REF!="Muy Baja",'Mapa final'!#REF!="Catastrófico"),CONCATENATE("R",'Mapa final'!#REF!),"")</f>
        <v>#REF!</v>
      </c>
      <c r="CG72" s="723"/>
      <c r="CH72" s="723" t="e">
        <f>IF(AND('Mapa final'!#REF!="Muy Baja",'Mapa final'!#REF!="Catastrófico"),CONCATENATE("R",'Mapa final'!#REF!),"")</f>
        <v>#REF!</v>
      </c>
      <c r="CI72" s="723"/>
      <c r="CJ72" s="723" t="e">
        <f>IF(AND('Mapa final'!#REF!="Muy Baja",'Mapa final'!#REF!="Catastrófico"),CONCATENATE("R",'Mapa final'!#REF!),"")</f>
        <v>#REF!</v>
      </c>
      <c r="CK72" s="730"/>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c r="DM72" s="22"/>
      <c r="DN72" s="22"/>
      <c r="DO72" s="22"/>
      <c r="DP72" s="22"/>
      <c r="DQ72" s="22"/>
      <c r="DR72" s="22"/>
      <c r="DS72" s="22"/>
      <c r="DT72" s="22"/>
      <c r="DU72" s="22"/>
      <c r="DV72" s="22"/>
      <c r="DW72" s="22"/>
      <c r="DX72" s="22"/>
      <c r="DY72" s="22"/>
      <c r="DZ72" s="22"/>
    </row>
    <row r="73" spans="1:130" ht="14.4" customHeight="1" x14ac:dyDescent="0.35">
      <c r="A73" s="22"/>
      <c r="B73" s="708"/>
      <c r="C73" s="708"/>
      <c r="D73" s="709"/>
      <c r="E73" s="746"/>
      <c r="F73" s="747"/>
      <c r="G73" s="747"/>
      <c r="H73" s="747"/>
      <c r="I73" s="747"/>
      <c r="J73" s="740"/>
      <c r="K73" s="711"/>
      <c r="L73" s="711"/>
      <c r="M73" s="711"/>
      <c r="N73" s="711"/>
      <c r="O73" s="711"/>
      <c r="P73" s="711"/>
      <c r="Q73" s="711"/>
      <c r="R73" s="711"/>
      <c r="S73" s="711"/>
      <c r="T73" s="711"/>
      <c r="U73" s="711"/>
      <c r="V73" s="711"/>
      <c r="W73" s="711"/>
      <c r="X73" s="711"/>
      <c r="Y73" s="711"/>
      <c r="Z73" s="740"/>
      <c r="AA73" s="711"/>
      <c r="AB73" s="711"/>
      <c r="AC73" s="711"/>
      <c r="AD73" s="711"/>
      <c r="AE73" s="711"/>
      <c r="AF73" s="711"/>
      <c r="AG73" s="711"/>
      <c r="AH73" s="711"/>
      <c r="AI73" s="711"/>
      <c r="AJ73" s="711"/>
      <c r="AK73" s="711"/>
      <c r="AL73" s="711"/>
      <c r="AM73" s="711"/>
      <c r="AN73" s="711"/>
      <c r="AO73" s="711"/>
      <c r="AP73" s="717"/>
      <c r="AQ73" s="713"/>
      <c r="AR73" s="713"/>
      <c r="AS73" s="713"/>
      <c r="AT73" s="713"/>
      <c r="AU73" s="713"/>
      <c r="AV73" s="716"/>
      <c r="AW73" s="716"/>
      <c r="AX73" s="716"/>
      <c r="AY73" s="716"/>
      <c r="AZ73" s="713"/>
      <c r="BA73" s="713"/>
      <c r="BB73" s="713"/>
      <c r="BC73" s="713"/>
      <c r="BD73" s="713"/>
      <c r="BE73" s="714"/>
      <c r="BF73" s="727"/>
      <c r="BG73" s="728"/>
      <c r="BH73" s="728"/>
      <c r="BI73" s="728"/>
      <c r="BJ73" s="728"/>
      <c r="BK73" s="728"/>
      <c r="BL73" s="728"/>
      <c r="BM73" s="728"/>
      <c r="BN73" s="728"/>
      <c r="BO73" s="728"/>
      <c r="BP73" s="728"/>
      <c r="BQ73" s="728"/>
      <c r="BR73" s="728"/>
      <c r="BS73" s="728"/>
      <c r="BT73" s="728"/>
      <c r="BU73" s="729"/>
      <c r="BV73" s="722"/>
      <c r="BW73" s="723"/>
      <c r="BX73" s="723"/>
      <c r="BY73" s="723"/>
      <c r="BZ73" s="723"/>
      <c r="CA73" s="723"/>
      <c r="CB73" s="723"/>
      <c r="CC73" s="723"/>
      <c r="CD73" s="723"/>
      <c r="CE73" s="723"/>
      <c r="CF73" s="723"/>
      <c r="CG73" s="723"/>
      <c r="CH73" s="723"/>
      <c r="CI73" s="723"/>
      <c r="CJ73" s="723"/>
      <c r="CK73" s="730"/>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row>
    <row r="74" spans="1:130" ht="14.4" customHeight="1" x14ac:dyDescent="0.35">
      <c r="A74" s="22"/>
      <c r="B74" s="708"/>
      <c r="C74" s="708"/>
      <c r="D74" s="709"/>
      <c r="E74" s="746"/>
      <c r="F74" s="747"/>
      <c r="G74" s="747"/>
      <c r="H74" s="747"/>
      <c r="I74" s="747"/>
      <c r="J74" s="740" t="e">
        <f>IF(AND('Mapa final'!#REF!="Muy Baja",'Mapa final'!#REF!="Leve"),CONCATENATE("R",'Mapa final'!#REF!),"")</f>
        <v>#REF!</v>
      </c>
      <c r="K74" s="711"/>
      <c r="L74" s="711" t="e">
        <f>IF(AND('Mapa final'!#REF!="Muy Baja",'Mapa final'!#REF!="Leve"),CONCATENATE("R",'Mapa final'!#REF!),"")</f>
        <v>#REF!</v>
      </c>
      <c r="M74" s="711"/>
      <c r="N74" s="711" t="e">
        <f>IF(AND('Mapa final'!#REF!="Muy Baja",'Mapa final'!#REF!="Leve"),CONCATENATE("R",'Mapa final'!#REF!),"")</f>
        <v>#REF!</v>
      </c>
      <c r="O74" s="711"/>
      <c r="P74" s="711" t="e">
        <f>IF(AND('Mapa final'!#REF!="Muy Baja",'Mapa final'!#REF!="Leve"),CONCATENATE("R",'Mapa final'!#REF!),"")</f>
        <v>#REF!</v>
      </c>
      <c r="Q74" s="711"/>
      <c r="R74" s="711" t="e">
        <f>IF(AND('Mapa final'!#REF!="Muy Baja",'Mapa final'!#REF!="Leve"),CONCATENATE("R",'Mapa final'!#REF!),"")</f>
        <v>#REF!</v>
      </c>
      <c r="S74" s="711"/>
      <c r="T74" s="711" t="e">
        <f>IF(AND('Mapa final'!#REF!="Muy Baja",'Mapa final'!#REF!="Leve"),CONCATENATE("R",'Mapa final'!#REF!),"")</f>
        <v>#REF!</v>
      </c>
      <c r="U74" s="711"/>
      <c r="V74" s="711" t="e">
        <f>IF(AND('Mapa final'!#REF!="Muy Baja",'Mapa final'!#REF!="Leve"),CONCATENATE("R",'Mapa final'!#REF!),"")</f>
        <v>#REF!</v>
      </c>
      <c r="W74" s="711"/>
      <c r="X74" s="711" t="e">
        <f>IF(AND('Mapa final'!#REF!="Muy Baja",'Mapa final'!#REF!="Leve"),CONCATENATE("R",'Mapa final'!#REF!),"")</f>
        <v>#REF!</v>
      </c>
      <c r="Y74" s="711"/>
      <c r="Z74" s="740" t="e">
        <f>IF(AND('Mapa final'!#REF!="Muy Baja",'Mapa final'!#REF!="Menor"),CONCATENATE("R",'Mapa final'!#REF!),"")</f>
        <v>#REF!</v>
      </c>
      <c r="AA74" s="711"/>
      <c r="AB74" s="711" t="e">
        <f>IF(AND('Mapa final'!#REF!="Muy Baja",'Mapa final'!#REF!="Menor"),CONCATENATE("R",'Mapa final'!#REF!),"")</f>
        <v>#REF!</v>
      </c>
      <c r="AC74" s="711"/>
      <c r="AD74" s="711" t="e">
        <f>IF(AND('Mapa final'!#REF!="Muy Baja",'Mapa final'!#REF!="Menor"),CONCATENATE("R",'Mapa final'!#REF!),"")</f>
        <v>#REF!</v>
      </c>
      <c r="AE74" s="711"/>
      <c r="AF74" s="711" t="e">
        <f>IF(AND('Mapa final'!#REF!="Muy Baja",'Mapa final'!#REF!="Menor"),CONCATENATE("R",'Mapa final'!#REF!),"")</f>
        <v>#REF!</v>
      </c>
      <c r="AG74" s="711"/>
      <c r="AH74" s="711" t="e">
        <f>IF(AND('Mapa final'!#REF!="Muy Baja",'Mapa final'!#REF!="Menor"),CONCATENATE("R",'Mapa final'!#REF!),"")</f>
        <v>#REF!</v>
      </c>
      <c r="AI74" s="711"/>
      <c r="AJ74" s="711" t="e">
        <f>IF(AND('Mapa final'!#REF!="Muy Baja",'Mapa final'!#REF!="Menor"),CONCATENATE("R",'Mapa final'!#REF!),"")</f>
        <v>#REF!</v>
      </c>
      <c r="AK74" s="711"/>
      <c r="AL74" s="711" t="e">
        <f>IF(AND('Mapa final'!#REF!="Muy Baja",'Mapa final'!#REF!="Menor"),CONCATENATE("R",'Mapa final'!#REF!),"")</f>
        <v>#REF!</v>
      </c>
      <c r="AM74" s="711"/>
      <c r="AN74" s="711" t="e">
        <f>IF(AND('Mapa final'!#REF!="Muy Baja",'Mapa final'!#REF!="Menor"),CONCATENATE("R",'Mapa final'!#REF!),"")</f>
        <v>#REF!</v>
      </c>
      <c r="AO74" s="711"/>
      <c r="AP74" s="717" t="e">
        <f>IF(AND('Mapa final'!#REF!="Muy Baja",'Mapa final'!#REF!="Moderado"),CONCATENATE("R",'Mapa final'!#REF!),"")</f>
        <v>#REF!</v>
      </c>
      <c r="AQ74" s="713"/>
      <c r="AR74" s="713" t="e">
        <f>IF(AND('Mapa final'!#REF!="Muy Baja",'Mapa final'!#REF!="Moderado"),CONCATENATE("R",'Mapa final'!#REF!),"")</f>
        <v>#REF!</v>
      </c>
      <c r="AS74" s="713"/>
      <c r="AT74" s="713" t="e">
        <f>IF(AND('Mapa final'!#REF!="Muy Baja",'Mapa final'!#REF!="Moderado"),CONCATENATE("R",'Mapa final'!#REF!),"")</f>
        <v>#REF!</v>
      </c>
      <c r="AU74" s="713"/>
      <c r="AV74" s="716" t="e">
        <f>IF(AND('Mapa final'!#REF!="Muy Baja",'Mapa final'!#REF!="Moderado"),CONCATENATE("R",'Mapa final'!#REF!),"")</f>
        <v>#REF!</v>
      </c>
      <c r="AW74" s="716"/>
      <c r="AX74" s="716" t="e">
        <f>IF(AND('Mapa final'!#REF!="Muy Baja",'Mapa final'!#REF!="Moderado"),CONCATENATE("R",'Mapa final'!#REF!),"")</f>
        <v>#REF!</v>
      </c>
      <c r="AY74" s="716"/>
      <c r="AZ74" s="713" t="e">
        <f>IF(AND('Mapa final'!#REF!="Muy Baja",'Mapa final'!#REF!="Moderado"),CONCATENATE("R",'Mapa final'!#REF!),"")</f>
        <v>#REF!</v>
      </c>
      <c r="BA74" s="713"/>
      <c r="BB74" s="713" t="e">
        <f>IF(AND('Mapa final'!#REF!="Muy Baja",'Mapa final'!#REF!="Moderado"),CONCATENATE("R",'Mapa final'!#REF!),"")</f>
        <v>#REF!</v>
      </c>
      <c r="BC74" s="713"/>
      <c r="BD74" s="713" t="e">
        <f>IF(AND('Mapa final'!#REF!="Muy Baja",'Mapa final'!#REF!="Moderado"),CONCATENATE("R",'Mapa final'!#REF!),"")</f>
        <v>#REF!</v>
      </c>
      <c r="BE74" s="714"/>
      <c r="BF74" s="727" t="e">
        <f>IF(AND('Mapa final'!#REF!="Muy Baja",'Mapa final'!#REF!="Mayor"),CONCATENATE("R",'Mapa final'!#REF!),"")</f>
        <v>#REF!</v>
      </c>
      <c r="BG74" s="728"/>
      <c r="BH74" s="728" t="e">
        <f>IF(AND('Mapa final'!#REF!="Muy Baja",'Mapa final'!#REF!="Mayor"),CONCATENATE("R",'Mapa final'!#REF!),"")</f>
        <v>#REF!</v>
      </c>
      <c r="BI74" s="728"/>
      <c r="BJ74" s="728" t="e">
        <f>IF(AND('Mapa final'!#REF!="Muy Baja",'Mapa final'!#REF!="Mayor"),CONCATENATE("R",'Mapa final'!#REF!),"")</f>
        <v>#REF!</v>
      </c>
      <c r="BK74" s="728"/>
      <c r="BL74" s="728" t="e">
        <f>IF(AND('Mapa final'!#REF!="Muy Baja",'Mapa final'!#REF!="Mayor"),CONCATENATE("R",'Mapa final'!#REF!),"")</f>
        <v>#REF!</v>
      </c>
      <c r="BM74" s="728"/>
      <c r="BN74" s="728" t="e">
        <f>IF(AND('Mapa final'!#REF!="Muy Baja",'Mapa final'!#REF!="Mayor"),CONCATENATE("R",'Mapa final'!#REF!),"")</f>
        <v>#REF!</v>
      </c>
      <c r="BO74" s="728"/>
      <c r="BP74" s="728" t="e">
        <f>IF(AND('Mapa final'!#REF!="Muy Baja",'Mapa final'!#REF!="Mayor"),CONCATENATE("R",'Mapa final'!#REF!),"")</f>
        <v>#REF!</v>
      </c>
      <c r="BQ74" s="728"/>
      <c r="BR74" s="728" t="e">
        <f>IF(AND('Mapa final'!#REF!="Muy Baja",'Mapa final'!#REF!="Mayor"),CONCATENATE("R",'Mapa final'!#REF!),"")</f>
        <v>#REF!</v>
      </c>
      <c r="BS74" s="728"/>
      <c r="BT74" s="728" t="e">
        <f>IF(AND('Mapa final'!#REF!="Muy Baja",'Mapa final'!#REF!="Mayor"),CONCATENATE("R",'Mapa final'!#REF!),"")</f>
        <v>#REF!</v>
      </c>
      <c r="BU74" s="729"/>
      <c r="BV74" s="722" t="e">
        <f>IF(AND('Mapa final'!#REF!="Muy Baja",'Mapa final'!#REF!="Catastrófico"),CONCATENATE("R",'Mapa final'!#REF!),"")</f>
        <v>#REF!</v>
      </c>
      <c r="BW74" s="723"/>
      <c r="BX74" s="723" t="e">
        <f>IF(AND('Mapa final'!#REF!="Muy Baja",'Mapa final'!#REF!="Catastrófico"),CONCATENATE("R",'Mapa final'!#REF!),"")</f>
        <v>#REF!</v>
      </c>
      <c r="BY74" s="723"/>
      <c r="BZ74" s="723" t="e">
        <f>IF(AND('Mapa final'!#REF!="Muy Baja",'Mapa final'!#REF!="Catastrófico"),CONCATENATE("R",'Mapa final'!#REF!),"")</f>
        <v>#REF!</v>
      </c>
      <c r="CA74" s="723"/>
      <c r="CB74" s="723" t="e">
        <f>IF(AND('Mapa final'!#REF!="Muy Baja",'Mapa final'!#REF!="Catastrófico"),CONCATENATE("R",'Mapa final'!#REF!),"")</f>
        <v>#REF!</v>
      </c>
      <c r="CC74" s="723"/>
      <c r="CD74" s="723" t="e">
        <f>IF(AND('Mapa final'!#REF!="Muy Baja",'Mapa final'!#REF!="Catastrófico"),CONCATENATE("R",'Mapa final'!#REF!),"")</f>
        <v>#REF!</v>
      </c>
      <c r="CE74" s="723"/>
      <c r="CF74" s="723" t="e">
        <f>IF(AND('Mapa final'!#REF!="Muy Baja",'Mapa final'!#REF!="Catastrófico"),CONCATENATE("R",'Mapa final'!#REF!),"")</f>
        <v>#REF!</v>
      </c>
      <c r="CG74" s="723"/>
      <c r="CH74" s="723" t="e">
        <f>IF(AND('Mapa final'!#REF!="Muy Baja",'Mapa final'!#REF!="Catastrófico"),CONCATENATE("R",'Mapa final'!#REF!),"")</f>
        <v>#REF!</v>
      </c>
      <c r="CI74" s="723"/>
      <c r="CJ74" s="723" t="e">
        <f>IF(AND('Mapa final'!#REF!="Muy Baja",'Mapa final'!#REF!="Catastrófico"),CONCATENATE("R",'Mapa final'!#REF!),"")</f>
        <v>#REF!</v>
      </c>
      <c r="CK74" s="730"/>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row>
    <row r="75" spans="1:130" ht="14.4" customHeight="1" x14ac:dyDescent="0.35">
      <c r="A75" s="22"/>
      <c r="B75" s="708"/>
      <c r="C75" s="708"/>
      <c r="D75" s="709"/>
      <c r="E75" s="746"/>
      <c r="F75" s="747"/>
      <c r="G75" s="747"/>
      <c r="H75" s="747"/>
      <c r="I75" s="747"/>
      <c r="J75" s="740"/>
      <c r="K75" s="711"/>
      <c r="L75" s="711"/>
      <c r="M75" s="711"/>
      <c r="N75" s="711"/>
      <c r="O75" s="711"/>
      <c r="P75" s="711"/>
      <c r="Q75" s="711"/>
      <c r="R75" s="711"/>
      <c r="S75" s="711"/>
      <c r="T75" s="711"/>
      <c r="U75" s="711"/>
      <c r="V75" s="711"/>
      <c r="W75" s="711"/>
      <c r="X75" s="711"/>
      <c r="Y75" s="711"/>
      <c r="Z75" s="740"/>
      <c r="AA75" s="711"/>
      <c r="AB75" s="711"/>
      <c r="AC75" s="711"/>
      <c r="AD75" s="711"/>
      <c r="AE75" s="711"/>
      <c r="AF75" s="711"/>
      <c r="AG75" s="711"/>
      <c r="AH75" s="711"/>
      <c r="AI75" s="711"/>
      <c r="AJ75" s="711"/>
      <c r="AK75" s="711"/>
      <c r="AL75" s="711"/>
      <c r="AM75" s="711"/>
      <c r="AN75" s="711"/>
      <c r="AO75" s="711"/>
      <c r="AP75" s="717"/>
      <c r="AQ75" s="713"/>
      <c r="AR75" s="713"/>
      <c r="AS75" s="713"/>
      <c r="AT75" s="713"/>
      <c r="AU75" s="713"/>
      <c r="AV75" s="716"/>
      <c r="AW75" s="716"/>
      <c r="AX75" s="716"/>
      <c r="AY75" s="716"/>
      <c r="AZ75" s="713"/>
      <c r="BA75" s="713"/>
      <c r="BB75" s="713"/>
      <c r="BC75" s="713"/>
      <c r="BD75" s="713"/>
      <c r="BE75" s="714"/>
      <c r="BF75" s="727"/>
      <c r="BG75" s="728"/>
      <c r="BH75" s="728"/>
      <c r="BI75" s="728"/>
      <c r="BJ75" s="728"/>
      <c r="BK75" s="728"/>
      <c r="BL75" s="728"/>
      <c r="BM75" s="728"/>
      <c r="BN75" s="728"/>
      <c r="BO75" s="728"/>
      <c r="BP75" s="728"/>
      <c r="BQ75" s="728"/>
      <c r="BR75" s="728"/>
      <c r="BS75" s="728"/>
      <c r="BT75" s="728"/>
      <c r="BU75" s="729"/>
      <c r="BV75" s="722"/>
      <c r="BW75" s="723"/>
      <c r="BX75" s="723"/>
      <c r="BY75" s="723"/>
      <c r="BZ75" s="723"/>
      <c r="CA75" s="723"/>
      <c r="CB75" s="723"/>
      <c r="CC75" s="723"/>
      <c r="CD75" s="723"/>
      <c r="CE75" s="723"/>
      <c r="CF75" s="723"/>
      <c r="CG75" s="723"/>
      <c r="CH75" s="723"/>
      <c r="CI75" s="723"/>
      <c r="CJ75" s="723"/>
      <c r="CK75" s="730"/>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c r="DM75" s="22"/>
      <c r="DN75" s="22"/>
      <c r="DO75" s="22"/>
      <c r="DP75" s="22"/>
      <c r="DQ75" s="22"/>
      <c r="DR75" s="22"/>
      <c r="DS75" s="22"/>
      <c r="DT75" s="22"/>
      <c r="DU75" s="22"/>
      <c r="DV75" s="22"/>
      <c r="DW75" s="22"/>
      <c r="DX75" s="22"/>
      <c r="DY75" s="22"/>
      <c r="DZ75" s="22"/>
    </row>
    <row r="76" spans="1:130" ht="14.4" customHeight="1" x14ac:dyDescent="0.35">
      <c r="A76" s="22"/>
      <c r="B76" s="708"/>
      <c r="C76" s="708"/>
      <c r="D76" s="709"/>
      <c r="E76" s="746"/>
      <c r="F76" s="747"/>
      <c r="G76" s="747"/>
      <c r="H76" s="747"/>
      <c r="I76" s="747"/>
      <c r="J76" s="740" t="e">
        <f>IF(AND('Mapa final'!#REF!="Muy Baja",'Mapa final'!#REF!="Leve"),CONCATENATE("R",'Mapa final'!#REF!),"")</f>
        <v>#REF!</v>
      </c>
      <c r="K76" s="711"/>
      <c r="L76" s="711" t="e">
        <f>IF(AND('Mapa final'!#REF!="Muy Baja",'Mapa final'!#REF!="Leve"),CONCATENATE("R",'Mapa final'!#REF!),"")</f>
        <v>#REF!</v>
      </c>
      <c r="M76" s="711"/>
      <c r="N76" s="711" t="e">
        <f>IF(AND('Mapa final'!#REF!="Muy Baja",'Mapa final'!#REF!="Leve"),CONCATENATE("R",'Mapa final'!#REF!),"")</f>
        <v>#REF!</v>
      </c>
      <c r="O76" s="711"/>
      <c r="P76" s="711" t="e">
        <f>IF(AND('Mapa final'!#REF!="Muy Baja",'Mapa final'!#REF!="Leve"),CONCATENATE("R",'Mapa final'!#REF!),"")</f>
        <v>#REF!</v>
      </c>
      <c r="Q76" s="711"/>
      <c r="R76" s="711" t="e">
        <f>IF(AND('Mapa final'!#REF!="Muy Baja",'Mapa final'!#REF!="Leve"),CONCATENATE("R",'Mapa final'!#REF!),"")</f>
        <v>#REF!</v>
      </c>
      <c r="S76" s="711"/>
      <c r="T76" s="711" t="e">
        <f>IF(AND('Mapa final'!#REF!="Muy Baja",'Mapa final'!#REF!="Leve"),CONCATENATE("R",'Mapa final'!#REF!),"")</f>
        <v>#REF!</v>
      </c>
      <c r="U76" s="711"/>
      <c r="V76" s="711" t="e">
        <f>IF(AND('Mapa final'!#REF!="Muy Baja",'Mapa final'!#REF!="Leve"),CONCATENATE("R",'Mapa final'!#REF!),"")</f>
        <v>#REF!</v>
      </c>
      <c r="W76" s="711"/>
      <c r="X76" s="711" t="e">
        <f>IF(AND('Mapa final'!#REF!="Muy Baja",'Mapa final'!#REF!="Leve"),CONCATENATE("R",'Mapa final'!#REF!),"")</f>
        <v>#REF!</v>
      </c>
      <c r="Y76" s="711"/>
      <c r="Z76" s="740" t="e">
        <f>IF(AND('Mapa final'!#REF!="Muy Baja",'Mapa final'!#REF!="Menor"),CONCATENATE("R",'Mapa final'!#REF!),"")</f>
        <v>#REF!</v>
      </c>
      <c r="AA76" s="711"/>
      <c r="AB76" s="711" t="e">
        <f>IF(AND('Mapa final'!#REF!="Muy Baja",'Mapa final'!#REF!="Menor"),CONCATENATE("R",'Mapa final'!#REF!),"")</f>
        <v>#REF!</v>
      </c>
      <c r="AC76" s="711"/>
      <c r="AD76" s="711" t="e">
        <f>IF(AND('Mapa final'!#REF!="Muy Baja",'Mapa final'!#REF!="Menor"),CONCATENATE("R",'Mapa final'!#REF!),"")</f>
        <v>#REF!</v>
      </c>
      <c r="AE76" s="711"/>
      <c r="AF76" s="711" t="e">
        <f>IF(AND('Mapa final'!#REF!="Muy Baja",'Mapa final'!#REF!="Menor"),CONCATENATE("R",'Mapa final'!#REF!),"")</f>
        <v>#REF!</v>
      </c>
      <c r="AG76" s="711"/>
      <c r="AH76" s="711" t="e">
        <f>IF(AND('Mapa final'!#REF!="Muy Baja",'Mapa final'!#REF!="Menor"),CONCATENATE("R",'Mapa final'!#REF!),"")</f>
        <v>#REF!</v>
      </c>
      <c r="AI76" s="711"/>
      <c r="AJ76" s="711" t="e">
        <f>IF(AND('Mapa final'!#REF!="Muy Baja",'Mapa final'!#REF!="Menor"),CONCATENATE("R",'Mapa final'!#REF!),"")</f>
        <v>#REF!</v>
      </c>
      <c r="AK76" s="711"/>
      <c r="AL76" s="711" t="e">
        <f>IF(AND('Mapa final'!#REF!="Muy Baja",'Mapa final'!#REF!="Menor"),CONCATENATE("R",'Mapa final'!#REF!),"")</f>
        <v>#REF!</v>
      </c>
      <c r="AM76" s="711"/>
      <c r="AN76" s="711" t="e">
        <f>IF(AND('Mapa final'!#REF!="Muy Baja",'Mapa final'!#REF!="Menor"),CONCATENATE("R",'Mapa final'!#REF!),"")</f>
        <v>#REF!</v>
      </c>
      <c r="AO76" s="711"/>
      <c r="AP76" s="717" t="e">
        <f>IF(AND('Mapa final'!#REF!="Muy Baja",'Mapa final'!#REF!="Moderado"),CONCATENATE("R",'Mapa final'!#REF!),"")</f>
        <v>#REF!</v>
      </c>
      <c r="AQ76" s="713"/>
      <c r="AR76" s="713" t="e">
        <f>IF(AND('Mapa final'!#REF!="Muy Baja",'Mapa final'!#REF!="Moderado"),CONCATENATE("R",'Mapa final'!#REF!),"")</f>
        <v>#REF!</v>
      </c>
      <c r="AS76" s="713"/>
      <c r="AT76" s="713" t="e">
        <f>IF(AND('Mapa final'!#REF!="Muy Baja",'Mapa final'!#REF!="Moderado"),CONCATENATE("R",'Mapa final'!#REF!),"")</f>
        <v>#REF!</v>
      </c>
      <c r="AU76" s="713"/>
      <c r="AV76" s="716" t="e">
        <f>IF(AND('Mapa final'!#REF!="Muy Baja",'Mapa final'!#REF!="Moderado"),CONCATENATE("R",'Mapa final'!#REF!),"")</f>
        <v>#REF!</v>
      </c>
      <c r="AW76" s="716"/>
      <c r="AX76" s="716" t="e">
        <f>IF(AND('Mapa final'!#REF!="Muy Baja",'Mapa final'!#REF!="Moderado"),CONCATENATE("R",'Mapa final'!#REF!),"")</f>
        <v>#REF!</v>
      </c>
      <c r="AY76" s="716"/>
      <c r="AZ76" s="713" t="e">
        <f>IF(AND('Mapa final'!#REF!="Muy Baja",'Mapa final'!#REF!="Moderado"),CONCATENATE("R",'Mapa final'!#REF!),"")</f>
        <v>#REF!</v>
      </c>
      <c r="BA76" s="713"/>
      <c r="BB76" s="713" t="e">
        <f>IF(AND('Mapa final'!#REF!="Muy Baja",'Mapa final'!#REF!="Moderado"),CONCATENATE("R",'Mapa final'!#REF!),"")</f>
        <v>#REF!</v>
      </c>
      <c r="BC76" s="713"/>
      <c r="BD76" s="713" t="e">
        <f>IF(AND('Mapa final'!#REF!="Muy Baja",'Mapa final'!#REF!="Moderado"),CONCATENATE("R",'Mapa final'!#REF!),"")</f>
        <v>#REF!</v>
      </c>
      <c r="BE76" s="714"/>
      <c r="BF76" s="727" t="e">
        <f>IF(AND('Mapa final'!#REF!="Muy Baja",'Mapa final'!#REF!="Mayor"),CONCATENATE("R",'Mapa final'!#REF!),"")</f>
        <v>#REF!</v>
      </c>
      <c r="BG76" s="728"/>
      <c r="BH76" s="728" t="e">
        <f>IF(AND('Mapa final'!#REF!="Muy Baja",'Mapa final'!#REF!="Mayor"),CONCATENATE("R",'Mapa final'!#REF!),"")</f>
        <v>#REF!</v>
      </c>
      <c r="BI76" s="728"/>
      <c r="BJ76" s="728" t="e">
        <f>IF(AND('Mapa final'!#REF!="Muy Baja",'Mapa final'!#REF!="Mayor"),CONCATENATE("R",'Mapa final'!#REF!),"")</f>
        <v>#REF!</v>
      </c>
      <c r="BK76" s="728"/>
      <c r="BL76" s="728" t="e">
        <f>IF(AND('Mapa final'!#REF!="Muy Baja",'Mapa final'!#REF!="Mayor"),CONCATENATE("R",'Mapa final'!#REF!),"")</f>
        <v>#REF!</v>
      </c>
      <c r="BM76" s="728"/>
      <c r="BN76" s="728" t="e">
        <f>IF(AND('Mapa final'!#REF!="Muy Baja",'Mapa final'!#REF!="Mayor"),CONCATENATE("R",'Mapa final'!#REF!),"")</f>
        <v>#REF!</v>
      </c>
      <c r="BO76" s="728"/>
      <c r="BP76" s="728" t="e">
        <f>IF(AND('Mapa final'!#REF!="Muy Baja",'Mapa final'!#REF!="Mayor"),CONCATENATE("R",'Mapa final'!#REF!),"")</f>
        <v>#REF!</v>
      </c>
      <c r="BQ76" s="728"/>
      <c r="BR76" s="728" t="e">
        <f>IF(AND('Mapa final'!#REF!="Muy Baja",'Mapa final'!#REF!="Mayor"),CONCATENATE("R",'Mapa final'!#REF!),"")</f>
        <v>#REF!</v>
      </c>
      <c r="BS76" s="728"/>
      <c r="BT76" s="728" t="e">
        <f>IF(AND('Mapa final'!#REF!="Muy Baja",'Mapa final'!#REF!="Mayor"),CONCATENATE("R",'Mapa final'!#REF!),"")</f>
        <v>#REF!</v>
      </c>
      <c r="BU76" s="729"/>
      <c r="BV76" s="722" t="e">
        <f>IF(AND('Mapa final'!#REF!="Muy Baja",'Mapa final'!#REF!="Catastrófico"),CONCATENATE("R",'Mapa final'!#REF!),"")</f>
        <v>#REF!</v>
      </c>
      <c r="BW76" s="723"/>
      <c r="BX76" s="723" t="e">
        <f>IF(AND('Mapa final'!#REF!="Muy Baja",'Mapa final'!#REF!="Catastrófico"),CONCATENATE("R",'Mapa final'!#REF!),"")</f>
        <v>#REF!</v>
      </c>
      <c r="BY76" s="723"/>
      <c r="BZ76" s="723" t="e">
        <f>IF(AND('Mapa final'!#REF!="Muy Baja",'Mapa final'!#REF!="Catastrófico"),CONCATENATE("R",'Mapa final'!#REF!),"")</f>
        <v>#REF!</v>
      </c>
      <c r="CA76" s="723"/>
      <c r="CB76" s="723" t="e">
        <f>IF(AND('Mapa final'!#REF!="Muy Baja",'Mapa final'!#REF!="Catastrófico"),CONCATENATE("R",'Mapa final'!#REF!),"")</f>
        <v>#REF!</v>
      </c>
      <c r="CC76" s="723"/>
      <c r="CD76" s="723" t="e">
        <f>IF(AND('Mapa final'!#REF!="Muy Baja",'Mapa final'!#REF!="Catastrófico"),CONCATENATE("R",'Mapa final'!#REF!),"")</f>
        <v>#REF!</v>
      </c>
      <c r="CE76" s="723"/>
      <c r="CF76" s="723" t="e">
        <f>IF(AND('Mapa final'!#REF!="Muy Baja",'Mapa final'!#REF!="Catastrófico"),CONCATENATE("R",'Mapa final'!#REF!),"")</f>
        <v>#REF!</v>
      </c>
      <c r="CG76" s="723"/>
      <c r="CH76" s="723" t="e">
        <f>IF(AND('Mapa final'!#REF!="Muy Baja",'Mapa final'!#REF!="Catastrófico"),CONCATENATE("R",'Mapa final'!#REF!),"")</f>
        <v>#REF!</v>
      </c>
      <c r="CI76" s="723"/>
      <c r="CJ76" s="723" t="e">
        <f>IF(AND('Mapa final'!#REF!="Muy Baja",'Mapa final'!#REF!="Catastrófico"),CONCATENATE("R",'Mapa final'!#REF!),"")</f>
        <v>#REF!</v>
      </c>
      <c r="CK76" s="730"/>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c r="DM76" s="22"/>
      <c r="DN76" s="22"/>
      <c r="DO76" s="22"/>
      <c r="DP76" s="22"/>
      <c r="DQ76" s="22"/>
      <c r="DR76" s="22"/>
      <c r="DS76" s="22"/>
      <c r="DT76" s="22"/>
      <c r="DU76" s="22"/>
      <c r="DV76" s="22"/>
      <c r="DW76" s="22"/>
      <c r="DX76" s="22"/>
      <c r="DY76" s="22"/>
      <c r="DZ76" s="22"/>
    </row>
    <row r="77" spans="1:130" ht="15" customHeight="1" x14ac:dyDescent="0.35">
      <c r="A77" s="22"/>
      <c r="B77" s="708"/>
      <c r="C77" s="708"/>
      <c r="D77" s="709"/>
      <c r="E77" s="746"/>
      <c r="F77" s="747"/>
      <c r="G77" s="747"/>
      <c r="H77" s="747"/>
      <c r="I77" s="747"/>
      <c r="J77" s="740"/>
      <c r="K77" s="711"/>
      <c r="L77" s="711"/>
      <c r="M77" s="711"/>
      <c r="N77" s="711"/>
      <c r="O77" s="711"/>
      <c r="P77" s="711"/>
      <c r="Q77" s="711"/>
      <c r="R77" s="711"/>
      <c r="S77" s="711"/>
      <c r="T77" s="711"/>
      <c r="U77" s="711"/>
      <c r="V77" s="711"/>
      <c r="W77" s="711"/>
      <c r="X77" s="711"/>
      <c r="Y77" s="711"/>
      <c r="Z77" s="740"/>
      <c r="AA77" s="711"/>
      <c r="AB77" s="711"/>
      <c r="AC77" s="711"/>
      <c r="AD77" s="711"/>
      <c r="AE77" s="711"/>
      <c r="AF77" s="711"/>
      <c r="AG77" s="711"/>
      <c r="AH77" s="711"/>
      <c r="AI77" s="711"/>
      <c r="AJ77" s="711"/>
      <c r="AK77" s="711"/>
      <c r="AL77" s="711"/>
      <c r="AM77" s="711"/>
      <c r="AN77" s="711"/>
      <c r="AO77" s="711"/>
      <c r="AP77" s="717"/>
      <c r="AQ77" s="713"/>
      <c r="AR77" s="713"/>
      <c r="AS77" s="713"/>
      <c r="AT77" s="713"/>
      <c r="AU77" s="713"/>
      <c r="AV77" s="716"/>
      <c r="AW77" s="716"/>
      <c r="AX77" s="716"/>
      <c r="AY77" s="716"/>
      <c r="AZ77" s="713"/>
      <c r="BA77" s="713"/>
      <c r="BB77" s="713"/>
      <c r="BC77" s="713"/>
      <c r="BD77" s="713"/>
      <c r="BE77" s="714"/>
      <c r="BF77" s="727"/>
      <c r="BG77" s="728"/>
      <c r="BH77" s="728"/>
      <c r="BI77" s="728"/>
      <c r="BJ77" s="728"/>
      <c r="BK77" s="728"/>
      <c r="BL77" s="728"/>
      <c r="BM77" s="728"/>
      <c r="BN77" s="728"/>
      <c r="BO77" s="728"/>
      <c r="BP77" s="728"/>
      <c r="BQ77" s="728"/>
      <c r="BR77" s="728"/>
      <c r="BS77" s="728"/>
      <c r="BT77" s="728"/>
      <c r="BU77" s="729"/>
      <c r="BV77" s="722"/>
      <c r="BW77" s="723"/>
      <c r="BX77" s="723"/>
      <c r="BY77" s="723"/>
      <c r="BZ77" s="723"/>
      <c r="CA77" s="723"/>
      <c r="CB77" s="723"/>
      <c r="CC77" s="723"/>
      <c r="CD77" s="723"/>
      <c r="CE77" s="723"/>
      <c r="CF77" s="723"/>
      <c r="CG77" s="723"/>
      <c r="CH77" s="723"/>
      <c r="CI77" s="723"/>
      <c r="CJ77" s="723"/>
      <c r="CK77" s="730"/>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row>
    <row r="78" spans="1:130" ht="14.4" customHeight="1" x14ac:dyDescent="0.35">
      <c r="A78" s="22"/>
      <c r="B78" s="708"/>
      <c r="C78" s="708"/>
      <c r="D78" s="709"/>
      <c r="E78" s="746"/>
      <c r="F78" s="747"/>
      <c r="G78" s="747"/>
      <c r="H78" s="747"/>
      <c r="I78" s="747"/>
      <c r="J78" s="740" t="e">
        <f>IF(AND('Mapa final'!#REF!="Muy Baja",'Mapa final'!#REF!="Leve"),CONCATENATE("R",'Mapa final'!#REF!),"")</f>
        <v>#REF!</v>
      </c>
      <c r="K78" s="711"/>
      <c r="L78" s="711" t="e">
        <f>IF(AND('Mapa final'!#REF!="Muy Baja",'Mapa final'!#REF!="Leve"),CONCATENATE("R",'Mapa final'!#REF!),"")</f>
        <v>#REF!</v>
      </c>
      <c r="M78" s="711"/>
      <c r="N78" s="711" t="e">
        <f>IF(AND('Mapa final'!#REF!="Muy Baja",'Mapa final'!#REF!="Leve"),CONCATENATE("R",'Mapa final'!#REF!),"")</f>
        <v>#REF!</v>
      </c>
      <c r="O78" s="711"/>
      <c r="P78" s="711" t="e">
        <f>IF(AND('Mapa final'!#REF!="Muy Baja",'Mapa final'!#REF!="Leve"),CONCATENATE("R",'Mapa final'!#REF!),"")</f>
        <v>#REF!</v>
      </c>
      <c r="Q78" s="711"/>
      <c r="R78" s="711" t="e">
        <f>IF(AND('Mapa final'!#REF!="Muy Baja",'Mapa final'!#REF!="Leve"),CONCATENATE("R",'Mapa final'!#REF!),"")</f>
        <v>#REF!</v>
      </c>
      <c r="S78" s="711"/>
      <c r="T78" s="711" t="e">
        <f>IF(AND('Mapa final'!#REF!="Muy Baja",'Mapa final'!#REF!="Leve"),CONCATENATE("R",'Mapa final'!#REF!),"")</f>
        <v>#REF!</v>
      </c>
      <c r="U78" s="711"/>
      <c r="V78" s="711" t="e">
        <f>IF(AND('Mapa final'!#REF!="Muy Baja",'Mapa final'!#REF!="Leve"),CONCATENATE("R",'Mapa final'!#REF!),"")</f>
        <v>#REF!</v>
      </c>
      <c r="W78" s="711"/>
      <c r="X78" s="711" t="e">
        <f>IF(AND('Mapa final'!#REF!="Muy Baja",'Mapa final'!#REF!="Leve"),CONCATENATE("R",'Mapa final'!#REF!),"")</f>
        <v>#REF!</v>
      </c>
      <c r="Y78" s="711"/>
      <c r="Z78" s="740" t="e">
        <f>IF(AND('Mapa final'!#REF!="Muy Baja",'Mapa final'!#REF!="Menor"),CONCATENATE("R",'Mapa final'!#REF!),"")</f>
        <v>#REF!</v>
      </c>
      <c r="AA78" s="711"/>
      <c r="AB78" s="711" t="e">
        <f>IF(AND('Mapa final'!#REF!="Muy Baja",'Mapa final'!#REF!="Menor"),CONCATENATE("R",'Mapa final'!#REF!),"")</f>
        <v>#REF!</v>
      </c>
      <c r="AC78" s="711"/>
      <c r="AD78" s="711" t="e">
        <f>IF(AND('Mapa final'!#REF!="Muy Baja",'Mapa final'!#REF!="Menor"),CONCATENATE("R",'Mapa final'!#REF!),"")</f>
        <v>#REF!</v>
      </c>
      <c r="AE78" s="711"/>
      <c r="AF78" s="711" t="e">
        <f>IF(AND('Mapa final'!#REF!="Muy Baja",'Mapa final'!#REF!="Menor"),CONCATENATE("R",'Mapa final'!#REF!),"")</f>
        <v>#REF!</v>
      </c>
      <c r="AG78" s="711"/>
      <c r="AH78" s="711" t="e">
        <f>IF(AND('Mapa final'!#REF!="Muy Baja",'Mapa final'!#REF!="Menor"),CONCATENATE("R",'Mapa final'!#REF!),"")</f>
        <v>#REF!</v>
      </c>
      <c r="AI78" s="711"/>
      <c r="AJ78" s="711" t="e">
        <f>IF(AND('Mapa final'!#REF!="Muy Baja",'Mapa final'!#REF!="Menor"),CONCATENATE("R",'Mapa final'!#REF!),"")</f>
        <v>#REF!</v>
      </c>
      <c r="AK78" s="711"/>
      <c r="AL78" s="711" t="e">
        <f>IF(AND('Mapa final'!#REF!="Muy Baja",'Mapa final'!#REF!="Menor"),CONCATENATE("R",'Mapa final'!#REF!),"")</f>
        <v>#REF!</v>
      </c>
      <c r="AM78" s="711"/>
      <c r="AN78" s="711" t="e">
        <f>IF(AND('Mapa final'!#REF!="Muy Baja",'Mapa final'!#REF!="Menor"),CONCATENATE("R",'Mapa final'!#REF!),"")</f>
        <v>#REF!</v>
      </c>
      <c r="AO78" s="711"/>
      <c r="AP78" s="717" t="e">
        <f>IF(AND('Mapa final'!#REF!="Muy Baja",'Mapa final'!#REF!="Moderado"),CONCATENATE("R",'Mapa final'!#REF!),"")</f>
        <v>#REF!</v>
      </c>
      <c r="AQ78" s="713"/>
      <c r="AR78" s="713" t="e">
        <f>IF(AND('Mapa final'!#REF!="Muy Baja",'Mapa final'!#REF!="Moderado"),CONCATENATE("R",'Mapa final'!#REF!),"")</f>
        <v>#REF!</v>
      </c>
      <c r="AS78" s="713"/>
      <c r="AT78" s="713" t="e">
        <f>IF(AND('Mapa final'!#REF!="Muy Baja",'Mapa final'!#REF!="Moderado"),CONCATENATE("R",'Mapa final'!#REF!),"")</f>
        <v>#REF!</v>
      </c>
      <c r="AU78" s="713"/>
      <c r="AV78" s="713" t="e">
        <f>IF(AND('Mapa final'!#REF!="Muy Baja",'Mapa final'!#REF!="Moderado"),CONCATENATE("R",'Mapa final'!#REF!),"")</f>
        <v>#REF!</v>
      </c>
      <c r="AW78" s="713"/>
      <c r="AX78" s="713" t="e">
        <f>IF(AND('Mapa final'!#REF!="Muy Baja",'Mapa final'!#REF!="Moderado"),CONCATENATE("R",'Mapa final'!#REF!),"")</f>
        <v>#REF!</v>
      </c>
      <c r="AY78" s="713"/>
      <c r="AZ78" s="713" t="e">
        <f>IF(AND('Mapa final'!#REF!="Muy Baja",'Mapa final'!#REF!="Moderado"),CONCATENATE("R",'Mapa final'!#REF!),"")</f>
        <v>#REF!</v>
      </c>
      <c r="BA78" s="713"/>
      <c r="BB78" s="713" t="e">
        <f>IF(AND('Mapa final'!#REF!="Muy Baja",'Mapa final'!#REF!="Moderado"),CONCATENATE("R",'Mapa final'!#REF!),"")</f>
        <v>#REF!</v>
      </c>
      <c r="BC78" s="713"/>
      <c r="BD78" s="713" t="e">
        <f>IF(AND('Mapa final'!#REF!="Muy Baja",'Mapa final'!#REF!="Moderado"),CONCATENATE("R",'Mapa final'!#REF!),"")</f>
        <v>#REF!</v>
      </c>
      <c r="BE78" s="714"/>
      <c r="BF78" s="727" t="e">
        <f>IF(AND('Mapa final'!#REF!="Muy Baja",'Mapa final'!#REF!="Mayor"),CONCATENATE("R",'Mapa final'!#REF!),"")</f>
        <v>#REF!</v>
      </c>
      <c r="BG78" s="728"/>
      <c r="BH78" s="728" t="e">
        <f>IF(AND('Mapa final'!#REF!="Muy Baja",'Mapa final'!#REF!="Mayor"),CONCATENATE("R",'Mapa final'!#REF!),"")</f>
        <v>#REF!</v>
      </c>
      <c r="BI78" s="728"/>
      <c r="BJ78" s="728" t="e">
        <f>IF(AND('Mapa final'!#REF!="Muy Baja",'Mapa final'!#REF!="Mayor"),CONCATENATE("R",'Mapa final'!#REF!),"")</f>
        <v>#REF!</v>
      </c>
      <c r="BK78" s="728"/>
      <c r="BL78" s="728" t="e">
        <f>IF(AND('Mapa final'!#REF!="Muy Baja",'Mapa final'!#REF!="Mayor"),CONCATENATE("R",'Mapa final'!#REF!),"")</f>
        <v>#REF!</v>
      </c>
      <c r="BM78" s="728"/>
      <c r="BN78" s="728" t="e">
        <f>IF(AND('Mapa final'!#REF!="Muy Baja",'Mapa final'!#REF!="Mayor"),CONCATENATE("R",'Mapa final'!#REF!),"")</f>
        <v>#REF!</v>
      </c>
      <c r="BO78" s="728"/>
      <c r="BP78" s="728" t="e">
        <f>IF(AND('Mapa final'!#REF!="Muy Baja",'Mapa final'!#REF!="Mayor"),CONCATENATE("R",'Mapa final'!#REF!),"")</f>
        <v>#REF!</v>
      </c>
      <c r="BQ78" s="728"/>
      <c r="BR78" s="728" t="e">
        <f>IF(AND('Mapa final'!#REF!="Muy Baja",'Mapa final'!#REF!="Mayor"),CONCATENATE("R",'Mapa final'!#REF!),"")</f>
        <v>#REF!</v>
      </c>
      <c r="BS78" s="728"/>
      <c r="BT78" s="728" t="e">
        <f>IF(AND('Mapa final'!#REF!="Muy Baja",'Mapa final'!#REF!="Mayor"),CONCATENATE("R",'Mapa final'!#REF!),"")</f>
        <v>#REF!</v>
      </c>
      <c r="BU78" s="729"/>
      <c r="BV78" s="722" t="e">
        <f>IF(AND('Mapa final'!#REF!="Muy Baja",'Mapa final'!#REF!="Catastrófico"),CONCATENATE("R",'Mapa final'!#REF!),"")</f>
        <v>#REF!</v>
      </c>
      <c r="BW78" s="723"/>
      <c r="BX78" s="723" t="e">
        <f>IF(AND('Mapa final'!#REF!="Muy Baja",'Mapa final'!#REF!="Catastrófico"),CONCATENATE("R",'Mapa final'!#REF!),"")</f>
        <v>#REF!</v>
      </c>
      <c r="BY78" s="723"/>
      <c r="BZ78" s="723" t="e">
        <f>IF(AND('Mapa final'!#REF!="Muy Baja",'Mapa final'!#REF!="Catastrófico"),CONCATENATE("R",'Mapa final'!#REF!),"")</f>
        <v>#REF!</v>
      </c>
      <c r="CA78" s="723"/>
      <c r="CB78" s="723" t="e">
        <f>IF(AND('Mapa final'!#REF!="Muy Baja",'Mapa final'!#REF!="Catastrófico"),CONCATENATE("R",'Mapa final'!#REF!),"")</f>
        <v>#REF!</v>
      </c>
      <c r="CC78" s="723"/>
      <c r="CD78" s="723" t="e">
        <f>IF(AND('Mapa final'!#REF!="Muy Baja",'Mapa final'!#REF!="Catastrófico"),CONCATENATE("R",'Mapa final'!#REF!),"")</f>
        <v>#REF!</v>
      </c>
      <c r="CE78" s="723"/>
      <c r="CF78" s="723" t="e">
        <f>IF(AND('Mapa final'!#REF!="Muy Baja",'Mapa final'!#REF!="Catastrófico"),CONCATENATE("R",'Mapa final'!#REF!),"")</f>
        <v>#REF!</v>
      </c>
      <c r="CG78" s="723"/>
      <c r="CH78" s="723" t="e">
        <f>IF(AND('Mapa final'!#REF!="Muy Baja",'Mapa final'!#REF!="Catastrófico"),CONCATENATE("R",'Mapa final'!#REF!),"")</f>
        <v>#REF!</v>
      </c>
      <c r="CI78" s="723"/>
      <c r="CJ78" s="723" t="e">
        <f>IF(AND('Mapa final'!#REF!="Muy Baja",'Mapa final'!#REF!="Catastrófico"),CONCATENATE("R",'Mapa final'!#REF!),"")</f>
        <v>#REF!</v>
      </c>
      <c r="CK78" s="730"/>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c r="DM78" s="22"/>
      <c r="DN78" s="22"/>
      <c r="DO78" s="22"/>
      <c r="DP78" s="22"/>
      <c r="DQ78" s="22"/>
      <c r="DR78" s="22"/>
      <c r="DS78" s="22"/>
      <c r="DT78" s="22"/>
      <c r="DU78" s="22"/>
      <c r="DV78" s="22"/>
      <c r="DW78" s="22"/>
      <c r="DX78" s="22"/>
      <c r="DY78" s="22"/>
      <c r="DZ78" s="22"/>
    </row>
    <row r="79" spans="1:130" ht="14.4" customHeight="1" x14ac:dyDescent="0.35">
      <c r="A79" s="22"/>
      <c r="B79" s="708"/>
      <c r="C79" s="708"/>
      <c r="D79" s="709"/>
      <c r="E79" s="746"/>
      <c r="F79" s="747"/>
      <c r="G79" s="747"/>
      <c r="H79" s="747"/>
      <c r="I79" s="747"/>
      <c r="J79" s="740"/>
      <c r="K79" s="711"/>
      <c r="L79" s="711"/>
      <c r="M79" s="711"/>
      <c r="N79" s="711"/>
      <c r="O79" s="711"/>
      <c r="P79" s="711"/>
      <c r="Q79" s="711"/>
      <c r="R79" s="711"/>
      <c r="S79" s="711"/>
      <c r="T79" s="711"/>
      <c r="U79" s="711"/>
      <c r="V79" s="711"/>
      <c r="W79" s="711"/>
      <c r="X79" s="711"/>
      <c r="Y79" s="711"/>
      <c r="Z79" s="740"/>
      <c r="AA79" s="711"/>
      <c r="AB79" s="711"/>
      <c r="AC79" s="711"/>
      <c r="AD79" s="711"/>
      <c r="AE79" s="711"/>
      <c r="AF79" s="711"/>
      <c r="AG79" s="711"/>
      <c r="AH79" s="711"/>
      <c r="AI79" s="711"/>
      <c r="AJ79" s="711"/>
      <c r="AK79" s="711"/>
      <c r="AL79" s="711"/>
      <c r="AM79" s="711"/>
      <c r="AN79" s="711"/>
      <c r="AO79" s="711"/>
      <c r="AP79" s="717"/>
      <c r="AQ79" s="713"/>
      <c r="AR79" s="713"/>
      <c r="AS79" s="713"/>
      <c r="AT79" s="713"/>
      <c r="AU79" s="713"/>
      <c r="AV79" s="713"/>
      <c r="AW79" s="713"/>
      <c r="AX79" s="713"/>
      <c r="AY79" s="713"/>
      <c r="AZ79" s="713"/>
      <c r="BA79" s="713"/>
      <c r="BB79" s="713"/>
      <c r="BC79" s="713"/>
      <c r="BD79" s="713"/>
      <c r="BE79" s="714"/>
      <c r="BF79" s="727"/>
      <c r="BG79" s="728"/>
      <c r="BH79" s="728"/>
      <c r="BI79" s="728"/>
      <c r="BJ79" s="728"/>
      <c r="BK79" s="728"/>
      <c r="BL79" s="728"/>
      <c r="BM79" s="728"/>
      <c r="BN79" s="728"/>
      <c r="BO79" s="728"/>
      <c r="BP79" s="728"/>
      <c r="BQ79" s="728"/>
      <c r="BR79" s="728"/>
      <c r="BS79" s="728"/>
      <c r="BT79" s="728"/>
      <c r="BU79" s="729"/>
      <c r="BV79" s="722"/>
      <c r="BW79" s="723"/>
      <c r="BX79" s="723"/>
      <c r="BY79" s="723"/>
      <c r="BZ79" s="723"/>
      <c r="CA79" s="723"/>
      <c r="CB79" s="723"/>
      <c r="CC79" s="723"/>
      <c r="CD79" s="723"/>
      <c r="CE79" s="723"/>
      <c r="CF79" s="723"/>
      <c r="CG79" s="723"/>
      <c r="CH79" s="723"/>
      <c r="CI79" s="723"/>
      <c r="CJ79" s="723"/>
      <c r="CK79" s="730"/>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row>
    <row r="80" spans="1:130" ht="14.4" customHeight="1" x14ac:dyDescent="0.35">
      <c r="A80" s="22"/>
      <c r="B80" s="708"/>
      <c r="C80" s="708"/>
      <c r="D80" s="709"/>
      <c r="E80" s="746"/>
      <c r="F80" s="747"/>
      <c r="G80" s="747"/>
      <c r="H80" s="747"/>
      <c r="I80" s="747"/>
      <c r="J80" s="740" t="e">
        <f>IF(AND('Mapa final'!#REF!="Muy Baja",'Mapa final'!#REF!="Leve"),CONCATENATE("R",'Mapa final'!#REF!),"")</f>
        <v>#REF!</v>
      </c>
      <c r="K80" s="711"/>
      <c r="L80" s="711" t="e">
        <f>IF(AND('Mapa final'!#REF!="Muy Baja",'Mapa final'!#REF!="Leve"),CONCATENATE("R",'Mapa final'!#REF!),"")</f>
        <v>#REF!</v>
      </c>
      <c r="M80" s="711"/>
      <c r="N80" s="711" t="e">
        <f>IF(AND('Mapa final'!#REF!="Muy Baja",'Mapa final'!#REF!="Leve"),CONCATENATE("R",'Mapa final'!#REF!),"")</f>
        <v>#REF!</v>
      </c>
      <c r="O80" s="711"/>
      <c r="P80" s="711" t="e">
        <f>IF(AND('Mapa final'!#REF!="Muy Baja",'Mapa final'!#REF!="Leve"),CONCATENATE("R",'Mapa final'!#REF!),"")</f>
        <v>#REF!</v>
      </c>
      <c r="Q80" s="711"/>
      <c r="R80" s="711" t="e">
        <f>IF(AND('Mapa final'!#REF!="Muy Baja",'Mapa final'!#REF!="Leve"),CONCATENATE("R",'Mapa final'!#REF!),"")</f>
        <v>#REF!</v>
      </c>
      <c r="S80" s="711"/>
      <c r="T80" s="711" t="e">
        <f>IF(AND('Mapa final'!#REF!="Muy Baja",'Mapa final'!#REF!="Leve"),CONCATENATE("R",'Mapa final'!#REF!),"")</f>
        <v>#REF!</v>
      </c>
      <c r="U80" s="711"/>
      <c r="V80" s="711" t="e">
        <f>IF(AND('Mapa final'!#REF!="Muy Baja",'Mapa final'!#REF!="Leve"),CONCATENATE("R",'Mapa final'!#REF!),"")</f>
        <v>#REF!</v>
      </c>
      <c r="W80" s="711"/>
      <c r="X80" s="711" t="e">
        <f>IF(AND('Mapa final'!#REF!="Muy Baja",'Mapa final'!#REF!="Leve"),CONCATENATE("R",'Mapa final'!#REF!),"")</f>
        <v>#REF!</v>
      </c>
      <c r="Y80" s="711"/>
      <c r="Z80" s="740" t="e">
        <f>IF(AND('Mapa final'!#REF!="Muy Baja",'Mapa final'!#REF!="Menor"),CONCATENATE("R",'Mapa final'!#REF!),"")</f>
        <v>#REF!</v>
      </c>
      <c r="AA80" s="711"/>
      <c r="AB80" s="711" t="e">
        <f>IF(AND('Mapa final'!#REF!="Muy Baja",'Mapa final'!#REF!="Menor"),CONCATENATE("R",'Mapa final'!#REF!),"")</f>
        <v>#REF!</v>
      </c>
      <c r="AC80" s="711"/>
      <c r="AD80" s="711" t="e">
        <f>IF(AND('Mapa final'!#REF!="Muy Baja",'Mapa final'!#REF!="Menor"),CONCATENATE("R",'Mapa final'!#REF!),"")</f>
        <v>#REF!</v>
      </c>
      <c r="AE80" s="711"/>
      <c r="AF80" s="711" t="e">
        <f>IF(AND('Mapa final'!#REF!="Muy Baja",'Mapa final'!#REF!="Menor"),CONCATENATE("R",'Mapa final'!#REF!),"")</f>
        <v>#REF!</v>
      </c>
      <c r="AG80" s="711"/>
      <c r="AH80" s="711" t="e">
        <f>IF(AND('Mapa final'!#REF!="Muy Baja",'Mapa final'!#REF!="Menor"),CONCATENATE("R",'Mapa final'!#REF!),"")</f>
        <v>#REF!</v>
      </c>
      <c r="AI80" s="711"/>
      <c r="AJ80" s="711" t="e">
        <f>IF(AND('Mapa final'!#REF!="Muy Baja",'Mapa final'!#REF!="Menor"),CONCATENATE("R",'Mapa final'!#REF!),"")</f>
        <v>#REF!</v>
      </c>
      <c r="AK80" s="711"/>
      <c r="AL80" s="711" t="e">
        <f>IF(AND('Mapa final'!#REF!="Muy Baja",'Mapa final'!#REF!="Menor"),CONCATENATE("R",'Mapa final'!#REF!),"")</f>
        <v>#REF!</v>
      </c>
      <c r="AM80" s="711"/>
      <c r="AN80" s="711" t="e">
        <f>IF(AND('Mapa final'!#REF!="Muy Baja",'Mapa final'!#REF!="Menor"),CONCATENATE("R",'Mapa final'!#REF!),"")</f>
        <v>#REF!</v>
      </c>
      <c r="AO80" s="711"/>
      <c r="AP80" s="717" t="e">
        <f>IF(AND('Mapa final'!#REF!="Muy Baja",'Mapa final'!#REF!="Moderado"),CONCATENATE("R",'Mapa final'!#REF!),"")</f>
        <v>#REF!</v>
      </c>
      <c r="AQ80" s="713"/>
      <c r="AR80" s="713" t="e">
        <f>IF(AND('Mapa final'!#REF!="Muy Baja",'Mapa final'!#REF!="Moderado"),CONCATENATE("R",'Mapa final'!#REF!),"")</f>
        <v>#REF!</v>
      </c>
      <c r="AS80" s="713"/>
      <c r="AT80" s="713" t="e">
        <f>IF(AND('Mapa final'!#REF!="Muy Baja",'Mapa final'!#REF!="Moderado"),CONCATENATE("R",'Mapa final'!#REF!),"")</f>
        <v>#REF!</v>
      </c>
      <c r="AU80" s="713"/>
      <c r="AV80" s="713" t="e">
        <f>IF(AND('Mapa final'!#REF!="Muy Baja",'Mapa final'!#REF!="Moderado"),CONCATENATE("R",'Mapa final'!#REF!),"")</f>
        <v>#REF!</v>
      </c>
      <c r="AW80" s="713"/>
      <c r="AX80" s="713" t="e">
        <f>IF(AND('Mapa final'!#REF!="Muy Baja",'Mapa final'!#REF!="Moderado"),CONCATENATE("R",'Mapa final'!#REF!),"")</f>
        <v>#REF!</v>
      </c>
      <c r="AY80" s="713"/>
      <c r="AZ80" s="713" t="e">
        <f>IF(AND('Mapa final'!#REF!="Muy Baja",'Mapa final'!#REF!="Moderado"),CONCATENATE("R",'Mapa final'!#REF!),"")</f>
        <v>#REF!</v>
      </c>
      <c r="BA80" s="713"/>
      <c r="BB80" s="713" t="e">
        <f>IF(AND('Mapa final'!#REF!="Muy Baja",'Mapa final'!#REF!="Moderado"),CONCATENATE("R",'Mapa final'!#REF!),"")</f>
        <v>#REF!</v>
      </c>
      <c r="BC80" s="713"/>
      <c r="BD80" s="713" t="e">
        <f>IF(AND('Mapa final'!#REF!="Muy Baja",'Mapa final'!#REF!="Moderado"),CONCATENATE("R",'Mapa final'!#REF!),"")</f>
        <v>#REF!</v>
      </c>
      <c r="BE80" s="714"/>
      <c r="BF80" s="727" t="e">
        <f>IF(AND('Mapa final'!#REF!="Muy Baja",'Mapa final'!#REF!="Mayor"),CONCATENATE("R",'Mapa final'!#REF!),"")</f>
        <v>#REF!</v>
      </c>
      <c r="BG80" s="728"/>
      <c r="BH80" s="728" t="e">
        <f>IF(AND('Mapa final'!#REF!="Muy Baja",'Mapa final'!#REF!="Mayor"),CONCATENATE("R",'Mapa final'!#REF!),"")</f>
        <v>#REF!</v>
      </c>
      <c r="BI80" s="728"/>
      <c r="BJ80" s="728" t="e">
        <f>IF(AND('Mapa final'!#REF!="Muy Baja",'Mapa final'!#REF!="Mayor"),CONCATENATE("R",'Mapa final'!#REF!),"")</f>
        <v>#REF!</v>
      </c>
      <c r="BK80" s="728"/>
      <c r="BL80" s="728" t="e">
        <f>IF(AND('Mapa final'!#REF!="Muy Baja",'Mapa final'!#REF!="Mayor"),CONCATENATE("R",'Mapa final'!#REF!),"")</f>
        <v>#REF!</v>
      </c>
      <c r="BM80" s="728"/>
      <c r="BN80" s="728" t="e">
        <f>IF(AND('Mapa final'!#REF!="Muy Baja",'Mapa final'!#REF!="Mayor"),CONCATENATE("R",'Mapa final'!#REF!),"")</f>
        <v>#REF!</v>
      </c>
      <c r="BO80" s="728"/>
      <c r="BP80" s="728" t="e">
        <f>IF(AND('Mapa final'!#REF!="Muy Baja",'Mapa final'!#REF!="Mayor"),CONCATENATE("R",'Mapa final'!#REF!),"")</f>
        <v>#REF!</v>
      </c>
      <c r="BQ80" s="728"/>
      <c r="BR80" s="728" t="e">
        <f>IF(AND('Mapa final'!#REF!="Muy Baja",'Mapa final'!#REF!="Mayor"),CONCATENATE("R",'Mapa final'!#REF!),"")</f>
        <v>#REF!</v>
      </c>
      <c r="BS80" s="728"/>
      <c r="BT80" s="728" t="e">
        <f>IF(AND('Mapa final'!#REF!="Muy Baja",'Mapa final'!#REF!="Mayor"),CONCATENATE("R",'Mapa final'!#REF!),"")</f>
        <v>#REF!</v>
      </c>
      <c r="BU80" s="729"/>
      <c r="BV80" s="722" t="e">
        <f>IF(AND('Mapa final'!#REF!="Muy Baja",'Mapa final'!#REF!="Catastrófico"),CONCATENATE("R",'Mapa final'!#REF!),"")</f>
        <v>#REF!</v>
      </c>
      <c r="BW80" s="723"/>
      <c r="BX80" s="723" t="e">
        <f>IF(AND('Mapa final'!#REF!="Muy Baja",'Mapa final'!#REF!="Catastrófico"),CONCATENATE("R",'Mapa final'!#REF!),"")</f>
        <v>#REF!</v>
      </c>
      <c r="BY80" s="723"/>
      <c r="BZ80" s="723" t="e">
        <f>IF(AND('Mapa final'!#REF!="Muy Baja",'Mapa final'!#REF!="Catastrófico"),CONCATENATE("R",'Mapa final'!#REF!),"")</f>
        <v>#REF!</v>
      </c>
      <c r="CA80" s="723"/>
      <c r="CB80" s="723" t="e">
        <f>IF(AND('Mapa final'!#REF!="Muy Baja",'Mapa final'!#REF!="Catastrófico"),CONCATENATE("R",'Mapa final'!#REF!),"")</f>
        <v>#REF!</v>
      </c>
      <c r="CC80" s="723"/>
      <c r="CD80" s="723" t="e">
        <f>IF(AND('Mapa final'!#REF!="Muy Baja",'Mapa final'!#REF!="Catastrófico"),CONCATENATE("R",'Mapa final'!#REF!),"")</f>
        <v>#REF!</v>
      </c>
      <c r="CE80" s="723"/>
      <c r="CF80" s="723" t="e">
        <f>IF(AND('Mapa final'!#REF!="Muy Baja",'Mapa final'!#REF!="Catastrófico"),CONCATENATE("R",'Mapa final'!#REF!),"")</f>
        <v>#REF!</v>
      </c>
      <c r="CG80" s="723"/>
      <c r="CH80" s="723" t="e">
        <f>IF(AND('Mapa final'!#REF!="Muy Baja",'Mapa final'!#REF!="Catastrófico"),CONCATENATE("R",'Mapa final'!#REF!),"")</f>
        <v>#REF!</v>
      </c>
      <c r="CI80" s="723"/>
      <c r="CJ80" s="723" t="e">
        <f>IF(AND('Mapa final'!#REF!="Muy Baja",'Mapa final'!#REF!="Catastrófico"),CONCATENATE("R",'Mapa final'!#REF!),"")</f>
        <v>#REF!</v>
      </c>
      <c r="CK80" s="730"/>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c r="DM80" s="22"/>
      <c r="DN80" s="22"/>
      <c r="DO80" s="22"/>
      <c r="DP80" s="22"/>
      <c r="DQ80" s="22"/>
      <c r="DR80" s="22"/>
      <c r="DS80" s="22"/>
      <c r="DT80" s="22"/>
      <c r="DU80" s="22"/>
      <c r="DV80" s="22"/>
      <c r="DW80" s="22"/>
      <c r="DX80" s="22"/>
      <c r="DY80" s="22"/>
      <c r="DZ80" s="22"/>
    </row>
    <row r="81" spans="1:130" ht="14.4" customHeight="1" x14ac:dyDescent="0.35">
      <c r="A81" s="22"/>
      <c r="B81" s="708"/>
      <c r="C81" s="708"/>
      <c r="D81" s="709"/>
      <c r="E81" s="746"/>
      <c r="F81" s="747"/>
      <c r="G81" s="747"/>
      <c r="H81" s="747"/>
      <c r="I81" s="747"/>
      <c r="J81" s="740"/>
      <c r="K81" s="711"/>
      <c r="L81" s="711"/>
      <c r="M81" s="711"/>
      <c r="N81" s="711"/>
      <c r="O81" s="711"/>
      <c r="P81" s="711"/>
      <c r="Q81" s="711"/>
      <c r="R81" s="711"/>
      <c r="S81" s="711"/>
      <c r="T81" s="711"/>
      <c r="U81" s="711"/>
      <c r="V81" s="711"/>
      <c r="W81" s="711"/>
      <c r="X81" s="711"/>
      <c r="Y81" s="711"/>
      <c r="Z81" s="740"/>
      <c r="AA81" s="711"/>
      <c r="AB81" s="711"/>
      <c r="AC81" s="711"/>
      <c r="AD81" s="711"/>
      <c r="AE81" s="711"/>
      <c r="AF81" s="711"/>
      <c r="AG81" s="711"/>
      <c r="AH81" s="711"/>
      <c r="AI81" s="711"/>
      <c r="AJ81" s="711"/>
      <c r="AK81" s="711"/>
      <c r="AL81" s="711"/>
      <c r="AM81" s="711"/>
      <c r="AN81" s="711"/>
      <c r="AO81" s="711"/>
      <c r="AP81" s="717"/>
      <c r="AQ81" s="713"/>
      <c r="AR81" s="713"/>
      <c r="AS81" s="713"/>
      <c r="AT81" s="713"/>
      <c r="AU81" s="713"/>
      <c r="AV81" s="713"/>
      <c r="AW81" s="713"/>
      <c r="AX81" s="713"/>
      <c r="AY81" s="713"/>
      <c r="AZ81" s="713"/>
      <c r="BA81" s="713"/>
      <c r="BB81" s="713"/>
      <c r="BC81" s="713"/>
      <c r="BD81" s="713"/>
      <c r="BE81" s="714"/>
      <c r="BF81" s="727"/>
      <c r="BG81" s="728"/>
      <c r="BH81" s="728"/>
      <c r="BI81" s="728"/>
      <c r="BJ81" s="728"/>
      <c r="BK81" s="728"/>
      <c r="BL81" s="728"/>
      <c r="BM81" s="728"/>
      <c r="BN81" s="728"/>
      <c r="BO81" s="728"/>
      <c r="BP81" s="728"/>
      <c r="BQ81" s="728"/>
      <c r="BR81" s="728"/>
      <c r="BS81" s="728"/>
      <c r="BT81" s="728"/>
      <c r="BU81" s="729"/>
      <c r="BV81" s="722"/>
      <c r="BW81" s="723"/>
      <c r="BX81" s="723"/>
      <c r="BY81" s="723"/>
      <c r="BZ81" s="723"/>
      <c r="CA81" s="723"/>
      <c r="CB81" s="723"/>
      <c r="CC81" s="723"/>
      <c r="CD81" s="723"/>
      <c r="CE81" s="723"/>
      <c r="CF81" s="723"/>
      <c r="CG81" s="723"/>
      <c r="CH81" s="723"/>
      <c r="CI81" s="723"/>
      <c r="CJ81" s="723"/>
      <c r="CK81" s="730"/>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c r="DM81" s="22"/>
      <c r="DN81" s="22"/>
      <c r="DO81" s="22"/>
      <c r="DP81" s="22"/>
      <c r="DQ81" s="22"/>
      <c r="DR81" s="22"/>
      <c r="DS81" s="22"/>
      <c r="DT81" s="22"/>
      <c r="DU81" s="22"/>
      <c r="DV81" s="22"/>
      <c r="DW81" s="22"/>
      <c r="DX81" s="22"/>
      <c r="DY81" s="22"/>
      <c r="DZ81" s="22"/>
    </row>
    <row r="82" spans="1:130" ht="14.4" customHeight="1" x14ac:dyDescent="0.35">
      <c r="A82" s="22"/>
      <c r="B82" s="708"/>
      <c r="C82" s="708"/>
      <c r="D82" s="709"/>
      <c r="E82" s="746"/>
      <c r="F82" s="747"/>
      <c r="G82" s="747"/>
      <c r="H82" s="747"/>
      <c r="I82" s="747"/>
      <c r="J82" s="740" t="e">
        <f>IF(AND('Mapa final'!#REF!="Muy Baja",'Mapa final'!#REF!="Leve"),CONCATENATE("R",'Mapa final'!#REF!),"")</f>
        <v>#REF!</v>
      </c>
      <c r="K82" s="711"/>
      <c r="L82" s="711" t="e">
        <f>IF(AND('Mapa final'!#REF!="Muy Baja",'Mapa final'!#REF!="Leve"),CONCATENATE("R",'Mapa final'!#REF!),"")</f>
        <v>#REF!</v>
      </c>
      <c r="M82" s="711"/>
      <c r="N82" s="711" t="e">
        <f>IF(AND('Mapa final'!#REF!="Muy Baja",'Mapa final'!#REF!="Leve"),CONCATENATE("R",'Mapa final'!#REF!),"")</f>
        <v>#REF!</v>
      </c>
      <c r="O82" s="711"/>
      <c r="P82" s="711" t="e">
        <f>IF(AND('Mapa final'!#REF!="Muy Baja",'Mapa final'!#REF!="Leve"),CONCATENATE("R",'Mapa final'!#REF!),"")</f>
        <v>#REF!</v>
      </c>
      <c r="Q82" s="711"/>
      <c r="R82" s="711" t="e">
        <f>IF(AND('Mapa final'!#REF!="Muy Baja",'Mapa final'!#REF!="Leve"),CONCATENATE("R",'Mapa final'!#REF!),"")</f>
        <v>#REF!</v>
      </c>
      <c r="S82" s="711"/>
      <c r="T82" s="711" t="e">
        <f>IF(AND('Mapa final'!#REF!="Muy Baja",'Mapa final'!#REF!="Leve"),CONCATENATE("R",'Mapa final'!#REF!),"")</f>
        <v>#REF!</v>
      </c>
      <c r="U82" s="711"/>
      <c r="V82" s="711" t="e">
        <f>IF(AND('Mapa final'!#REF!="Muy Baja",'Mapa final'!#REF!="Leve"),CONCATENATE("R",'Mapa final'!#REF!),"")</f>
        <v>#REF!</v>
      </c>
      <c r="W82" s="711"/>
      <c r="X82" s="711" t="e">
        <f>IF(AND('Mapa final'!#REF!="Muy Baja",'Mapa final'!#REF!="Leve"),CONCATENATE("R",'Mapa final'!#REF!),"")</f>
        <v>#REF!</v>
      </c>
      <c r="Y82" s="711"/>
      <c r="Z82" s="740" t="e">
        <f>IF(AND('Mapa final'!#REF!="Muy Baja",'Mapa final'!#REF!="Menor"),CONCATENATE("R",'Mapa final'!#REF!),"")</f>
        <v>#REF!</v>
      </c>
      <c r="AA82" s="711"/>
      <c r="AB82" s="711" t="e">
        <f>IF(AND('Mapa final'!#REF!="Muy Baja",'Mapa final'!#REF!="Menor"),CONCATENATE("R",'Mapa final'!#REF!),"")</f>
        <v>#REF!</v>
      </c>
      <c r="AC82" s="711"/>
      <c r="AD82" s="711" t="e">
        <f>IF(AND('Mapa final'!#REF!="Muy Baja",'Mapa final'!#REF!="Menor"),CONCATENATE("R",'Mapa final'!#REF!),"")</f>
        <v>#REF!</v>
      </c>
      <c r="AE82" s="711"/>
      <c r="AF82" s="711" t="e">
        <f>IF(AND('Mapa final'!#REF!="Muy Baja",'Mapa final'!#REF!="Menor"),CONCATENATE("R",'Mapa final'!#REF!),"")</f>
        <v>#REF!</v>
      </c>
      <c r="AG82" s="711"/>
      <c r="AH82" s="711" t="e">
        <f>IF(AND('Mapa final'!#REF!="Muy Baja",'Mapa final'!#REF!="Menor"),CONCATENATE("R",'Mapa final'!#REF!),"")</f>
        <v>#REF!</v>
      </c>
      <c r="AI82" s="711"/>
      <c r="AJ82" s="711" t="e">
        <f>IF(AND('Mapa final'!#REF!="Muy Baja",'Mapa final'!#REF!="Menor"),CONCATENATE("R",'Mapa final'!#REF!),"")</f>
        <v>#REF!</v>
      </c>
      <c r="AK82" s="711"/>
      <c r="AL82" s="711" t="e">
        <f>IF(AND('Mapa final'!#REF!="Muy Baja",'Mapa final'!#REF!="Menor"),CONCATENATE("R",'Mapa final'!#REF!),"")</f>
        <v>#REF!</v>
      </c>
      <c r="AM82" s="711"/>
      <c r="AN82" s="711" t="e">
        <f>IF(AND('Mapa final'!#REF!="Muy Baja",'Mapa final'!#REF!="Menor"),CONCATENATE("R",'Mapa final'!#REF!),"")</f>
        <v>#REF!</v>
      </c>
      <c r="AO82" s="711"/>
      <c r="AP82" s="717" t="e">
        <f>IF(AND('Mapa final'!#REF!="Muy Baja",'Mapa final'!#REF!="Moderado"),CONCATENATE("R",'Mapa final'!#REF!),"")</f>
        <v>#REF!</v>
      </c>
      <c r="AQ82" s="713"/>
      <c r="AR82" s="713" t="e">
        <f>IF(AND('Mapa final'!#REF!="Muy Baja",'Mapa final'!#REF!="Moderado"),CONCATENATE("R",'Mapa final'!#REF!),"")</f>
        <v>#REF!</v>
      </c>
      <c r="AS82" s="713"/>
      <c r="AT82" s="713" t="e">
        <f>IF(AND('Mapa final'!#REF!="Muy Baja",'Mapa final'!#REF!="Moderado"),CONCATENATE("R",'Mapa final'!#REF!),"")</f>
        <v>#REF!</v>
      </c>
      <c r="AU82" s="713"/>
      <c r="AV82" s="713" t="e">
        <f>IF(AND('Mapa final'!#REF!="Muy Baja",'Mapa final'!#REF!="Moderado"),CONCATENATE("R",'Mapa final'!#REF!),"")</f>
        <v>#REF!</v>
      </c>
      <c r="AW82" s="713"/>
      <c r="AX82" s="713" t="e">
        <f>IF(AND('Mapa final'!#REF!="Muy Baja",'Mapa final'!#REF!="Moderado"),CONCATENATE("R",'Mapa final'!#REF!),"")</f>
        <v>#REF!</v>
      </c>
      <c r="AY82" s="713"/>
      <c r="AZ82" s="713" t="e">
        <f>IF(AND('Mapa final'!#REF!="Muy Baja",'Mapa final'!#REF!="Moderado"),CONCATENATE("R",'Mapa final'!#REF!),"")</f>
        <v>#REF!</v>
      </c>
      <c r="BA82" s="713"/>
      <c r="BB82" s="713" t="e">
        <f>IF(AND('Mapa final'!#REF!="Muy Baja",'Mapa final'!#REF!="Moderado"),CONCATENATE("R",'Mapa final'!#REF!),"")</f>
        <v>#REF!</v>
      </c>
      <c r="BC82" s="713"/>
      <c r="BD82" s="713" t="e">
        <f>IF(AND('Mapa final'!#REF!="Muy Baja",'Mapa final'!#REF!="Moderado"),CONCATENATE("R",'Mapa final'!#REF!),"")</f>
        <v>#REF!</v>
      </c>
      <c r="BE82" s="714"/>
      <c r="BF82" s="727" t="e">
        <f>IF(AND('Mapa final'!#REF!="Muy Baja",'Mapa final'!#REF!="Mayor"),CONCATENATE("R",'Mapa final'!#REF!),"")</f>
        <v>#REF!</v>
      </c>
      <c r="BG82" s="728"/>
      <c r="BH82" s="728" t="e">
        <f>IF(AND('Mapa final'!#REF!="Muy Baja",'Mapa final'!#REF!="Mayor"),CONCATENATE("R",'Mapa final'!#REF!),"")</f>
        <v>#REF!</v>
      </c>
      <c r="BI82" s="728"/>
      <c r="BJ82" s="728" t="e">
        <f>IF(AND('Mapa final'!#REF!="Muy Baja",'Mapa final'!#REF!="Mayor"),CONCATENATE("R",'Mapa final'!#REF!),"")</f>
        <v>#REF!</v>
      </c>
      <c r="BK82" s="728"/>
      <c r="BL82" s="728" t="e">
        <f>IF(AND('Mapa final'!#REF!="Muy Baja",'Mapa final'!#REF!="Mayor"),CONCATENATE("R",'Mapa final'!#REF!),"")</f>
        <v>#REF!</v>
      </c>
      <c r="BM82" s="728"/>
      <c r="BN82" s="728" t="e">
        <f>IF(AND('Mapa final'!#REF!="Muy Baja",'Mapa final'!#REF!="Mayor"),CONCATENATE("R",'Mapa final'!#REF!),"")</f>
        <v>#REF!</v>
      </c>
      <c r="BO82" s="728"/>
      <c r="BP82" s="728" t="e">
        <f>IF(AND('Mapa final'!#REF!="Muy Baja",'Mapa final'!#REF!="Mayor"),CONCATENATE("R",'Mapa final'!#REF!),"")</f>
        <v>#REF!</v>
      </c>
      <c r="BQ82" s="728"/>
      <c r="BR82" s="728" t="e">
        <f>IF(AND('Mapa final'!#REF!="Muy Baja",'Mapa final'!#REF!="Mayor"),CONCATENATE("R",'Mapa final'!#REF!),"")</f>
        <v>#REF!</v>
      </c>
      <c r="BS82" s="728"/>
      <c r="BT82" s="728" t="e">
        <f>IF(AND('Mapa final'!#REF!="Muy Baja",'Mapa final'!#REF!="Mayor"),CONCATENATE("R",'Mapa final'!#REF!),"")</f>
        <v>#REF!</v>
      </c>
      <c r="BU82" s="729"/>
      <c r="BV82" s="722" t="e">
        <f>IF(AND('Mapa final'!#REF!="Muy Baja",'Mapa final'!#REF!="Catastrófico"),CONCATENATE("R",'Mapa final'!#REF!),"")</f>
        <v>#REF!</v>
      </c>
      <c r="BW82" s="723"/>
      <c r="BX82" s="723" t="e">
        <f>IF(AND('Mapa final'!#REF!="Muy Baja",'Mapa final'!#REF!="Catastrófico"),CONCATENATE("R",'Mapa final'!#REF!),"")</f>
        <v>#REF!</v>
      </c>
      <c r="BY82" s="723"/>
      <c r="BZ82" s="723" t="e">
        <f>IF(AND('Mapa final'!#REF!="Muy Baja",'Mapa final'!#REF!="Catastrófico"),CONCATENATE("R",'Mapa final'!#REF!),"")</f>
        <v>#REF!</v>
      </c>
      <c r="CA82" s="723"/>
      <c r="CB82" s="723" t="e">
        <f>IF(AND('Mapa final'!#REF!="Muy Baja",'Mapa final'!#REF!="Catastrófico"),CONCATENATE("R",'Mapa final'!#REF!),"")</f>
        <v>#REF!</v>
      </c>
      <c r="CC82" s="723"/>
      <c r="CD82" s="723" t="e">
        <f>IF(AND('Mapa final'!#REF!="Muy Baja",'Mapa final'!#REF!="Catastrófico"),CONCATENATE("R",'Mapa final'!#REF!),"")</f>
        <v>#REF!</v>
      </c>
      <c r="CE82" s="723"/>
      <c r="CF82" s="723" t="e">
        <f>IF(AND('Mapa final'!#REF!="Muy Baja",'Mapa final'!#REF!="Catastrófico"),CONCATENATE("R",'Mapa final'!#REF!),"")</f>
        <v>#REF!</v>
      </c>
      <c r="CG82" s="723"/>
      <c r="CH82" s="723" t="e">
        <f>IF(AND('Mapa final'!#REF!="Muy Baja",'Mapa final'!#REF!="Catastrófico"),CONCATENATE("R",'Mapa final'!#REF!),"")</f>
        <v>#REF!</v>
      </c>
      <c r="CI82" s="723"/>
      <c r="CJ82" s="723" t="e">
        <f>IF(AND('Mapa final'!#REF!="Muy Baja",'Mapa final'!#REF!="Catastrófico"),CONCATENATE("R",'Mapa final'!#REF!),"")</f>
        <v>#REF!</v>
      </c>
      <c r="CK82" s="730"/>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c r="DM82" s="22"/>
      <c r="DN82" s="22"/>
      <c r="DO82" s="22"/>
      <c r="DP82" s="22"/>
      <c r="DQ82" s="22"/>
      <c r="DR82" s="22"/>
      <c r="DS82" s="22"/>
      <c r="DT82" s="22"/>
      <c r="DU82" s="22"/>
      <c r="DV82" s="22"/>
      <c r="DW82" s="22"/>
      <c r="DX82" s="22"/>
      <c r="DY82" s="22"/>
      <c r="DZ82" s="22"/>
    </row>
    <row r="83" spans="1:130" ht="14.4" customHeight="1" x14ac:dyDescent="0.35">
      <c r="A83" s="22"/>
      <c r="B83" s="708"/>
      <c r="C83" s="708"/>
      <c r="D83" s="709"/>
      <c r="E83" s="746"/>
      <c r="F83" s="747"/>
      <c r="G83" s="747"/>
      <c r="H83" s="747"/>
      <c r="I83" s="747"/>
      <c r="J83" s="740"/>
      <c r="K83" s="711"/>
      <c r="L83" s="711"/>
      <c r="M83" s="711"/>
      <c r="N83" s="711"/>
      <c r="O83" s="711"/>
      <c r="P83" s="711"/>
      <c r="Q83" s="711"/>
      <c r="R83" s="711"/>
      <c r="S83" s="711"/>
      <c r="T83" s="711"/>
      <c r="U83" s="711"/>
      <c r="V83" s="711"/>
      <c r="W83" s="711"/>
      <c r="X83" s="711"/>
      <c r="Y83" s="711"/>
      <c r="Z83" s="740"/>
      <c r="AA83" s="711"/>
      <c r="AB83" s="711"/>
      <c r="AC83" s="711"/>
      <c r="AD83" s="711"/>
      <c r="AE83" s="711"/>
      <c r="AF83" s="711"/>
      <c r="AG83" s="711"/>
      <c r="AH83" s="711"/>
      <c r="AI83" s="711"/>
      <c r="AJ83" s="711"/>
      <c r="AK83" s="711"/>
      <c r="AL83" s="711"/>
      <c r="AM83" s="711"/>
      <c r="AN83" s="711"/>
      <c r="AO83" s="711"/>
      <c r="AP83" s="717"/>
      <c r="AQ83" s="713"/>
      <c r="AR83" s="713"/>
      <c r="AS83" s="713"/>
      <c r="AT83" s="713"/>
      <c r="AU83" s="713"/>
      <c r="AV83" s="713"/>
      <c r="AW83" s="713"/>
      <c r="AX83" s="713"/>
      <c r="AY83" s="713"/>
      <c r="AZ83" s="713"/>
      <c r="BA83" s="713"/>
      <c r="BB83" s="713"/>
      <c r="BC83" s="713"/>
      <c r="BD83" s="713"/>
      <c r="BE83" s="714"/>
      <c r="BF83" s="727"/>
      <c r="BG83" s="728"/>
      <c r="BH83" s="728"/>
      <c r="BI83" s="728"/>
      <c r="BJ83" s="728"/>
      <c r="BK83" s="728"/>
      <c r="BL83" s="728"/>
      <c r="BM83" s="728"/>
      <c r="BN83" s="728"/>
      <c r="BO83" s="728"/>
      <c r="BP83" s="728"/>
      <c r="BQ83" s="728"/>
      <c r="BR83" s="728"/>
      <c r="BS83" s="728"/>
      <c r="BT83" s="728"/>
      <c r="BU83" s="729"/>
      <c r="BV83" s="722"/>
      <c r="BW83" s="723"/>
      <c r="BX83" s="723"/>
      <c r="BY83" s="723"/>
      <c r="BZ83" s="723"/>
      <c r="CA83" s="723"/>
      <c r="CB83" s="723"/>
      <c r="CC83" s="723"/>
      <c r="CD83" s="723"/>
      <c r="CE83" s="723"/>
      <c r="CF83" s="723"/>
      <c r="CG83" s="723"/>
      <c r="CH83" s="723"/>
      <c r="CI83" s="723"/>
      <c r="CJ83" s="723"/>
      <c r="CK83" s="730"/>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row>
    <row r="84" spans="1:130" ht="14.4" customHeight="1" x14ac:dyDescent="0.35">
      <c r="A84" s="22"/>
      <c r="B84" s="708"/>
      <c r="C84" s="708"/>
      <c r="D84" s="709"/>
      <c r="E84" s="746"/>
      <c r="F84" s="747"/>
      <c r="G84" s="747"/>
      <c r="H84" s="747"/>
      <c r="I84" s="747"/>
      <c r="J84" s="740" t="e">
        <f>IF(AND('Mapa final'!#REF!="Muy Baja",'Mapa final'!#REF!="Leve"),CONCATENATE("R",'Mapa final'!#REF!),"")</f>
        <v>#REF!</v>
      </c>
      <c r="K84" s="711"/>
      <c r="L84" s="711" t="e">
        <f>IF(AND('Mapa final'!#REF!="Muy Baja",'Mapa final'!#REF!="Leve"),CONCATENATE("R",'Mapa final'!#REF!),"")</f>
        <v>#REF!</v>
      </c>
      <c r="M84" s="711"/>
      <c r="N84" s="711" t="e">
        <f>IF(AND('Mapa final'!#REF!="Muy Baja",'Mapa final'!#REF!="Leve"),CONCATENATE("R",'Mapa final'!#REF!),"")</f>
        <v>#REF!</v>
      </c>
      <c r="O84" s="711"/>
      <c r="P84" s="711" t="e">
        <f>IF(AND('Mapa final'!#REF!="Muy Baja",'Mapa final'!#REF!="Leve"),CONCATENATE("R",'Mapa final'!#REF!),"")</f>
        <v>#REF!</v>
      </c>
      <c r="Q84" s="711"/>
      <c r="R84" s="711" t="e">
        <f>IF(AND('Mapa final'!#REF!="Muy Baja",'Mapa final'!#REF!="Leve"),CONCATENATE("R",'Mapa final'!#REF!),"")</f>
        <v>#REF!</v>
      </c>
      <c r="S84" s="711"/>
      <c r="T84" s="711" t="e">
        <f>IF(AND('Mapa final'!#REF!="Muy Baja",'Mapa final'!#REF!="Leve"),CONCATENATE("R",'Mapa final'!#REF!),"")</f>
        <v>#REF!</v>
      </c>
      <c r="U84" s="711"/>
      <c r="V84" s="711" t="e">
        <f>IF(AND('Mapa final'!#REF!="Muy Baja",'Mapa final'!#REF!="Leve"),CONCATENATE("R",'Mapa final'!#REF!),"")</f>
        <v>#REF!</v>
      </c>
      <c r="W84" s="711"/>
      <c r="X84" s="711" t="e">
        <f>IF(AND('Mapa final'!#REF!="Muy Baja",'Mapa final'!#REF!="Leve"),CONCATENATE("R",'Mapa final'!#REF!),"")</f>
        <v>#REF!</v>
      </c>
      <c r="Y84" s="711"/>
      <c r="Z84" s="740" t="e">
        <f>IF(AND('Mapa final'!#REF!="Muy Baja",'Mapa final'!#REF!="Menor"),CONCATENATE("R",'Mapa final'!#REF!),"")</f>
        <v>#REF!</v>
      </c>
      <c r="AA84" s="711"/>
      <c r="AB84" s="711" t="e">
        <f>IF(AND('Mapa final'!#REF!="Muy Baja",'Mapa final'!#REF!="Menor"),CONCATENATE("R",'Mapa final'!#REF!),"")</f>
        <v>#REF!</v>
      </c>
      <c r="AC84" s="711"/>
      <c r="AD84" s="711" t="e">
        <f>IF(AND('Mapa final'!#REF!="Muy Baja",'Mapa final'!#REF!="Menor"),CONCATENATE("R",'Mapa final'!#REF!),"")</f>
        <v>#REF!</v>
      </c>
      <c r="AE84" s="711"/>
      <c r="AF84" s="711" t="e">
        <f>IF(AND('Mapa final'!#REF!="Muy Baja",'Mapa final'!#REF!="Menor"),CONCATENATE("R",'Mapa final'!#REF!),"")</f>
        <v>#REF!</v>
      </c>
      <c r="AG84" s="711"/>
      <c r="AH84" s="711" t="e">
        <f>IF(AND('Mapa final'!#REF!="Muy Baja",'Mapa final'!#REF!="Menor"),CONCATENATE("R",'Mapa final'!#REF!),"")</f>
        <v>#REF!</v>
      </c>
      <c r="AI84" s="711"/>
      <c r="AJ84" s="711" t="e">
        <f>IF(AND('Mapa final'!#REF!="Muy Baja",'Mapa final'!#REF!="Menor"),CONCATENATE("R",'Mapa final'!#REF!),"")</f>
        <v>#REF!</v>
      </c>
      <c r="AK84" s="711"/>
      <c r="AL84" s="711" t="e">
        <f>IF(AND('Mapa final'!#REF!="Muy Baja",'Mapa final'!#REF!="Menor"),CONCATENATE("R",'Mapa final'!#REF!),"")</f>
        <v>#REF!</v>
      </c>
      <c r="AM84" s="711"/>
      <c r="AN84" s="711" t="e">
        <f>IF(AND('Mapa final'!#REF!="Muy Baja",'Mapa final'!#REF!="Menor"),CONCATENATE("R",'Mapa final'!#REF!),"")</f>
        <v>#REF!</v>
      </c>
      <c r="AO84" s="711"/>
      <c r="AP84" s="717" t="e">
        <f>IF(AND('Mapa final'!#REF!="Muy Baja",'Mapa final'!#REF!="Moderado"),CONCATENATE("R",'Mapa final'!#REF!),"")</f>
        <v>#REF!</v>
      </c>
      <c r="AQ84" s="713"/>
      <c r="AR84" s="713" t="e">
        <f>IF(AND('Mapa final'!#REF!="Muy Baja",'Mapa final'!#REF!="Moderado"),CONCATENATE("R",'Mapa final'!#REF!),"")</f>
        <v>#REF!</v>
      </c>
      <c r="AS84" s="713"/>
      <c r="AT84" s="713" t="e">
        <f>IF(AND('Mapa final'!#REF!="Muy Baja",'Mapa final'!#REF!="Moderado"),CONCATENATE("R",'Mapa final'!#REF!),"")</f>
        <v>#REF!</v>
      </c>
      <c r="AU84" s="713"/>
      <c r="AV84" s="713" t="e">
        <f>IF(AND('Mapa final'!#REF!="Muy Baja",'Mapa final'!#REF!="Moderado"),CONCATENATE("R",'Mapa final'!#REF!),"")</f>
        <v>#REF!</v>
      </c>
      <c r="AW84" s="713"/>
      <c r="AX84" s="713" t="e">
        <f>IF(AND('Mapa final'!#REF!="Muy Baja",'Mapa final'!#REF!="Moderado"),CONCATENATE("R",'Mapa final'!#REF!),"")</f>
        <v>#REF!</v>
      </c>
      <c r="AY84" s="713"/>
      <c r="AZ84" s="713" t="e">
        <f>IF(AND('Mapa final'!#REF!="Muy Baja",'Mapa final'!#REF!="Moderado"),CONCATENATE("R",'Mapa final'!#REF!),"")</f>
        <v>#REF!</v>
      </c>
      <c r="BA84" s="713"/>
      <c r="BB84" s="713" t="e">
        <f>IF(AND('Mapa final'!#REF!="Muy Baja",'Mapa final'!#REF!="Moderado"),CONCATENATE("R",'Mapa final'!#REF!),"")</f>
        <v>#REF!</v>
      </c>
      <c r="BC84" s="713"/>
      <c r="BD84" s="713" t="e">
        <f>IF(AND('Mapa final'!#REF!="Muy Baja",'Mapa final'!#REF!="Moderado"),CONCATENATE("R",'Mapa final'!#REF!),"")</f>
        <v>#REF!</v>
      </c>
      <c r="BE84" s="714"/>
      <c r="BF84" s="727" t="e">
        <f>IF(AND('Mapa final'!#REF!="Muy Baja",'Mapa final'!#REF!="Mayor"),CONCATENATE("R",'Mapa final'!#REF!),"")</f>
        <v>#REF!</v>
      </c>
      <c r="BG84" s="728"/>
      <c r="BH84" s="728" t="e">
        <f>IF(AND('Mapa final'!#REF!="Muy Baja",'Mapa final'!#REF!="Mayor"),CONCATENATE("R",'Mapa final'!#REF!),"")</f>
        <v>#REF!</v>
      </c>
      <c r="BI84" s="728"/>
      <c r="BJ84" s="728" t="e">
        <f>IF(AND('Mapa final'!#REF!="Muy Baja",'Mapa final'!#REF!="Mayor"),CONCATENATE("R",'Mapa final'!#REF!),"")</f>
        <v>#REF!</v>
      </c>
      <c r="BK84" s="728"/>
      <c r="BL84" s="728" t="e">
        <f>IF(AND('Mapa final'!#REF!="Muy Baja",'Mapa final'!#REF!="Mayor"),CONCATENATE("R",'Mapa final'!#REF!),"")</f>
        <v>#REF!</v>
      </c>
      <c r="BM84" s="728"/>
      <c r="BN84" s="728" t="e">
        <f>IF(AND('Mapa final'!#REF!="Muy Baja",'Mapa final'!#REF!="Mayor"),CONCATENATE("R",'Mapa final'!#REF!),"")</f>
        <v>#REF!</v>
      </c>
      <c r="BO84" s="728"/>
      <c r="BP84" s="728" t="e">
        <f>IF(AND('Mapa final'!#REF!="Muy Baja",'Mapa final'!#REF!="Mayor"),CONCATENATE("R",'Mapa final'!#REF!),"")</f>
        <v>#REF!</v>
      </c>
      <c r="BQ84" s="728"/>
      <c r="BR84" s="728" t="e">
        <f>IF(AND('Mapa final'!#REF!="Muy Baja",'Mapa final'!#REF!="Mayor"),CONCATENATE("R",'Mapa final'!#REF!),"")</f>
        <v>#REF!</v>
      </c>
      <c r="BS84" s="728"/>
      <c r="BT84" s="728" t="e">
        <f>IF(AND('Mapa final'!#REF!="Muy Baja",'Mapa final'!#REF!="Mayor"),CONCATENATE("R",'Mapa final'!#REF!),"")</f>
        <v>#REF!</v>
      </c>
      <c r="BU84" s="729"/>
      <c r="BV84" s="722" t="e">
        <f>IF(AND('Mapa final'!#REF!="Muy Baja",'Mapa final'!#REF!="Catastrófico"),CONCATENATE("R",'Mapa final'!#REF!),"")</f>
        <v>#REF!</v>
      </c>
      <c r="BW84" s="723"/>
      <c r="BX84" s="723" t="e">
        <f>IF(AND('Mapa final'!#REF!="Muy Baja",'Mapa final'!#REF!="Catastrófico"),CONCATENATE("R",'Mapa final'!#REF!),"")</f>
        <v>#REF!</v>
      </c>
      <c r="BY84" s="723"/>
      <c r="BZ84" s="723" t="e">
        <f>IF(AND('Mapa final'!#REF!="Muy Baja",'Mapa final'!#REF!="Catastrófico"),CONCATENATE("R",'Mapa final'!#REF!),"")</f>
        <v>#REF!</v>
      </c>
      <c r="CA84" s="723"/>
      <c r="CB84" s="723" t="e">
        <f>IF(AND('Mapa final'!#REF!="Muy Baja",'Mapa final'!#REF!="Catastrófico"),CONCATENATE("R",'Mapa final'!#REF!),"")</f>
        <v>#REF!</v>
      </c>
      <c r="CC84" s="723"/>
      <c r="CD84" s="723" t="e">
        <f>IF(AND('Mapa final'!#REF!="Muy Baja",'Mapa final'!#REF!="Catastrófico"),CONCATENATE("R",'Mapa final'!#REF!),"")</f>
        <v>#REF!</v>
      </c>
      <c r="CE84" s="723"/>
      <c r="CF84" s="723" t="e">
        <f>IF(AND('Mapa final'!#REF!="Muy Baja",'Mapa final'!#REF!="Catastrófico"),CONCATENATE("R",'Mapa final'!#REF!),"")</f>
        <v>#REF!</v>
      </c>
      <c r="CG84" s="723"/>
      <c r="CH84" s="723" t="e">
        <f>IF(AND('Mapa final'!#REF!="Muy Baja",'Mapa final'!#REF!="Catastrófico"),CONCATENATE("R",'Mapa final'!#REF!),"")</f>
        <v>#REF!</v>
      </c>
      <c r="CI84" s="723"/>
      <c r="CJ84" s="723" t="e">
        <f>IF(AND('Mapa final'!#REF!="Muy Baja",'Mapa final'!#REF!="Catastrófico"),CONCATENATE("R",'Mapa final'!#REF!),"")</f>
        <v>#REF!</v>
      </c>
      <c r="CK84" s="730"/>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c r="DM84" s="22"/>
      <c r="DN84" s="22"/>
      <c r="DO84" s="22"/>
      <c r="DP84" s="22"/>
      <c r="DQ84" s="22"/>
      <c r="DR84" s="22"/>
      <c r="DS84" s="22"/>
      <c r="DT84" s="22"/>
      <c r="DU84" s="22"/>
      <c r="DV84" s="22"/>
      <c r="DW84" s="22"/>
      <c r="DX84" s="22"/>
      <c r="DY84" s="22"/>
      <c r="DZ84" s="22"/>
    </row>
    <row r="85" spans="1:130" ht="15" customHeight="1" thickBot="1" x14ac:dyDescent="0.4">
      <c r="A85" s="22"/>
      <c r="B85" s="708"/>
      <c r="C85" s="708"/>
      <c r="D85" s="709"/>
      <c r="E85" s="748"/>
      <c r="F85" s="749"/>
      <c r="G85" s="749"/>
      <c r="H85" s="749"/>
      <c r="I85" s="749"/>
      <c r="J85" s="742"/>
      <c r="K85" s="712"/>
      <c r="L85" s="712"/>
      <c r="M85" s="712"/>
      <c r="N85" s="712"/>
      <c r="O85" s="712"/>
      <c r="P85" s="712"/>
      <c r="Q85" s="712"/>
      <c r="R85" s="712"/>
      <c r="S85" s="712"/>
      <c r="T85" s="712"/>
      <c r="U85" s="712"/>
      <c r="V85" s="712"/>
      <c r="W85" s="712"/>
      <c r="X85" s="712"/>
      <c r="Y85" s="712"/>
      <c r="Z85" s="742"/>
      <c r="AA85" s="712"/>
      <c r="AB85" s="712"/>
      <c r="AC85" s="712"/>
      <c r="AD85" s="712"/>
      <c r="AE85" s="712"/>
      <c r="AF85" s="712"/>
      <c r="AG85" s="712"/>
      <c r="AH85" s="712"/>
      <c r="AI85" s="712"/>
      <c r="AJ85" s="712"/>
      <c r="AK85" s="712"/>
      <c r="AL85" s="712"/>
      <c r="AM85" s="712"/>
      <c r="AN85" s="712"/>
      <c r="AO85" s="712"/>
      <c r="AP85" s="718"/>
      <c r="AQ85" s="715"/>
      <c r="AR85" s="715"/>
      <c r="AS85" s="715"/>
      <c r="AT85" s="715"/>
      <c r="AU85" s="715"/>
      <c r="AV85" s="715"/>
      <c r="AW85" s="715"/>
      <c r="AX85" s="715"/>
      <c r="AY85" s="715"/>
      <c r="AZ85" s="715"/>
      <c r="BA85" s="715"/>
      <c r="BB85" s="715"/>
      <c r="BC85" s="715"/>
      <c r="BD85" s="715"/>
      <c r="BE85" s="724"/>
      <c r="BF85" s="736"/>
      <c r="BG85" s="735"/>
      <c r="BH85" s="735"/>
      <c r="BI85" s="735"/>
      <c r="BJ85" s="735"/>
      <c r="BK85" s="735"/>
      <c r="BL85" s="735"/>
      <c r="BM85" s="735"/>
      <c r="BN85" s="735"/>
      <c r="BO85" s="735"/>
      <c r="BP85" s="735"/>
      <c r="BQ85" s="735"/>
      <c r="BR85" s="735"/>
      <c r="BS85" s="735"/>
      <c r="BT85" s="735"/>
      <c r="BU85" s="737"/>
      <c r="BV85" s="725"/>
      <c r="BW85" s="726"/>
      <c r="BX85" s="726"/>
      <c r="BY85" s="726"/>
      <c r="BZ85" s="726"/>
      <c r="CA85" s="726"/>
      <c r="CB85" s="726"/>
      <c r="CC85" s="726"/>
      <c r="CD85" s="726"/>
      <c r="CE85" s="726"/>
      <c r="CF85" s="726"/>
      <c r="CG85" s="726"/>
      <c r="CH85" s="726"/>
      <c r="CI85" s="726"/>
      <c r="CJ85" s="726"/>
      <c r="CK85" s="731"/>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c r="DM85" s="22"/>
      <c r="DN85" s="22"/>
      <c r="DO85" s="22"/>
      <c r="DP85" s="22"/>
      <c r="DQ85" s="22"/>
      <c r="DR85" s="22"/>
      <c r="DS85" s="22"/>
      <c r="DT85" s="22"/>
      <c r="DU85" s="22"/>
      <c r="DV85" s="22"/>
      <c r="DW85" s="22"/>
      <c r="DX85" s="22"/>
      <c r="DY85" s="22"/>
      <c r="DZ85" s="22"/>
    </row>
    <row r="86" spans="1:130" ht="18" customHeight="1" x14ac:dyDescent="0.35">
      <c r="A86" s="22"/>
      <c r="B86" s="22"/>
      <c r="C86" s="22"/>
      <c r="D86" s="22"/>
      <c r="E86" s="22"/>
      <c r="F86" s="22"/>
      <c r="G86" s="22"/>
      <c r="H86" s="22"/>
      <c r="I86" s="22"/>
      <c r="J86" s="746" t="s">
        <v>617</v>
      </c>
      <c r="K86" s="747"/>
      <c r="L86" s="747"/>
      <c r="M86" s="747"/>
      <c r="N86" s="747"/>
      <c r="O86" s="747"/>
      <c r="P86" s="747"/>
      <c r="Q86" s="747"/>
      <c r="R86" s="747"/>
      <c r="S86" s="747"/>
      <c r="T86" s="747"/>
      <c r="U86" s="747"/>
      <c r="V86" s="747"/>
      <c r="W86" s="747"/>
      <c r="X86" s="747"/>
      <c r="Y86" s="750"/>
      <c r="Z86" s="746" t="s">
        <v>618</v>
      </c>
      <c r="AA86" s="747"/>
      <c r="AB86" s="747"/>
      <c r="AC86" s="747"/>
      <c r="AD86" s="747"/>
      <c r="AE86" s="747"/>
      <c r="AF86" s="747"/>
      <c r="AG86" s="747"/>
      <c r="AH86" s="747"/>
      <c r="AI86" s="747"/>
      <c r="AJ86" s="747"/>
      <c r="AK86" s="747"/>
      <c r="AL86" s="747"/>
      <c r="AM86" s="747"/>
      <c r="AN86" s="747"/>
      <c r="AO86" s="750"/>
      <c r="AP86" s="744" t="s">
        <v>619</v>
      </c>
      <c r="AQ86" s="745"/>
      <c r="AR86" s="745"/>
      <c r="AS86" s="745"/>
      <c r="AT86" s="745"/>
      <c r="AU86" s="745"/>
      <c r="AV86" s="745"/>
      <c r="AW86" s="745"/>
      <c r="AX86" s="745"/>
      <c r="AY86" s="745"/>
      <c r="AZ86" s="745"/>
      <c r="BA86" s="745"/>
      <c r="BB86" s="745"/>
      <c r="BC86" s="745"/>
      <c r="BD86" s="745"/>
      <c r="BE86" s="745"/>
      <c r="BF86" s="745" t="s">
        <v>620</v>
      </c>
      <c r="BG86" s="745"/>
      <c r="BH86" s="745"/>
      <c r="BI86" s="745"/>
      <c r="BJ86" s="745"/>
      <c r="BK86" s="745"/>
      <c r="BL86" s="745"/>
      <c r="BM86" s="745"/>
      <c r="BN86" s="745"/>
      <c r="BO86" s="745"/>
      <c r="BP86" s="745"/>
      <c r="BQ86" s="745"/>
      <c r="BR86" s="745"/>
      <c r="BS86" s="745"/>
      <c r="BT86" s="745"/>
      <c r="BU86" s="789"/>
      <c r="BV86" s="744" t="s">
        <v>621</v>
      </c>
      <c r="BW86" s="745"/>
      <c r="BX86" s="745"/>
      <c r="BY86" s="745"/>
      <c r="BZ86" s="745"/>
      <c r="CA86" s="745"/>
      <c r="CB86" s="745"/>
      <c r="CC86" s="745"/>
      <c r="CD86" s="745"/>
      <c r="CE86" s="745"/>
      <c r="CF86" s="745"/>
      <c r="CG86" s="745"/>
      <c r="CH86" s="745"/>
      <c r="CI86" s="745"/>
      <c r="CJ86" s="745"/>
      <c r="CK86" s="789"/>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c r="DM86" s="22"/>
      <c r="DN86" s="22"/>
      <c r="DO86" s="22"/>
      <c r="DP86" s="22"/>
      <c r="DQ86" s="22"/>
      <c r="DR86" s="22"/>
      <c r="DS86" s="22"/>
      <c r="DT86" s="22"/>
      <c r="DU86" s="22"/>
      <c r="DV86" s="22"/>
      <c r="DW86" s="22"/>
      <c r="DX86" s="22"/>
      <c r="DY86" s="22"/>
      <c r="DZ86" s="22"/>
    </row>
    <row r="87" spans="1:130" ht="18" customHeight="1" x14ac:dyDescent="0.35">
      <c r="A87" s="22"/>
      <c r="B87" s="22"/>
      <c r="C87" s="22"/>
      <c r="D87" s="22"/>
      <c r="E87" s="22"/>
      <c r="F87" s="22"/>
      <c r="G87" s="22"/>
      <c r="H87" s="22"/>
      <c r="I87" s="22"/>
      <c r="J87" s="746"/>
      <c r="K87" s="747"/>
      <c r="L87" s="747"/>
      <c r="M87" s="747"/>
      <c r="N87" s="747"/>
      <c r="O87" s="747"/>
      <c r="P87" s="747"/>
      <c r="Q87" s="747"/>
      <c r="R87" s="747"/>
      <c r="S87" s="747"/>
      <c r="T87" s="747"/>
      <c r="U87" s="747"/>
      <c r="V87" s="747"/>
      <c r="W87" s="747"/>
      <c r="X87" s="747"/>
      <c r="Y87" s="750"/>
      <c r="Z87" s="746"/>
      <c r="AA87" s="747"/>
      <c r="AB87" s="747"/>
      <c r="AC87" s="747"/>
      <c r="AD87" s="747"/>
      <c r="AE87" s="747"/>
      <c r="AF87" s="747"/>
      <c r="AG87" s="747"/>
      <c r="AH87" s="747"/>
      <c r="AI87" s="747"/>
      <c r="AJ87" s="747"/>
      <c r="AK87" s="747"/>
      <c r="AL87" s="747"/>
      <c r="AM87" s="747"/>
      <c r="AN87" s="747"/>
      <c r="AO87" s="750"/>
      <c r="AP87" s="746"/>
      <c r="AQ87" s="747"/>
      <c r="AR87" s="747"/>
      <c r="AS87" s="747"/>
      <c r="AT87" s="747"/>
      <c r="AU87" s="747"/>
      <c r="AV87" s="747"/>
      <c r="AW87" s="747"/>
      <c r="AX87" s="747"/>
      <c r="AY87" s="747"/>
      <c r="AZ87" s="747"/>
      <c r="BA87" s="747"/>
      <c r="BB87" s="747"/>
      <c r="BC87" s="747"/>
      <c r="BD87" s="747"/>
      <c r="BE87" s="747"/>
      <c r="BF87" s="747"/>
      <c r="BG87" s="747"/>
      <c r="BH87" s="747"/>
      <c r="BI87" s="747"/>
      <c r="BJ87" s="747"/>
      <c r="BK87" s="747"/>
      <c r="BL87" s="747"/>
      <c r="BM87" s="747"/>
      <c r="BN87" s="747"/>
      <c r="BO87" s="747"/>
      <c r="BP87" s="747"/>
      <c r="BQ87" s="747"/>
      <c r="BR87" s="747"/>
      <c r="BS87" s="747"/>
      <c r="BT87" s="747"/>
      <c r="BU87" s="750"/>
      <c r="BV87" s="746"/>
      <c r="BW87" s="747"/>
      <c r="BX87" s="747"/>
      <c r="BY87" s="747"/>
      <c r="BZ87" s="747"/>
      <c r="CA87" s="747"/>
      <c r="CB87" s="747"/>
      <c r="CC87" s="747"/>
      <c r="CD87" s="747"/>
      <c r="CE87" s="747"/>
      <c r="CF87" s="747"/>
      <c r="CG87" s="747"/>
      <c r="CH87" s="747"/>
      <c r="CI87" s="747"/>
      <c r="CJ87" s="747"/>
      <c r="CK87" s="750"/>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row>
    <row r="88" spans="1:130" ht="18" customHeight="1" x14ac:dyDescent="0.35">
      <c r="A88" s="22"/>
      <c r="B88" s="22"/>
      <c r="C88" s="22"/>
      <c r="D88" s="22"/>
      <c r="E88" s="22"/>
      <c r="F88" s="22"/>
      <c r="G88" s="22"/>
      <c r="H88" s="22"/>
      <c r="I88" s="22"/>
      <c r="J88" s="746"/>
      <c r="K88" s="747"/>
      <c r="L88" s="747"/>
      <c r="M88" s="747"/>
      <c r="N88" s="747"/>
      <c r="O88" s="747"/>
      <c r="P88" s="747"/>
      <c r="Q88" s="747"/>
      <c r="R88" s="747"/>
      <c r="S88" s="747"/>
      <c r="T88" s="747"/>
      <c r="U88" s="747"/>
      <c r="V88" s="747"/>
      <c r="W88" s="747"/>
      <c r="X88" s="747"/>
      <c r="Y88" s="750"/>
      <c r="Z88" s="746"/>
      <c r="AA88" s="747"/>
      <c r="AB88" s="747"/>
      <c r="AC88" s="747"/>
      <c r="AD88" s="747"/>
      <c r="AE88" s="747"/>
      <c r="AF88" s="747"/>
      <c r="AG88" s="747"/>
      <c r="AH88" s="747"/>
      <c r="AI88" s="747"/>
      <c r="AJ88" s="747"/>
      <c r="AK88" s="747"/>
      <c r="AL88" s="747"/>
      <c r="AM88" s="747"/>
      <c r="AN88" s="747"/>
      <c r="AO88" s="750"/>
      <c r="AP88" s="746"/>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47"/>
      <c r="BR88" s="747"/>
      <c r="BS88" s="747"/>
      <c r="BT88" s="747"/>
      <c r="BU88" s="750"/>
      <c r="BV88" s="746"/>
      <c r="BW88" s="747"/>
      <c r="BX88" s="747"/>
      <c r="BY88" s="747"/>
      <c r="BZ88" s="747"/>
      <c r="CA88" s="747"/>
      <c r="CB88" s="747"/>
      <c r="CC88" s="747"/>
      <c r="CD88" s="747"/>
      <c r="CE88" s="747"/>
      <c r="CF88" s="747"/>
      <c r="CG88" s="747"/>
      <c r="CH88" s="747"/>
      <c r="CI88" s="747"/>
      <c r="CJ88" s="747"/>
      <c r="CK88" s="750"/>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c r="DM88" s="22"/>
      <c r="DN88" s="22"/>
      <c r="DO88" s="22"/>
      <c r="DP88" s="22"/>
      <c r="DQ88" s="22"/>
      <c r="DR88" s="22"/>
      <c r="DS88" s="22"/>
      <c r="DT88" s="22"/>
      <c r="DU88" s="22"/>
      <c r="DV88" s="22"/>
      <c r="DW88" s="22"/>
      <c r="DX88" s="22"/>
      <c r="DY88" s="22"/>
      <c r="DZ88" s="22"/>
    </row>
    <row r="89" spans="1:130" ht="18" customHeight="1" x14ac:dyDescent="0.35">
      <c r="A89" s="22"/>
      <c r="B89" s="22"/>
      <c r="C89" s="22"/>
      <c r="D89" s="22"/>
      <c r="E89" s="22"/>
      <c r="F89" s="22"/>
      <c r="G89" s="22"/>
      <c r="H89" s="22"/>
      <c r="I89" s="22"/>
      <c r="J89" s="746"/>
      <c r="K89" s="747"/>
      <c r="L89" s="747"/>
      <c r="M89" s="747"/>
      <c r="N89" s="747"/>
      <c r="O89" s="747"/>
      <c r="P89" s="747"/>
      <c r="Q89" s="747"/>
      <c r="R89" s="747"/>
      <c r="S89" s="747"/>
      <c r="T89" s="747"/>
      <c r="U89" s="747"/>
      <c r="V89" s="747"/>
      <c r="W89" s="747"/>
      <c r="X89" s="747"/>
      <c r="Y89" s="750"/>
      <c r="Z89" s="746"/>
      <c r="AA89" s="747"/>
      <c r="AB89" s="747"/>
      <c r="AC89" s="747"/>
      <c r="AD89" s="747"/>
      <c r="AE89" s="747"/>
      <c r="AF89" s="747"/>
      <c r="AG89" s="747"/>
      <c r="AH89" s="747"/>
      <c r="AI89" s="747"/>
      <c r="AJ89" s="747"/>
      <c r="AK89" s="747"/>
      <c r="AL89" s="747"/>
      <c r="AM89" s="747"/>
      <c r="AN89" s="747"/>
      <c r="AO89" s="750"/>
      <c r="AP89" s="746"/>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47"/>
      <c r="BR89" s="747"/>
      <c r="BS89" s="747"/>
      <c r="BT89" s="747"/>
      <c r="BU89" s="750"/>
      <c r="BV89" s="746"/>
      <c r="BW89" s="747"/>
      <c r="BX89" s="747"/>
      <c r="BY89" s="747"/>
      <c r="BZ89" s="747"/>
      <c r="CA89" s="747"/>
      <c r="CB89" s="747"/>
      <c r="CC89" s="747"/>
      <c r="CD89" s="747"/>
      <c r="CE89" s="747"/>
      <c r="CF89" s="747"/>
      <c r="CG89" s="747"/>
      <c r="CH89" s="747"/>
      <c r="CI89" s="747"/>
      <c r="CJ89" s="747"/>
      <c r="CK89" s="750"/>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c r="DM89" s="22"/>
      <c r="DN89" s="22"/>
      <c r="DO89" s="22"/>
      <c r="DP89" s="22"/>
      <c r="DQ89" s="22"/>
      <c r="DR89" s="22"/>
      <c r="DS89" s="22"/>
      <c r="DT89" s="22"/>
      <c r="DU89" s="22"/>
      <c r="DV89" s="22"/>
      <c r="DW89" s="22"/>
      <c r="DX89" s="22"/>
      <c r="DY89" s="22"/>
      <c r="DZ89" s="22"/>
    </row>
    <row r="90" spans="1:130" ht="18" customHeight="1" x14ac:dyDescent="0.35">
      <c r="A90" s="22"/>
      <c r="B90" s="22"/>
      <c r="C90" s="22"/>
      <c r="D90" s="22"/>
      <c r="E90" s="22"/>
      <c r="F90" s="22"/>
      <c r="G90" s="22"/>
      <c r="H90" s="22"/>
      <c r="I90" s="22"/>
      <c r="J90" s="746"/>
      <c r="K90" s="747"/>
      <c r="L90" s="747"/>
      <c r="M90" s="747"/>
      <c r="N90" s="747"/>
      <c r="O90" s="747"/>
      <c r="P90" s="747"/>
      <c r="Q90" s="747"/>
      <c r="R90" s="747"/>
      <c r="S90" s="747"/>
      <c r="T90" s="747"/>
      <c r="U90" s="747"/>
      <c r="V90" s="747"/>
      <c r="W90" s="747"/>
      <c r="X90" s="747"/>
      <c r="Y90" s="750"/>
      <c r="Z90" s="746"/>
      <c r="AA90" s="747"/>
      <c r="AB90" s="747"/>
      <c r="AC90" s="747"/>
      <c r="AD90" s="747"/>
      <c r="AE90" s="747"/>
      <c r="AF90" s="747"/>
      <c r="AG90" s="747"/>
      <c r="AH90" s="747"/>
      <c r="AI90" s="747"/>
      <c r="AJ90" s="747"/>
      <c r="AK90" s="747"/>
      <c r="AL90" s="747"/>
      <c r="AM90" s="747"/>
      <c r="AN90" s="747"/>
      <c r="AO90" s="750"/>
      <c r="AP90" s="746"/>
      <c r="AQ90" s="747"/>
      <c r="AR90" s="747"/>
      <c r="AS90" s="747"/>
      <c r="AT90" s="747"/>
      <c r="AU90" s="747"/>
      <c r="AV90" s="747"/>
      <c r="AW90" s="747"/>
      <c r="AX90" s="747"/>
      <c r="AY90" s="747"/>
      <c r="AZ90" s="747"/>
      <c r="BA90" s="747"/>
      <c r="BB90" s="747"/>
      <c r="BC90" s="747"/>
      <c r="BD90" s="747"/>
      <c r="BE90" s="747"/>
      <c r="BF90" s="747"/>
      <c r="BG90" s="747"/>
      <c r="BH90" s="747"/>
      <c r="BI90" s="747"/>
      <c r="BJ90" s="747"/>
      <c r="BK90" s="747"/>
      <c r="BL90" s="747"/>
      <c r="BM90" s="747"/>
      <c r="BN90" s="747"/>
      <c r="BO90" s="747"/>
      <c r="BP90" s="747"/>
      <c r="BQ90" s="747"/>
      <c r="BR90" s="747"/>
      <c r="BS90" s="747"/>
      <c r="BT90" s="747"/>
      <c r="BU90" s="750"/>
      <c r="BV90" s="746"/>
      <c r="BW90" s="747"/>
      <c r="BX90" s="747"/>
      <c r="BY90" s="747"/>
      <c r="BZ90" s="747"/>
      <c r="CA90" s="747"/>
      <c r="CB90" s="747"/>
      <c r="CC90" s="747"/>
      <c r="CD90" s="747"/>
      <c r="CE90" s="747"/>
      <c r="CF90" s="747"/>
      <c r="CG90" s="747"/>
      <c r="CH90" s="747"/>
      <c r="CI90" s="747"/>
      <c r="CJ90" s="747"/>
      <c r="CK90" s="750"/>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row>
    <row r="91" spans="1:130" ht="18" customHeight="1" thickBot="1" x14ac:dyDescent="0.4">
      <c r="A91" s="22"/>
      <c r="B91" s="22"/>
      <c r="C91" s="22"/>
      <c r="D91" s="22"/>
      <c r="E91" s="22"/>
      <c r="F91" s="22"/>
      <c r="G91" s="22"/>
      <c r="H91" s="22"/>
      <c r="I91" s="22"/>
      <c r="J91" s="748"/>
      <c r="K91" s="749"/>
      <c r="L91" s="749"/>
      <c r="M91" s="749"/>
      <c r="N91" s="749"/>
      <c r="O91" s="749"/>
      <c r="P91" s="749"/>
      <c r="Q91" s="749"/>
      <c r="R91" s="749"/>
      <c r="S91" s="749"/>
      <c r="T91" s="749"/>
      <c r="U91" s="749"/>
      <c r="V91" s="749"/>
      <c r="W91" s="749"/>
      <c r="X91" s="749"/>
      <c r="Y91" s="751"/>
      <c r="Z91" s="748"/>
      <c r="AA91" s="749"/>
      <c r="AB91" s="749"/>
      <c r="AC91" s="749"/>
      <c r="AD91" s="749"/>
      <c r="AE91" s="749"/>
      <c r="AF91" s="749"/>
      <c r="AG91" s="749"/>
      <c r="AH91" s="749"/>
      <c r="AI91" s="749"/>
      <c r="AJ91" s="749"/>
      <c r="AK91" s="749"/>
      <c r="AL91" s="749"/>
      <c r="AM91" s="749"/>
      <c r="AN91" s="749"/>
      <c r="AO91" s="751"/>
      <c r="AP91" s="748"/>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51"/>
      <c r="BV91" s="748"/>
      <c r="BW91" s="749"/>
      <c r="BX91" s="749"/>
      <c r="BY91" s="749"/>
      <c r="BZ91" s="749"/>
      <c r="CA91" s="749"/>
      <c r="CB91" s="749"/>
      <c r="CC91" s="749"/>
      <c r="CD91" s="749"/>
      <c r="CE91" s="749"/>
      <c r="CF91" s="749"/>
      <c r="CG91" s="749"/>
      <c r="CH91" s="749"/>
      <c r="CI91" s="749"/>
      <c r="CJ91" s="749"/>
      <c r="CK91" s="751"/>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c r="DM91" s="22"/>
      <c r="DN91" s="22"/>
      <c r="DO91" s="22"/>
      <c r="DP91" s="22"/>
      <c r="DQ91" s="22"/>
      <c r="DR91" s="22"/>
      <c r="DS91" s="22"/>
      <c r="DT91" s="22"/>
      <c r="DU91" s="22"/>
      <c r="DV91" s="22"/>
      <c r="DW91" s="22"/>
      <c r="DX91" s="22"/>
      <c r="DY91" s="22"/>
      <c r="DZ91" s="22"/>
    </row>
    <row r="92" spans="1:130" x14ac:dyDescent="0.3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row>
    <row r="93" spans="1:130" ht="15" customHeight="1" x14ac:dyDescent="0.35">
      <c r="A93" s="22"/>
      <c r="B93" s="26"/>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row>
    <row r="94" spans="1:130" ht="15" customHeight="1" x14ac:dyDescent="0.35">
      <c r="A94" s="22"/>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row>
    <row r="95" spans="1:130" x14ac:dyDescent="0.3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c r="DM95" s="22"/>
      <c r="DN95" s="22"/>
      <c r="DO95" s="22"/>
      <c r="DP95" s="22"/>
      <c r="DQ95" s="22"/>
      <c r="DR95" s="22"/>
      <c r="DS95" s="22"/>
      <c r="DT95" s="22"/>
      <c r="DU95" s="22"/>
      <c r="DV95" s="22"/>
      <c r="DW95" s="22"/>
      <c r="DX95" s="22"/>
      <c r="DY95" s="22"/>
      <c r="DZ95" s="22"/>
    </row>
    <row r="96" spans="1:130" x14ac:dyDescent="0.3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row>
    <row r="97" spans="1:130" x14ac:dyDescent="0.3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row>
    <row r="98" spans="1:130" x14ac:dyDescent="0.3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row>
    <row r="99" spans="1:130" x14ac:dyDescent="0.3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row>
    <row r="100" spans="1:130" x14ac:dyDescent="0.3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c r="DM100" s="22"/>
      <c r="DN100" s="22"/>
      <c r="DO100" s="22"/>
      <c r="DP100" s="22"/>
      <c r="DQ100" s="22"/>
      <c r="DR100" s="22"/>
      <c r="DS100" s="22"/>
      <c r="DT100" s="22"/>
      <c r="DU100" s="22"/>
      <c r="DV100" s="22"/>
      <c r="DW100" s="22"/>
      <c r="DX100" s="22"/>
      <c r="DY100" s="22"/>
      <c r="DZ100" s="22"/>
    </row>
    <row r="101" spans="1:130" x14ac:dyDescent="0.3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c r="DM101" s="22"/>
      <c r="DN101" s="22"/>
      <c r="DO101" s="22"/>
      <c r="DP101" s="22"/>
      <c r="DQ101" s="22"/>
      <c r="DR101" s="22"/>
      <c r="DS101" s="22"/>
      <c r="DT101" s="22"/>
      <c r="DU101" s="22"/>
      <c r="DV101" s="22"/>
      <c r="DW101" s="22"/>
      <c r="DX101" s="22"/>
      <c r="DY101" s="22"/>
      <c r="DZ101" s="22"/>
    </row>
    <row r="102" spans="1:130" x14ac:dyDescent="0.3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c r="DM102" s="22"/>
      <c r="DN102" s="22"/>
      <c r="DO102" s="22"/>
      <c r="DP102" s="22"/>
      <c r="DQ102" s="22"/>
      <c r="DR102" s="22"/>
      <c r="DS102" s="22"/>
      <c r="DT102" s="22"/>
      <c r="DU102" s="22"/>
      <c r="DV102" s="22"/>
      <c r="DW102" s="22"/>
      <c r="DX102" s="22"/>
      <c r="DY102" s="22"/>
      <c r="DZ102" s="22"/>
    </row>
    <row r="103" spans="1:130" x14ac:dyDescent="0.3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c r="DM103" s="22"/>
      <c r="DN103" s="22"/>
      <c r="DO103" s="22"/>
      <c r="DP103" s="22"/>
      <c r="DQ103" s="22"/>
      <c r="DR103" s="22"/>
      <c r="DS103" s="22"/>
      <c r="DT103" s="22"/>
      <c r="DU103" s="22"/>
      <c r="DV103" s="22"/>
      <c r="DW103" s="22"/>
      <c r="DX103" s="22"/>
      <c r="DY103" s="22"/>
      <c r="DZ103" s="22"/>
    </row>
    <row r="104" spans="1:130" x14ac:dyDescent="0.3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c r="DM104" s="22"/>
      <c r="DN104" s="22"/>
      <c r="DO104" s="22"/>
      <c r="DP104" s="22"/>
      <c r="DQ104" s="22"/>
      <c r="DR104" s="22"/>
      <c r="DS104" s="22"/>
      <c r="DT104" s="22"/>
      <c r="DU104" s="22"/>
      <c r="DV104" s="22"/>
      <c r="DW104" s="22"/>
      <c r="DX104" s="22"/>
      <c r="DY104" s="22"/>
      <c r="DZ104" s="22"/>
    </row>
    <row r="105" spans="1:130" x14ac:dyDescent="0.3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c r="DM105" s="22"/>
      <c r="DN105" s="22"/>
      <c r="DO105" s="22"/>
      <c r="DP105" s="22"/>
      <c r="DQ105" s="22"/>
      <c r="DR105" s="22"/>
      <c r="DS105" s="22"/>
      <c r="DT105" s="22"/>
      <c r="DU105" s="22"/>
      <c r="DV105" s="22"/>
      <c r="DW105" s="22"/>
      <c r="DX105" s="22"/>
      <c r="DY105" s="22"/>
      <c r="DZ105" s="22"/>
    </row>
    <row r="106" spans="1:130" x14ac:dyDescent="0.3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row>
    <row r="107" spans="1:130" x14ac:dyDescent="0.3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row>
    <row r="108" spans="1:130" x14ac:dyDescent="0.3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c r="DM108" s="22"/>
      <c r="DN108" s="22"/>
      <c r="DO108" s="22"/>
      <c r="DP108" s="22"/>
      <c r="DQ108" s="22"/>
      <c r="DR108" s="22"/>
      <c r="DS108" s="22"/>
      <c r="DT108" s="22"/>
      <c r="DU108" s="22"/>
      <c r="DV108" s="22"/>
      <c r="DW108" s="22"/>
      <c r="DX108" s="22"/>
      <c r="DY108" s="22"/>
      <c r="DZ108" s="22"/>
    </row>
    <row r="109" spans="1:130" x14ac:dyDescent="0.3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c r="DM109" s="22"/>
      <c r="DN109" s="22"/>
      <c r="DO109" s="22"/>
      <c r="DP109" s="22"/>
      <c r="DQ109" s="22"/>
      <c r="DR109" s="22"/>
      <c r="DS109" s="22"/>
      <c r="DT109" s="22"/>
      <c r="DU109" s="22"/>
      <c r="DV109" s="22"/>
      <c r="DW109" s="22"/>
      <c r="DX109" s="22"/>
      <c r="DY109" s="22"/>
      <c r="DZ109" s="22"/>
    </row>
    <row r="110" spans="1:130" x14ac:dyDescent="0.3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c r="DM110" s="22"/>
      <c r="DN110" s="22"/>
      <c r="DO110" s="22"/>
      <c r="DP110" s="22"/>
      <c r="DQ110" s="22"/>
      <c r="DR110" s="22"/>
      <c r="DS110" s="22"/>
      <c r="DT110" s="22"/>
      <c r="DU110" s="22"/>
      <c r="DV110" s="22"/>
      <c r="DW110" s="22"/>
      <c r="DX110" s="22"/>
      <c r="DY110" s="22"/>
      <c r="DZ110" s="22"/>
    </row>
    <row r="111" spans="1:130" x14ac:dyDescent="0.3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c r="DM111" s="22"/>
      <c r="DN111" s="22"/>
      <c r="DO111" s="22"/>
      <c r="DP111" s="22"/>
      <c r="DQ111" s="22"/>
      <c r="DR111" s="22"/>
      <c r="DS111" s="22"/>
      <c r="DT111" s="22"/>
      <c r="DU111" s="22"/>
      <c r="DV111" s="22"/>
      <c r="DW111" s="22"/>
      <c r="DX111" s="22"/>
      <c r="DY111" s="22"/>
      <c r="DZ111" s="22"/>
    </row>
    <row r="112" spans="1:130" x14ac:dyDescent="0.3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c r="DM112" s="22"/>
      <c r="DN112" s="22"/>
      <c r="DO112" s="22"/>
      <c r="DP112" s="22"/>
      <c r="DQ112" s="22"/>
      <c r="DR112" s="22"/>
      <c r="DS112" s="22"/>
      <c r="DT112" s="22"/>
      <c r="DU112" s="22"/>
      <c r="DV112" s="22"/>
      <c r="DW112" s="22"/>
      <c r="DX112" s="22"/>
      <c r="DY112" s="22"/>
      <c r="DZ112" s="22"/>
    </row>
    <row r="113" spans="1:130" x14ac:dyDescent="0.3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c r="DM113" s="22"/>
      <c r="DN113" s="22"/>
      <c r="DO113" s="22"/>
      <c r="DP113" s="22"/>
      <c r="DQ113" s="22"/>
      <c r="DR113" s="22"/>
      <c r="DS113" s="22"/>
      <c r="DT113" s="22"/>
      <c r="DU113" s="22"/>
      <c r="DV113" s="22"/>
      <c r="DW113" s="22"/>
      <c r="DX113" s="22"/>
      <c r="DY113" s="22"/>
      <c r="DZ113" s="22"/>
    </row>
    <row r="114" spans="1:130" x14ac:dyDescent="0.3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row>
    <row r="115" spans="1:130" x14ac:dyDescent="0.3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c r="DM115" s="22"/>
      <c r="DN115" s="22"/>
      <c r="DO115" s="22"/>
      <c r="DP115" s="22"/>
      <c r="DQ115" s="22"/>
      <c r="DR115" s="22"/>
      <c r="DS115" s="22"/>
      <c r="DT115" s="22"/>
      <c r="DU115" s="22"/>
      <c r="DV115" s="22"/>
      <c r="DW115" s="22"/>
      <c r="DX115" s="22"/>
      <c r="DY115" s="22"/>
      <c r="DZ115" s="22"/>
    </row>
    <row r="116" spans="1:130" x14ac:dyDescent="0.3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c r="DM116" s="22"/>
      <c r="DN116" s="22"/>
      <c r="DO116" s="22"/>
      <c r="DP116" s="22"/>
      <c r="DQ116" s="22"/>
      <c r="DR116" s="22"/>
      <c r="DS116" s="22"/>
      <c r="DT116" s="22"/>
      <c r="DU116" s="22"/>
      <c r="DV116" s="22"/>
      <c r="DW116" s="22"/>
      <c r="DX116" s="22"/>
      <c r="DY116" s="22"/>
      <c r="DZ116" s="22"/>
    </row>
    <row r="117" spans="1:130" x14ac:dyDescent="0.3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c r="DM117" s="22"/>
      <c r="DN117" s="22"/>
      <c r="DO117" s="22"/>
      <c r="DP117" s="22"/>
      <c r="DQ117" s="22"/>
      <c r="DR117" s="22"/>
      <c r="DS117" s="22"/>
      <c r="DT117" s="22"/>
      <c r="DU117" s="22"/>
      <c r="DV117" s="22"/>
      <c r="DW117" s="22"/>
      <c r="DX117" s="22"/>
      <c r="DY117" s="22"/>
      <c r="DZ117" s="22"/>
    </row>
    <row r="118" spans="1:130" x14ac:dyDescent="0.3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c r="DM118" s="22"/>
      <c r="DN118" s="22"/>
      <c r="DO118" s="22"/>
      <c r="DP118" s="22"/>
      <c r="DQ118" s="22"/>
      <c r="DR118" s="22"/>
      <c r="DS118" s="22"/>
      <c r="DT118" s="22"/>
      <c r="DU118" s="22"/>
      <c r="DV118" s="22"/>
      <c r="DW118" s="22"/>
      <c r="DX118" s="22"/>
      <c r="DY118" s="22"/>
      <c r="DZ118" s="22"/>
    </row>
    <row r="119" spans="1:130" x14ac:dyDescent="0.3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row>
    <row r="120" spans="1:130" x14ac:dyDescent="0.3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row>
    <row r="121" spans="1:130" x14ac:dyDescent="0.3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row>
    <row r="122" spans="1:130" x14ac:dyDescent="0.3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row>
    <row r="123" spans="1:130" x14ac:dyDescent="0.3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row>
    <row r="124" spans="1:130" x14ac:dyDescent="0.3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row>
    <row r="125" spans="1:130" x14ac:dyDescent="0.3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2"/>
      <c r="CZ125" s="22"/>
      <c r="DA125" s="22"/>
      <c r="DB125" s="22"/>
      <c r="DC125" s="22"/>
      <c r="DD125" s="22"/>
      <c r="DE125" s="22"/>
      <c r="DF125" s="22"/>
      <c r="DG125" s="22"/>
      <c r="DH125" s="22"/>
      <c r="DI125" s="22"/>
    </row>
    <row r="126" spans="1:130" x14ac:dyDescent="0.3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2"/>
      <c r="CZ126" s="22"/>
      <c r="DA126" s="22"/>
      <c r="DB126" s="22"/>
      <c r="DC126" s="22"/>
      <c r="DD126" s="22"/>
      <c r="DE126" s="22"/>
      <c r="DF126" s="22"/>
      <c r="DG126" s="22"/>
      <c r="DH126" s="22"/>
      <c r="DI126" s="22"/>
    </row>
    <row r="127" spans="1:130" x14ac:dyDescent="0.3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2"/>
      <c r="CZ127" s="22"/>
      <c r="DA127" s="22"/>
      <c r="DB127" s="22"/>
      <c r="DC127" s="22"/>
      <c r="DD127" s="22"/>
      <c r="DE127" s="22"/>
      <c r="DF127" s="22"/>
      <c r="DG127" s="22"/>
      <c r="DH127" s="22"/>
      <c r="DI127" s="22"/>
    </row>
    <row r="128" spans="1:130" x14ac:dyDescent="0.3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2"/>
      <c r="CZ128" s="22"/>
      <c r="DA128" s="22"/>
      <c r="DB128" s="22"/>
      <c r="DC128" s="22"/>
      <c r="DD128" s="22"/>
      <c r="DE128" s="22"/>
      <c r="DF128" s="22"/>
      <c r="DG128" s="22"/>
      <c r="DH128" s="22"/>
      <c r="DI128" s="22"/>
    </row>
    <row r="129" spans="1:113" x14ac:dyDescent="0.3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2"/>
      <c r="CZ129" s="22"/>
      <c r="DA129" s="22"/>
      <c r="DB129" s="22"/>
      <c r="DC129" s="22"/>
      <c r="DD129" s="22"/>
      <c r="DE129" s="22"/>
      <c r="DF129" s="22"/>
      <c r="DG129" s="22"/>
      <c r="DH129" s="22"/>
      <c r="DI129" s="22"/>
    </row>
    <row r="130" spans="1:113" x14ac:dyDescent="0.3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c r="CV130" s="22"/>
      <c r="CW130" s="22"/>
      <c r="CX130" s="22"/>
      <c r="CY130" s="22"/>
      <c r="CZ130" s="22"/>
      <c r="DA130" s="22"/>
      <c r="DB130" s="22"/>
      <c r="DC130" s="22"/>
      <c r="DD130" s="22"/>
      <c r="DE130" s="22"/>
      <c r="DF130" s="22"/>
      <c r="DG130" s="22"/>
      <c r="DH130" s="22"/>
      <c r="DI130" s="22"/>
    </row>
    <row r="131" spans="1:113" x14ac:dyDescent="0.3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c r="CV131" s="22"/>
      <c r="CW131" s="22"/>
      <c r="CX131" s="22"/>
      <c r="CY131" s="22"/>
      <c r="CZ131" s="22"/>
      <c r="DA131" s="22"/>
      <c r="DB131" s="22"/>
      <c r="DC131" s="22"/>
      <c r="DD131" s="22"/>
      <c r="DE131" s="22"/>
      <c r="DF131" s="22"/>
      <c r="DG131" s="22"/>
      <c r="DH131" s="22"/>
      <c r="DI131" s="22"/>
    </row>
    <row r="132" spans="1:113" x14ac:dyDescent="0.3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2"/>
      <c r="CZ132" s="22"/>
      <c r="DA132" s="22"/>
      <c r="DB132" s="22"/>
      <c r="DC132" s="22"/>
      <c r="DD132" s="22"/>
      <c r="DE132" s="22"/>
      <c r="DF132" s="22"/>
      <c r="DG132" s="22"/>
      <c r="DH132" s="22"/>
      <c r="DI132" s="22"/>
    </row>
    <row r="133" spans="1:113" x14ac:dyDescent="0.3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row>
    <row r="134" spans="1:113" x14ac:dyDescent="0.3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row>
    <row r="135" spans="1:113" x14ac:dyDescent="0.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row>
    <row r="136" spans="1:113" x14ac:dyDescent="0.3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row>
    <row r="137" spans="1:113" x14ac:dyDescent="0.3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row>
    <row r="138" spans="1:113" x14ac:dyDescent="0.3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row>
    <row r="139" spans="1:113" x14ac:dyDescent="0.3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row>
    <row r="140" spans="1:113" x14ac:dyDescent="0.3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row>
    <row r="141" spans="1:113" x14ac:dyDescent="0.3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row>
    <row r="142" spans="1:113" x14ac:dyDescent="0.3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row>
    <row r="143" spans="1:113" x14ac:dyDescent="0.3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row>
    <row r="144" spans="1:113" x14ac:dyDescent="0.3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row>
    <row r="145" spans="1:113" x14ac:dyDescent="0.3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row>
    <row r="146" spans="1:113" x14ac:dyDescent="0.3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2"/>
      <c r="CZ146" s="22"/>
      <c r="DA146" s="22"/>
      <c r="DB146" s="22"/>
      <c r="DC146" s="22"/>
      <c r="DD146" s="22"/>
      <c r="DE146" s="22"/>
      <c r="DF146" s="22"/>
      <c r="DG146" s="22"/>
      <c r="DH146" s="22"/>
      <c r="DI146" s="22"/>
    </row>
    <row r="147" spans="1:113" x14ac:dyDescent="0.3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2"/>
      <c r="CZ147" s="22"/>
      <c r="DA147" s="22"/>
      <c r="DB147" s="22"/>
      <c r="DC147" s="22"/>
      <c r="DD147" s="22"/>
      <c r="DE147" s="22"/>
      <c r="DF147" s="22"/>
      <c r="DG147" s="22"/>
      <c r="DH147" s="22"/>
      <c r="DI147" s="22"/>
    </row>
    <row r="148" spans="1:113" x14ac:dyDescent="0.3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row>
    <row r="149" spans="1:113" x14ac:dyDescent="0.3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row>
    <row r="150" spans="1:113" x14ac:dyDescent="0.3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row>
    <row r="151" spans="1:113" x14ac:dyDescent="0.3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row>
    <row r="152" spans="1:113" x14ac:dyDescent="0.3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row>
    <row r="153" spans="1:113" x14ac:dyDescent="0.3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row>
    <row r="154" spans="1:113" x14ac:dyDescent="0.3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row>
    <row r="155" spans="1:113" x14ac:dyDescent="0.3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row>
    <row r="156" spans="1:113" x14ac:dyDescent="0.3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row>
    <row r="157" spans="1:113" x14ac:dyDescent="0.3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row>
    <row r="158" spans="1:113" x14ac:dyDescent="0.3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row>
    <row r="159" spans="1:113" x14ac:dyDescent="0.3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row>
    <row r="160" spans="1:113" x14ac:dyDescent="0.3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row>
    <row r="161" spans="1:113" x14ac:dyDescent="0.3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2"/>
      <c r="CZ161" s="22"/>
      <c r="DA161" s="22"/>
      <c r="DB161" s="22"/>
      <c r="DC161" s="22"/>
      <c r="DD161" s="22"/>
      <c r="DE161" s="22"/>
      <c r="DF161" s="22"/>
      <c r="DG161" s="22"/>
      <c r="DH161" s="22"/>
      <c r="DI161" s="22"/>
    </row>
    <row r="162" spans="1:113" x14ac:dyDescent="0.35">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2"/>
      <c r="CZ162" s="22"/>
      <c r="DA162" s="22"/>
      <c r="DB162" s="22"/>
      <c r="DC162" s="22"/>
      <c r="DD162" s="22"/>
      <c r="DE162" s="22"/>
      <c r="DF162" s="22"/>
      <c r="DG162" s="22"/>
      <c r="DH162" s="22"/>
      <c r="DI162" s="22"/>
    </row>
    <row r="163" spans="1:113" x14ac:dyDescent="0.35">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2"/>
      <c r="CZ163" s="22"/>
      <c r="DA163" s="22"/>
      <c r="DB163" s="22"/>
      <c r="DC163" s="22"/>
      <c r="DD163" s="22"/>
      <c r="DE163" s="22"/>
      <c r="DF163" s="22"/>
      <c r="DG163" s="22"/>
      <c r="DH163" s="22"/>
      <c r="DI163" s="22"/>
    </row>
    <row r="164" spans="1:113" x14ac:dyDescent="0.35">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c r="CV164" s="22"/>
      <c r="CW164" s="22"/>
      <c r="CX164" s="22"/>
      <c r="CY164" s="22"/>
      <c r="CZ164" s="22"/>
      <c r="DA164" s="22"/>
      <c r="DB164" s="22"/>
      <c r="DC164" s="22"/>
      <c r="DD164" s="22"/>
      <c r="DE164" s="22"/>
      <c r="DF164" s="22"/>
      <c r="DG164" s="22"/>
      <c r="DH164" s="22"/>
      <c r="DI164" s="22"/>
    </row>
    <row r="165" spans="1:113" x14ac:dyDescent="0.35">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c r="CV165" s="22"/>
      <c r="CW165" s="22"/>
      <c r="CX165" s="22"/>
      <c r="CY165" s="22"/>
      <c r="CZ165" s="22"/>
      <c r="DA165" s="22"/>
      <c r="DB165" s="22"/>
      <c r="DC165" s="22"/>
      <c r="DD165" s="22"/>
      <c r="DE165" s="22"/>
      <c r="DF165" s="22"/>
      <c r="DG165" s="22"/>
      <c r="DH165" s="22"/>
      <c r="DI165" s="22"/>
    </row>
    <row r="166" spans="1:113" x14ac:dyDescent="0.35">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2"/>
      <c r="CZ166" s="22"/>
      <c r="DA166" s="22"/>
      <c r="DB166" s="22"/>
      <c r="DC166" s="22"/>
      <c r="DD166" s="22"/>
      <c r="DE166" s="22"/>
      <c r="DF166" s="22"/>
      <c r="DG166" s="22"/>
      <c r="DH166" s="22"/>
      <c r="DI166" s="22"/>
    </row>
    <row r="167" spans="1:113" x14ac:dyDescent="0.35">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2"/>
      <c r="CZ167" s="22"/>
      <c r="DA167" s="22"/>
      <c r="DB167" s="22"/>
      <c r="DC167" s="22"/>
      <c r="DD167" s="22"/>
      <c r="DE167" s="22"/>
      <c r="DF167" s="22"/>
      <c r="DG167" s="22"/>
      <c r="DH167" s="22"/>
      <c r="DI167" s="22"/>
    </row>
    <row r="168" spans="1:113" x14ac:dyDescent="0.35">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2"/>
      <c r="CZ168" s="22"/>
      <c r="DA168" s="22"/>
      <c r="DB168" s="22"/>
      <c r="DC168" s="22"/>
      <c r="DD168" s="22"/>
      <c r="DE168" s="22"/>
      <c r="DF168" s="22"/>
      <c r="DG168" s="22"/>
      <c r="DH168" s="22"/>
      <c r="DI168" s="22"/>
    </row>
    <row r="169" spans="1:113" x14ac:dyDescent="0.35">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2"/>
      <c r="CZ169" s="22"/>
      <c r="DA169" s="22"/>
      <c r="DB169" s="22"/>
      <c r="DC169" s="22"/>
      <c r="DD169" s="22"/>
      <c r="DE169" s="22"/>
      <c r="DF169" s="22"/>
      <c r="DG169" s="22"/>
      <c r="DH169" s="22"/>
      <c r="DI169" s="22"/>
    </row>
    <row r="170" spans="1:113" x14ac:dyDescent="0.35">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row>
    <row r="171" spans="1:113" x14ac:dyDescent="0.35">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2"/>
      <c r="CZ171" s="22"/>
      <c r="DA171" s="22"/>
      <c r="DB171" s="22"/>
      <c r="DC171" s="22"/>
      <c r="DD171" s="22"/>
      <c r="DE171" s="22"/>
      <c r="DF171" s="22"/>
      <c r="DG171" s="22"/>
      <c r="DH171" s="22"/>
      <c r="DI171" s="22"/>
    </row>
    <row r="172" spans="1:113" x14ac:dyDescent="0.35">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2"/>
      <c r="CZ172" s="22"/>
      <c r="DA172" s="22"/>
      <c r="DB172" s="22"/>
      <c r="DC172" s="22"/>
      <c r="DD172" s="22"/>
      <c r="DE172" s="22"/>
      <c r="DF172" s="22"/>
      <c r="DG172" s="22"/>
      <c r="DH172" s="22"/>
      <c r="DI172" s="22"/>
    </row>
    <row r="173" spans="1:113" x14ac:dyDescent="0.35">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2"/>
      <c r="CZ173" s="22"/>
      <c r="DA173" s="22"/>
      <c r="DB173" s="22"/>
      <c r="DC173" s="22"/>
      <c r="DD173" s="22"/>
      <c r="DE173" s="22"/>
      <c r="DF173" s="22"/>
      <c r="DG173" s="22"/>
      <c r="DH173" s="22"/>
      <c r="DI173" s="22"/>
    </row>
    <row r="174" spans="1:113" x14ac:dyDescent="0.35">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2"/>
      <c r="CZ174" s="22"/>
      <c r="DA174" s="22"/>
      <c r="DB174" s="22"/>
      <c r="DC174" s="22"/>
      <c r="DD174" s="22"/>
      <c r="DE174" s="22"/>
      <c r="DF174" s="22"/>
      <c r="DG174" s="22"/>
      <c r="DH174" s="22"/>
      <c r="DI174" s="22"/>
    </row>
    <row r="175" spans="1:113" x14ac:dyDescent="0.35">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2"/>
      <c r="CZ175" s="22"/>
      <c r="DA175" s="22"/>
      <c r="DB175" s="22"/>
      <c r="DC175" s="22"/>
      <c r="DD175" s="22"/>
      <c r="DE175" s="22"/>
      <c r="DF175" s="22"/>
      <c r="DG175" s="22"/>
      <c r="DH175" s="22"/>
      <c r="DI175" s="22"/>
    </row>
    <row r="176" spans="1:113" x14ac:dyDescent="0.35">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2"/>
      <c r="CZ176" s="22"/>
      <c r="DA176" s="22"/>
      <c r="DB176" s="22"/>
      <c r="DC176" s="22"/>
      <c r="DD176" s="22"/>
      <c r="DE176" s="22"/>
      <c r="DF176" s="22"/>
      <c r="DG176" s="22"/>
      <c r="DH176" s="22"/>
      <c r="DI176" s="22"/>
    </row>
    <row r="177" spans="2:9" x14ac:dyDescent="0.35">
      <c r="B177" s="22"/>
      <c r="C177" s="22"/>
      <c r="D177" s="22"/>
      <c r="E177" s="22"/>
      <c r="F177" s="22"/>
      <c r="G177" s="22"/>
      <c r="H177" s="22"/>
      <c r="I177" s="22"/>
    </row>
    <row r="178" spans="2:9" x14ac:dyDescent="0.35">
      <c r="B178" s="22"/>
      <c r="C178" s="22"/>
      <c r="D178" s="22"/>
      <c r="E178" s="22"/>
      <c r="F178" s="22"/>
      <c r="G178" s="22"/>
      <c r="H178" s="22"/>
      <c r="I178" s="22"/>
    </row>
    <row r="179" spans="2:9" x14ac:dyDescent="0.35">
      <c r="B179" s="22"/>
      <c r="C179" s="22"/>
      <c r="D179" s="22"/>
      <c r="E179" s="22"/>
      <c r="F179" s="22"/>
      <c r="G179" s="22"/>
      <c r="H179" s="22"/>
      <c r="I179" s="22"/>
    </row>
    <row r="180" spans="2:9" x14ac:dyDescent="0.35">
      <c r="B180" s="22"/>
      <c r="C180" s="22"/>
      <c r="D180" s="22"/>
      <c r="E180" s="22"/>
      <c r="F180" s="22"/>
      <c r="G180" s="22"/>
      <c r="H180" s="22"/>
      <c r="I180" s="22"/>
    </row>
  </sheetData>
  <mergeCells count="1617">
    <mergeCell ref="BV86:CK91"/>
    <mergeCell ref="BN82:BO83"/>
    <mergeCell ref="BP82:BQ83"/>
    <mergeCell ref="BR82:BS83"/>
    <mergeCell ref="BT82:BU83"/>
    <mergeCell ref="BF84:BG85"/>
    <mergeCell ref="BH84:BI85"/>
    <mergeCell ref="BJ84:BK85"/>
    <mergeCell ref="BL84:BM85"/>
    <mergeCell ref="BN84:BO85"/>
    <mergeCell ref="BP84:BQ85"/>
    <mergeCell ref="BR84:BS85"/>
    <mergeCell ref="BT84:BU85"/>
    <mergeCell ref="BF76:BG77"/>
    <mergeCell ref="BH76:BI77"/>
    <mergeCell ref="BJ76:BK77"/>
    <mergeCell ref="BL76:BM77"/>
    <mergeCell ref="BN76:BO77"/>
    <mergeCell ref="BP76:BQ77"/>
    <mergeCell ref="BR76:BS77"/>
    <mergeCell ref="BT76:BU77"/>
    <mergeCell ref="BF78:BG79"/>
    <mergeCell ref="BH78:BI79"/>
    <mergeCell ref="BJ78:BK79"/>
    <mergeCell ref="BL78:BM79"/>
    <mergeCell ref="BN78:BO79"/>
    <mergeCell ref="BP78:BQ79"/>
    <mergeCell ref="BR78:BS79"/>
    <mergeCell ref="BT78:BU79"/>
    <mergeCell ref="CJ76:CK77"/>
    <mergeCell ref="CF82:CG83"/>
    <mergeCell ref="CH82:CI83"/>
    <mergeCell ref="BF68:BG69"/>
    <mergeCell ref="BH68:BI69"/>
    <mergeCell ref="BJ68:BK69"/>
    <mergeCell ref="BL68:BM69"/>
    <mergeCell ref="BN68:BO69"/>
    <mergeCell ref="BP68:BQ69"/>
    <mergeCell ref="BR68:BS69"/>
    <mergeCell ref="BT68:BU69"/>
    <mergeCell ref="BF70:BG71"/>
    <mergeCell ref="BH70:BI71"/>
    <mergeCell ref="BJ70:BK71"/>
    <mergeCell ref="BL70:BM71"/>
    <mergeCell ref="BN70:BO71"/>
    <mergeCell ref="BP70:BQ71"/>
    <mergeCell ref="BR70:BS71"/>
    <mergeCell ref="BT70:BU71"/>
    <mergeCell ref="BF86:BU91"/>
    <mergeCell ref="BL82:BM83"/>
    <mergeCell ref="BP50:BQ51"/>
    <mergeCell ref="BR50:BS51"/>
    <mergeCell ref="BT50:BU51"/>
    <mergeCell ref="BR66:BS67"/>
    <mergeCell ref="BT66:BU67"/>
    <mergeCell ref="BF56:BG57"/>
    <mergeCell ref="BH56:BI57"/>
    <mergeCell ref="BJ56:BK57"/>
    <mergeCell ref="BL56:BM57"/>
    <mergeCell ref="BN56:BO57"/>
    <mergeCell ref="BP56:BQ57"/>
    <mergeCell ref="BR56:BS57"/>
    <mergeCell ref="BT56:BU57"/>
    <mergeCell ref="BF58:BG59"/>
    <mergeCell ref="BH58:BI59"/>
    <mergeCell ref="BJ58:BK59"/>
    <mergeCell ref="BL58:BM59"/>
    <mergeCell ref="BN58:BO59"/>
    <mergeCell ref="BP58:BQ59"/>
    <mergeCell ref="BR58:BS59"/>
    <mergeCell ref="BT58:BU59"/>
    <mergeCell ref="BL64:BM65"/>
    <mergeCell ref="BL36:BM37"/>
    <mergeCell ref="BN36:BO37"/>
    <mergeCell ref="BP36:BQ37"/>
    <mergeCell ref="BR36:BS37"/>
    <mergeCell ref="BT36:BU37"/>
    <mergeCell ref="BF38:BG39"/>
    <mergeCell ref="BH38:BI39"/>
    <mergeCell ref="BJ38:BK39"/>
    <mergeCell ref="BL38:BM39"/>
    <mergeCell ref="BN38:BO39"/>
    <mergeCell ref="BP38:BQ39"/>
    <mergeCell ref="BR38:BS39"/>
    <mergeCell ref="BT38:BU39"/>
    <mergeCell ref="BJ52:BK53"/>
    <mergeCell ref="BL52:BM53"/>
    <mergeCell ref="BN52:BO53"/>
    <mergeCell ref="BP52:BQ53"/>
    <mergeCell ref="BR52:BS53"/>
    <mergeCell ref="BT52:BU53"/>
    <mergeCell ref="BF40:BG41"/>
    <mergeCell ref="BH40:BI41"/>
    <mergeCell ref="BT46:BU47"/>
    <mergeCell ref="BL48:BM49"/>
    <mergeCell ref="BN48:BO49"/>
    <mergeCell ref="BP48:BQ49"/>
    <mergeCell ref="BR48:BS49"/>
    <mergeCell ref="BT48:BU49"/>
    <mergeCell ref="BF50:BG51"/>
    <mergeCell ref="BH50:BI51"/>
    <mergeCell ref="BJ50:BK51"/>
    <mergeCell ref="BL50:BM51"/>
    <mergeCell ref="BN50:BO51"/>
    <mergeCell ref="BN34:BO35"/>
    <mergeCell ref="BP34:BQ35"/>
    <mergeCell ref="BR34:BS35"/>
    <mergeCell ref="BT34:BU35"/>
    <mergeCell ref="BF28:BG29"/>
    <mergeCell ref="BH28:BI29"/>
    <mergeCell ref="BJ28:BK29"/>
    <mergeCell ref="BL28:BM29"/>
    <mergeCell ref="BN28:BO29"/>
    <mergeCell ref="BP28:BQ29"/>
    <mergeCell ref="BR28:BS29"/>
    <mergeCell ref="BT28:BU29"/>
    <mergeCell ref="BF30:BG31"/>
    <mergeCell ref="BH30:BI31"/>
    <mergeCell ref="BJ30:BK31"/>
    <mergeCell ref="BL30:BM31"/>
    <mergeCell ref="BN30:BO31"/>
    <mergeCell ref="BP30:BQ31"/>
    <mergeCell ref="BR30:BS31"/>
    <mergeCell ref="BT30:BU31"/>
    <mergeCell ref="BF24:BG25"/>
    <mergeCell ref="BH24:BI25"/>
    <mergeCell ref="BJ24:BK25"/>
    <mergeCell ref="BL24:BM25"/>
    <mergeCell ref="BN24:BO25"/>
    <mergeCell ref="BP24:BQ25"/>
    <mergeCell ref="BR24:BS25"/>
    <mergeCell ref="BT24:BU25"/>
    <mergeCell ref="BF26:BG27"/>
    <mergeCell ref="BH26:BI27"/>
    <mergeCell ref="BJ26:BK27"/>
    <mergeCell ref="BL26:BM27"/>
    <mergeCell ref="BN26:BO27"/>
    <mergeCell ref="BP26:BQ27"/>
    <mergeCell ref="BR26:BS27"/>
    <mergeCell ref="BT26:BU27"/>
    <mergeCell ref="BF20:BG21"/>
    <mergeCell ref="BH20:BI21"/>
    <mergeCell ref="BJ20:BK21"/>
    <mergeCell ref="BL20:BM21"/>
    <mergeCell ref="BN20:BO21"/>
    <mergeCell ref="BP20:BQ21"/>
    <mergeCell ref="BR20:BS21"/>
    <mergeCell ref="BT20:BU21"/>
    <mergeCell ref="BF22:BG23"/>
    <mergeCell ref="BH22:BI23"/>
    <mergeCell ref="BJ22:BK23"/>
    <mergeCell ref="BL22:BM23"/>
    <mergeCell ref="BN22:BO23"/>
    <mergeCell ref="BP22:BQ23"/>
    <mergeCell ref="BR22:BS23"/>
    <mergeCell ref="BT22:BU23"/>
    <mergeCell ref="BL18:BM19"/>
    <mergeCell ref="BN18:BO19"/>
    <mergeCell ref="BP18:BQ19"/>
    <mergeCell ref="BR18:BS19"/>
    <mergeCell ref="BT18:BU19"/>
    <mergeCell ref="BF8:BG9"/>
    <mergeCell ref="BH8:BI9"/>
    <mergeCell ref="BJ8:BK9"/>
    <mergeCell ref="BL8:BM9"/>
    <mergeCell ref="BN8:BO9"/>
    <mergeCell ref="BP8:BQ9"/>
    <mergeCell ref="BR8:BS9"/>
    <mergeCell ref="BT8:BU9"/>
    <mergeCell ref="BF10:BG11"/>
    <mergeCell ref="BH10:BI11"/>
    <mergeCell ref="BJ10:BK11"/>
    <mergeCell ref="BL10:BM11"/>
    <mergeCell ref="BN10:BO11"/>
    <mergeCell ref="BP10:BQ11"/>
    <mergeCell ref="BR10:BS11"/>
    <mergeCell ref="BT10:BU11"/>
    <mergeCell ref="BF12:BG13"/>
    <mergeCell ref="BH12:BI13"/>
    <mergeCell ref="BJ12:BK13"/>
    <mergeCell ref="BL12:BM13"/>
    <mergeCell ref="BN12:BO13"/>
    <mergeCell ref="BP12:BQ13"/>
    <mergeCell ref="BR12:BS13"/>
    <mergeCell ref="BT12:BU13"/>
    <mergeCell ref="AV76:AW77"/>
    <mergeCell ref="AX76:AY77"/>
    <mergeCell ref="AR84:AS85"/>
    <mergeCell ref="AT84:AU85"/>
    <mergeCell ref="AV84:AW85"/>
    <mergeCell ref="AX84:AY85"/>
    <mergeCell ref="AZ84:BA85"/>
    <mergeCell ref="BB84:BC85"/>
    <mergeCell ref="AP86:BE91"/>
    <mergeCell ref="AP80:AQ81"/>
    <mergeCell ref="AR80:AS81"/>
    <mergeCell ref="AT80:AU81"/>
    <mergeCell ref="AV80:AW81"/>
    <mergeCell ref="AX80:AY81"/>
    <mergeCell ref="AZ80:BA81"/>
    <mergeCell ref="BB80:BC81"/>
    <mergeCell ref="AP82:AQ83"/>
    <mergeCell ref="AR82:AS83"/>
    <mergeCell ref="AT82:AU83"/>
    <mergeCell ref="AV82:AW83"/>
    <mergeCell ref="AX82:AY83"/>
    <mergeCell ref="AZ82:BA83"/>
    <mergeCell ref="BB82:BC83"/>
    <mergeCell ref="AP62:AQ63"/>
    <mergeCell ref="AR62:AS63"/>
    <mergeCell ref="AT62:AU63"/>
    <mergeCell ref="AV62:AW63"/>
    <mergeCell ref="AX62:AY63"/>
    <mergeCell ref="AZ62:BA63"/>
    <mergeCell ref="BB62:BC63"/>
    <mergeCell ref="AP64:AQ65"/>
    <mergeCell ref="AR64:AS65"/>
    <mergeCell ref="AT64:AU65"/>
    <mergeCell ref="AV64:AW65"/>
    <mergeCell ref="AX64:AY65"/>
    <mergeCell ref="AZ64:BA65"/>
    <mergeCell ref="BB64:BC65"/>
    <mergeCell ref="AZ76:BA77"/>
    <mergeCell ref="BB76:BC77"/>
    <mergeCell ref="AP78:AQ79"/>
    <mergeCell ref="AR78:AS79"/>
    <mergeCell ref="AT78:AU79"/>
    <mergeCell ref="AV78:AW79"/>
    <mergeCell ref="AX78:AY79"/>
    <mergeCell ref="AZ78:BA79"/>
    <mergeCell ref="BB78:BC79"/>
    <mergeCell ref="AP72:AQ73"/>
    <mergeCell ref="AR72:AS73"/>
    <mergeCell ref="AT72:AU73"/>
    <mergeCell ref="AV72:AW73"/>
    <mergeCell ref="AX72:AY73"/>
    <mergeCell ref="AZ72:BA73"/>
    <mergeCell ref="BB72:BC73"/>
    <mergeCell ref="AP74:AQ75"/>
    <mergeCell ref="AR74:AS75"/>
    <mergeCell ref="AX60:AY61"/>
    <mergeCell ref="AZ60:BA61"/>
    <mergeCell ref="BB60:BC61"/>
    <mergeCell ref="AP54:AQ55"/>
    <mergeCell ref="AR54:AS55"/>
    <mergeCell ref="AT54:AU55"/>
    <mergeCell ref="AV54:AW55"/>
    <mergeCell ref="AX54:AY55"/>
    <mergeCell ref="AZ54:BA55"/>
    <mergeCell ref="BB54:BC55"/>
    <mergeCell ref="AP56:AQ57"/>
    <mergeCell ref="AR56:AS57"/>
    <mergeCell ref="AT56:AU57"/>
    <mergeCell ref="AV56:AW57"/>
    <mergeCell ref="AX56:AY57"/>
    <mergeCell ref="AZ56:BA57"/>
    <mergeCell ref="BB56:BC57"/>
    <mergeCell ref="AP58:AQ59"/>
    <mergeCell ref="AR58:AS59"/>
    <mergeCell ref="AT58:AU59"/>
    <mergeCell ref="AV58:AW59"/>
    <mergeCell ref="AX58:AY59"/>
    <mergeCell ref="BB40:BC41"/>
    <mergeCell ref="AP50:AQ51"/>
    <mergeCell ref="AR50:AS51"/>
    <mergeCell ref="AT50:AU51"/>
    <mergeCell ref="AV50:AW51"/>
    <mergeCell ref="AX50:AY51"/>
    <mergeCell ref="AZ50:BA51"/>
    <mergeCell ref="BB50:BC51"/>
    <mergeCell ref="AP42:AQ43"/>
    <mergeCell ref="AR42:AS43"/>
    <mergeCell ref="AT42:AU43"/>
    <mergeCell ref="AV42:AW43"/>
    <mergeCell ref="AX42:AY43"/>
    <mergeCell ref="AZ42:BA43"/>
    <mergeCell ref="BB42:BC43"/>
    <mergeCell ref="AR52:AS53"/>
    <mergeCell ref="AT52:AU53"/>
    <mergeCell ref="AV52:AW53"/>
    <mergeCell ref="AX52:AY53"/>
    <mergeCell ref="AZ52:BA53"/>
    <mergeCell ref="BB52:BC53"/>
    <mergeCell ref="AP46:AQ47"/>
    <mergeCell ref="AR46:AS47"/>
    <mergeCell ref="AT46:AU47"/>
    <mergeCell ref="AV46:AW47"/>
    <mergeCell ref="AX46:AY47"/>
    <mergeCell ref="AZ46:BA47"/>
    <mergeCell ref="BB46:BC47"/>
    <mergeCell ref="AP48:AQ49"/>
    <mergeCell ref="AR48:AS49"/>
    <mergeCell ref="AT48:AU49"/>
    <mergeCell ref="AV48:AW49"/>
    <mergeCell ref="AV28:AW29"/>
    <mergeCell ref="AX28:AY29"/>
    <mergeCell ref="AZ28:BA29"/>
    <mergeCell ref="BB28:BC29"/>
    <mergeCell ref="AP30:AQ31"/>
    <mergeCell ref="AR30:AS31"/>
    <mergeCell ref="AT30:AU31"/>
    <mergeCell ref="AV30:AW31"/>
    <mergeCell ref="AX30:AY31"/>
    <mergeCell ref="AZ30:BA31"/>
    <mergeCell ref="BB30:BC31"/>
    <mergeCell ref="AP38:AQ39"/>
    <mergeCell ref="AR38:AS39"/>
    <mergeCell ref="AT38:AU39"/>
    <mergeCell ref="AV38:AW39"/>
    <mergeCell ref="AX38:AY39"/>
    <mergeCell ref="AZ38:BA39"/>
    <mergeCell ref="BB38:BC39"/>
    <mergeCell ref="AR6:AS7"/>
    <mergeCell ref="AT6:AU7"/>
    <mergeCell ref="AV6:AW7"/>
    <mergeCell ref="AX6:AY7"/>
    <mergeCell ref="AZ6:BA7"/>
    <mergeCell ref="BB6:BC7"/>
    <mergeCell ref="AP8:AQ9"/>
    <mergeCell ref="AR8:AS9"/>
    <mergeCell ref="AT8:AU9"/>
    <mergeCell ref="AV8:AW9"/>
    <mergeCell ref="AX8:AY9"/>
    <mergeCell ref="AZ8:BA9"/>
    <mergeCell ref="BB8:BC9"/>
    <mergeCell ref="AP10:AQ11"/>
    <mergeCell ref="AR10:AS11"/>
    <mergeCell ref="AT10:AU11"/>
    <mergeCell ref="AP22:AQ23"/>
    <mergeCell ref="AR22:AS23"/>
    <mergeCell ref="AT22:AU23"/>
    <mergeCell ref="AV22:AW23"/>
    <mergeCell ref="AX22:AY23"/>
    <mergeCell ref="AZ22:BA23"/>
    <mergeCell ref="BB22:BC23"/>
    <mergeCell ref="AZ20:BA21"/>
    <mergeCell ref="BB20:BC21"/>
    <mergeCell ref="BB16:BC17"/>
    <mergeCell ref="AR18:AS19"/>
    <mergeCell ref="AT18:AU19"/>
    <mergeCell ref="AV18:AW19"/>
    <mergeCell ref="AX18:AY19"/>
    <mergeCell ref="AZ18:BA19"/>
    <mergeCell ref="BB18:BC19"/>
    <mergeCell ref="Z84:AA85"/>
    <mergeCell ref="AB84:AC85"/>
    <mergeCell ref="AD84:AE85"/>
    <mergeCell ref="AF84:AG85"/>
    <mergeCell ref="AH84:AI85"/>
    <mergeCell ref="Z78:AA79"/>
    <mergeCell ref="AB78:AC79"/>
    <mergeCell ref="AD78:AE79"/>
    <mergeCell ref="AF78:AG79"/>
    <mergeCell ref="AH78:AI79"/>
    <mergeCell ref="Z80:AA81"/>
    <mergeCell ref="AB80:AC81"/>
    <mergeCell ref="AD80:AE81"/>
    <mergeCell ref="AF80:AG81"/>
    <mergeCell ref="AH80:AI81"/>
    <mergeCell ref="Z86:AO91"/>
    <mergeCell ref="AP6:AQ7"/>
    <mergeCell ref="AP24:AQ25"/>
    <mergeCell ref="AP26:AQ27"/>
    <mergeCell ref="AP28:AQ29"/>
    <mergeCell ref="AP40:AQ41"/>
    <mergeCell ref="AP52:AQ53"/>
    <mergeCell ref="AP84:AQ85"/>
    <mergeCell ref="AP18:AQ19"/>
    <mergeCell ref="AP20:AQ21"/>
    <mergeCell ref="AH60:AI61"/>
    <mergeCell ref="AD52:AE53"/>
    <mergeCell ref="AF52:AG53"/>
    <mergeCell ref="AH52:AI53"/>
    <mergeCell ref="Z16:AA17"/>
    <mergeCell ref="Z28:AA29"/>
    <mergeCell ref="Z30:AA31"/>
    <mergeCell ref="AR20:AS21"/>
    <mergeCell ref="AT20:AU21"/>
    <mergeCell ref="AV20:AW21"/>
    <mergeCell ref="AX20:AY21"/>
    <mergeCell ref="Z82:AA83"/>
    <mergeCell ref="AB82:AC83"/>
    <mergeCell ref="AD82:AE83"/>
    <mergeCell ref="AF82:AG83"/>
    <mergeCell ref="AH82:AI83"/>
    <mergeCell ref="AR24:AS25"/>
    <mergeCell ref="AT24:AU25"/>
    <mergeCell ref="AV24:AW25"/>
    <mergeCell ref="AX24:AY25"/>
    <mergeCell ref="AZ24:BA25"/>
    <mergeCell ref="BB24:BC25"/>
    <mergeCell ref="AR26:AS27"/>
    <mergeCell ref="AT26:AU27"/>
    <mergeCell ref="AV26:AW27"/>
    <mergeCell ref="AX26:AY27"/>
    <mergeCell ref="AZ26:BA27"/>
    <mergeCell ref="BB26:BC27"/>
    <mergeCell ref="AR28:AS29"/>
    <mergeCell ref="AT28:AU29"/>
    <mergeCell ref="Z58:AA59"/>
    <mergeCell ref="AB58:AC59"/>
    <mergeCell ref="AD58:AE59"/>
    <mergeCell ref="AF58:AG59"/>
    <mergeCell ref="AH58:AI59"/>
    <mergeCell ref="Z60:AA61"/>
    <mergeCell ref="AB60:AC61"/>
    <mergeCell ref="AD60:AE61"/>
    <mergeCell ref="AF60:AG61"/>
    <mergeCell ref="BB10:BC11"/>
    <mergeCell ref="AP12:AQ13"/>
    <mergeCell ref="AB74:AC75"/>
    <mergeCell ref="AD74:AE75"/>
    <mergeCell ref="AF74:AG75"/>
    <mergeCell ref="AH74:AI75"/>
    <mergeCell ref="AP14:AQ15"/>
    <mergeCell ref="AR14:AS15"/>
    <mergeCell ref="AT14:AU15"/>
    <mergeCell ref="AV14:AW15"/>
    <mergeCell ref="AX14:AY15"/>
    <mergeCell ref="AZ14:BA15"/>
    <mergeCell ref="BB14:BC15"/>
    <mergeCell ref="AP16:AQ17"/>
    <mergeCell ref="AR16:AS17"/>
    <mergeCell ref="AT16:AU17"/>
    <mergeCell ref="AV16:AW17"/>
    <mergeCell ref="AX16:AY17"/>
    <mergeCell ref="AZ16:BA17"/>
    <mergeCell ref="AH14:AI15"/>
    <mergeCell ref="AB16:AC17"/>
    <mergeCell ref="AD16:AE17"/>
    <mergeCell ref="AF16:AG17"/>
    <mergeCell ref="AH16:AI17"/>
    <mergeCell ref="AF26:AG27"/>
    <mergeCell ref="AH26:AI27"/>
    <mergeCell ref="AB28:AC29"/>
    <mergeCell ref="AD28:AE29"/>
    <mergeCell ref="AF28:AG29"/>
    <mergeCell ref="AH28:AI29"/>
    <mergeCell ref="AB30:AC31"/>
    <mergeCell ref="AD30:AE31"/>
    <mergeCell ref="AF30:AG31"/>
    <mergeCell ref="AH30:AI31"/>
    <mergeCell ref="CF74:CG75"/>
    <mergeCell ref="CH74:CI75"/>
    <mergeCell ref="CJ74:CK75"/>
    <mergeCell ref="J76:K77"/>
    <mergeCell ref="L76:M77"/>
    <mergeCell ref="N76:O77"/>
    <mergeCell ref="P76:Q77"/>
    <mergeCell ref="R76:S77"/>
    <mergeCell ref="T76:U77"/>
    <mergeCell ref="V76:W77"/>
    <mergeCell ref="X76:Y77"/>
    <mergeCell ref="AJ76:AK77"/>
    <mergeCell ref="AL76:AM77"/>
    <mergeCell ref="AN76:AO77"/>
    <mergeCell ref="BD76:BE77"/>
    <mergeCell ref="BV76:BW77"/>
    <mergeCell ref="BX76:BY77"/>
    <mergeCell ref="BZ76:CA77"/>
    <mergeCell ref="CB76:CC77"/>
    <mergeCell ref="CD76:CE77"/>
    <mergeCell ref="CF76:CG77"/>
    <mergeCell ref="CH76:CI77"/>
    <mergeCell ref="AF76:AG77"/>
    <mergeCell ref="AH76:AI77"/>
    <mergeCell ref="Z76:AA77"/>
    <mergeCell ref="AB76:AC77"/>
    <mergeCell ref="AD76:AE77"/>
    <mergeCell ref="AP76:AQ77"/>
    <mergeCell ref="AR76:AS77"/>
    <mergeCell ref="AT76:AU77"/>
    <mergeCell ref="CF70:CG71"/>
    <mergeCell ref="CH70:CI71"/>
    <mergeCell ref="CJ70:CK71"/>
    <mergeCell ref="J72:K73"/>
    <mergeCell ref="L72:M73"/>
    <mergeCell ref="N72:O73"/>
    <mergeCell ref="P72:Q73"/>
    <mergeCell ref="R72:S73"/>
    <mergeCell ref="T72:U73"/>
    <mergeCell ref="V72:W73"/>
    <mergeCell ref="X72:Y73"/>
    <mergeCell ref="AJ72:AK73"/>
    <mergeCell ref="AL72:AM73"/>
    <mergeCell ref="AN72:AO73"/>
    <mergeCell ref="BD72:BE73"/>
    <mergeCell ref="BV72:BW73"/>
    <mergeCell ref="BX72:BY73"/>
    <mergeCell ref="BZ72:CA73"/>
    <mergeCell ref="CB72:CC73"/>
    <mergeCell ref="CD72:CE73"/>
    <mergeCell ref="CF72:CG73"/>
    <mergeCell ref="CH72:CI73"/>
    <mergeCell ref="CJ72:CK73"/>
    <mergeCell ref="BF72:BG73"/>
    <mergeCell ref="BH72:BI73"/>
    <mergeCell ref="BJ72:BK73"/>
    <mergeCell ref="BL72:BM73"/>
    <mergeCell ref="BN72:BO73"/>
    <mergeCell ref="BP72:BQ73"/>
    <mergeCell ref="BR72:BS73"/>
    <mergeCell ref="BT72:BU73"/>
    <mergeCell ref="Z70:AA71"/>
    <mergeCell ref="AV68:AW69"/>
    <mergeCell ref="AN68:AO69"/>
    <mergeCell ref="AL66:AM67"/>
    <mergeCell ref="AX68:AY69"/>
    <mergeCell ref="BV74:BW75"/>
    <mergeCell ref="BX74:BY75"/>
    <mergeCell ref="BZ74:CA75"/>
    <mergeCell ref="BF74:BG75"/>
    <mergeCell ref="BH74:BI75"/>
    <mergeCell ref="BJ74:BK75"/>
    <mergeCell ref="BL74:BM75"/>
    <mergeCell ref="BN74:BO75"/>
    <mergeCell ref="BP74:BQ75"/>
    <mergeCell ref="BR74:BS75"/>
    <mergeCell ref="BT74:BU75"/>
    <mergeCell ref="AJ70:AK71"/>
    <mergeCell ref="AL70:AM71"/>
    <mergeCell ref="AN70:AO71"/>
    <mergeCell ref="BD70:BE71"/>
    <mergeCell ref="BV70:BW71"/>
    <mergeCell ref="BX70:BY71"/>
    <mergeCell ref="BZ70:CA71"/>
    <mergeCell ref="AJ74:AK75"/>
    <mergeCell ref="AL74:AM75"/>
    <mergeCell ref="AN74:AO75"/>
    <mergeCell ref="AZ68:BA69"/>
    <mergeCell ref="BB68:BC69"/>
    <mergeCell ref="AT74:AU75"/>
    <mergeCell ref="AV74:AW75"/>
    <mergeCell ref="AX74:AY75"/>
    <mergeCell ref="AZ74:BA75"/>
    <mergeCell ref="BB74:BC75"/>
    <mergeCell ref="T64:U65"/>
    <mergeCell ref="V64:W65"/>
    <mergeCell ref="X64:Y65"/>
    <mergeCell ref="AJ66:AK67"/>
    <mergeCell ref="X74:Y75"/>
    <mergeCell ref="AB70:AC71"/>
    <mergeCell ref="AD70:AE71"/>
    <mergeCell ref="AF70:AG71"/>
    <mergeCell ref="AH70:AI71"/>
    <mergeCell ref="Z72:AA73"/>
    <mergeCell ref="AB72:AC73"/>
    <mergeCell ref="AD72:AE73"/>
    <mergeCell ref="AF72:AG73"/>
    <mergeCell ref="AH72:AI73"/>
    <mergeCell ref="BD74:BE75"/>
    <mergeCell ref="AH66:AI67"/>
    <mergeCell ref="Z68:AA69"/>
    <mergeCell ref="AB68:AC69"/>
    <mergeCell ref="AD68:AE69"/>
    <mergeCell ref="AF68:AG69"/>
    <mergeCell ref="AH68:AI69"/>
    <mergeCell ref="Z74:AA75"/>
    <mergeCell ref="AP66:AQ67"/>
    <mergeCell ref="AR66:AS67"/>
    <mergeCell ref="AT66:AU67"/>
    <mergeCell ref="AV66:AW67"/>
    <mergeCell ref="AX66:AY67"/>
    <mergeCell ref="AZ66:BA67"/>
    <mergeCell ref="BB66:BC67"/>
    <mergeCell ref="AP68:AQ69"/>
    <mergeCell ref="AR68:AS69"/>
    <mergeCell ref="AT68:AU69"/>
    <mergeCell ref="AZ70:BA71"/>
    <mergeCell ref="BB70:BC71"/>
    <mergeCell ref="J70:K71"/>
    <mergeCell ref="L70:M71"/>
    <mergeCell ref="T70:U71"/>
    <mergeCell ref="V70:W71"/>
    <mergeCell ref="X70:Y71"/>
    <mergeCell ref="Z64:AA65"/>
    <mergeCell ref="AB64:AC65"/>
    <mergeCell ref="AD64:AE65"/>
    <mergeCell ref="AF64:AG65"/>
    <mergeCell ref="AH64:AI65"/>
    <mergeCell ref="Z66:AA67"/>
    <mergeCell ref="AB66:AC67"/>
    <mergeCell ref="AD66:AE67"/>
    <mergeCell ref="AF66:AG67"/>
    <mergeCell ref="R60:S61"/>
    <mergeCell ref="T60:U61"/>
    <mergeCell ref="V60:W61"/>
    <mergeCell ref="X60:Y61"/>
    <mergeCell ref="AJ60:AK61"/>
    <mergeCell ref="Z62:AA63"/>
    <mergeCell ref="AB62:AC63"/>
    <mergeCell ref="AD62:AE63"/>
    <mergeCell ref="AF62:AG63"/>
    <mergeCell ref="AH62:AI63"/>
    <mergeCell ref="AJ62:AK63"/>
    <mergeCell ref="V68:W69"/>
    <mergeCell ref="X68:Y69"/>
    <mergeCell ref="T62:U63"/>
    <mergeCell ref="V62:W63"/>
    <mergeCell ref="X62:Y63"/>
    <mergeCell ref="AR40:AS41"/>
    <mergeCell ref="AT40:AU41"/>
    <mergeCell ref="AV40:AW41"/>
    <mergeCell ref="AX40:AY41"/>
    <mergeCell ref="AZ40:BA41"/>
    <mergeCell ref="E70:I85"/>
    <mergeCell ref="E54:I69"/>
    <mergeCell ref="BT60:BU61"/>
    <mergeCell ref="J58:K59"/>
    <mergeCell ref="L58:M59"/>
    <mergeCell ref="N58:O59"/>
    <mergeCell ref="P58:Q59"/>
    <mergeCell ref="R58:S59"/>
    <mergeCell ref="T58:U59"/>
    <mergeCell ref="V58:W59"/>
    <mergeCell ref="X58:Y59"/>
    <mergeCell ref="AJ58:AK59"/>
    <mergeCell ref="AL58:AM59"/>
    <mergeCell ref="AN58:AO59"/>
    <mergeCell ref="BD58:BE59"/>
    <mergeCell ref="N82:O83"/>
    <mergeCell ref="L84:M85"/>
    <mergeCell ref="N84:O85"/>
    <mergeCell ref="J84:K85"/>
    <mergeCell ref="P84:Q85"/>
    <mergeCell ref="R84:S85"/>
    <mergeCell ref="R78:S79"/>
    <mergeCell ref="AP70:AQ71"/>
    <mergeCell ref="AR70:AS71"/>
    <mergeCell ref="AT70:AU71"/>
    <mergeCell ref="AV70:AW71"/>
    <mergeCell ref="AX70:AY71"/>
    <mergeCell ref="BD60:BE61"/>
    <mergeCell ref="BV60:BW61"/>
    <mergeCell ref="BF60:BG61"/>
    <mergeCell ref="BH60:BI61"/>
    <mergeCell ref="BJ60:BK61"/>
    <mergeCell ref="BL60:BM61"/>
    <mergeCell ref="BN60:BO61"/>
    <mergeCell ref="BP60:BQ61"/>
    <mergeCell ref="BR60:BS61"/>
    <mergeCell ref="BZ58:CA59"/>
    <mergeCell ref="AL60:AM61"/>
    <mergeCell ref="AN60:AO61"/>
    <mergeCell ref="Z48:AA49"/>
    <mergeCell ref="AB48:AC49"/>
    <mergeCell ref="AD48:AE49"/>
    <mergeCell ref="AF48:AG49"/>
    <mergeCell ref="AH48:AI49"/>
    <mergeCell ref="Z50:AA51"/>
    <mergeCell ref="AB50:AC51"/>
    <mergeCell ref="AD50:AE51"/>
    <mergeCell ref="AF50:AG51"/>
    <mergeCell ref="AH50:AI51"/>
    <mergeCell ref="BV58:BW59"/>
    <mergeCell ref="AX48:AY49"/>
    <mergeCell ref="AZ48:BA49"/>
    <mergeCell ref="BB48:BC49"/>
    <mergeCell ref="AZ58:BA59"/>
    <mergeCell ref="BB58:BC59"/>
    <mergeCell ref="AP60:AQ61"/>
    <mergeCell ref="AR60:AS61"/>
    <mergeCell ref="AT60:AU61"/>
    <mergeCell ref="AV60:AW61"/>
    <mergeCell ref="CM22:CR37"/>
    <mergeCell ref="CM38:CR53"/>
    <mergeCell ref="CM54:CR69"/>
    <mergeCell ref="Z22:AA23"/>
    <mergeCell ref="AB22:AC23"/>
    <mergeCell ref="AD22:AE23"/>
    <mergeCell ref="AF22:AG23"/>
    <mergeCell ref="AH22:AI23"/>
    <mergeCell ref="Z24:AA25"/>
    <mergeCell ref="AB24:AC25"/>
    <mergeCell ref="AD24:AE25"/>
    <mergeCell ref="AF24:AG25"/>
    <mergeCell ref="AH24:AI25"/>
    <mergeCell ref="Z26:AA27"/>
    <mergeCell ref="AB26:AC27"/>
    <mergeCell ref="AD26:AE27"/>
    <mergeCell ref="BX60:BY61"/>
    <mergeCell ref="BZ60:CA61"/>
    <mergeCell ref="CB60:CC61"/>
    <mergeCell ref="CD60:CE61"/>
    <mergeCell ref="CF60:CG61"/>
    <mergeCell ref="Z56:AA57"/>
    <mergeCell ref="Z38:AA39"/>
    <mergeCell ref="AB38:AC39"/>
    <mergeCell ref="AD38:AE39"/>
    <mergeCell ref="AF38:AG39"/>
    <mergeCell ref="CB58:CC59"/>
    <mergeCell ref="CD54:CE55"/>
    <mergeCell ref="CF54:CG55"/>
    <mergeCell ref="CH54:CI55"/>
    <mergeCell ref="CJ54:CK55"/>
    <mergeCell ref="CD58:CE59"/>
    <mergeCell ref="AN56:AO57"/>
    <mergeCell ref="BD56:BE57"/>
    <mergeCell ref="BV56:BW57"/>
    <mergeCell ref="BX56:BY57"/>
    <mergeCell ref="BZ56:CA57"/>
    <mergeCell ref="CB56:CC57"/>
    <mergeCell ref="CD56:CE57"/>
    <mergeCell ref="CF56:CG57"/>
    <mergeCell ref="CJ56:CK57"/>
    <mergeCell ref="AF56:AG57"/>
    <mergeCell ref="AH56:AI57"/>
    <mergeCell ref="BF54:BG55"/>
    <mergeCell ref="BH54:BI55"/>
    <mergeCell ref="BJ54:BK55"/>
    <mergeCell ref="BL54:BM55"/>
    <mergeCell ref="BN54:BO55"/>
    <mergeCell ref="BP54:BQ55"/>
    <mergeCell ref="BR54:BS55"/>
    <mergeCell ref="BT54:BU55"/>
    <mergeCell ref="AF54:AG55"/>
    <mergeCell ref="AH54:AI55"/>
    <mergeCell ref="CH44:CI45"/>
    <mergeCell ref="CJ44:CK45"/>
    <mergeCell ref="E38:I53"/>
    <mergeCell ref="J54:K55"/>
    <mergeCell ref="L54:M55"/>
    <mergeCell ref="N54:O55"/>
    <mergeCell ref="P54:Q55"/>
    <mergeCell ref="R54:S55"/>
    <mergeCell ref="T54:U55"/>
    <mergeCell ref="V54:W55"/>
    <mergeCell ref="X54:Y55"/>
    <mergeCell ref="AJ54:AK55"/>
    <mergeCell ref="AL54:AM55"/>
    <mergeCell ref="AN54:AO55"/>
    <mergeCell ref="BD54:BE55"/>
    <mergeCell ref="BV54:BW55"/>
    <mergeCell ref="BX54:BY55"/>
    <mergeCell ref="BZ54:CA55"/>
    <mergeCell ref="CB54:CC55"/>
    <mergeCell ref="T44:U45"/>
    <mergeCell ref="V44:W45"/>
    <mergeCell ref="X44:Y45"/>
    <mergeCell ref="AJ44:AK45"/>
    <mergeCell ref="AP44:AQ45"/>
    <mergeCell ref="AR44:AS45"/>
    <mergeCell ref="AT44:AU45"/>
    <mergeCell ref="AV44:AW45"/>
    <mergeCell ref="AX44:AY45"/>
    <mergeCell ref="AZ44:BA45"/>
    <mergeCell ref="BB44:BC45"/>
    <mergeCell ref="BJ40:BK41"/>
    <mergeCell ref="BL40:BM41"/>
    <mergeCell ref="CH40:CI41"/>
    <mergeCell ref="CJ40:CK41"/>
    <mergeCell ref="J42:K43"/>
    <mergeCell ref="L42:M43"/>
    <mergeCell ref="N42:O43"/>
    <mergeCell ref="P42:Q43"/>
    <mergeCell ref="R42:S43"/>
    <mergeCell ref="T42:U43"/>
    <mergeCell ref="V42:W43"/>
    <mergeCell ref="X42:Y43"/>
    <mergeCell ref="AJ42:AK43"/>
    <mergeCell ref="AL42:AM43"/>
    <mergeCell ref="AN42:AO43"/>
    <mergeCell ref="BD42:BE43"/>
    <mergeCell ref="BV42:BW43"/>
    <mergeCell ref="BX42:BY43"/>
    <mergeCell ref="BZ42:CA43"/>
    <mergeCell ref="CB42:CC43"/>
    <mergeCell ref="CD42:CE43"/>
    <mergeCell ref="CF42:CG43"/>
    <mergeCell ref="CH42:CI43"/>
    <mergeCell ref="CJ42:CK43"/>
    <mergeCell ref="Z42:AA43"/>
    <mergeCell ref="BX40:BY41"/>
    <mergeCell ref="BZ40:CA41"/>
    <mergeCell ref="CB40:CC41"/>
    <mergeCell ref="CD40:CE41"/>
    <mergeCell ref="CF40:CG41"/>
    <mergeCell ref="AD40:AE41"/>
    <mergeCell ref="AF40:AG41"/>
    <mergeCell ref="AH40:AI41"/>
    <mergeCell ref="AB42:AC43"/>
    <mergeCell ref="BX44:BY45"/>
    <mergeCell ref="BF44:BG45"/>
    <mergeCell ref="BH44:BI45"/>
    <mergeCell ref="BJ44:BK45"/>
    <mergeCell ref="BL44:BM45"/>
    <mergeCell ref="BN44:BO45"/>
    <mergeCell ref="BP44:BQ45"/>
    <mergeCell ref="BR44:BS45"/>
    <mergeCell ref="BT44:BU45"/>
    <mergeCell ref="BZ44:CA45"/>
    <mergeCell ref="CB44:CC45"/>
    <mergeCell ref="CD44:CE45"/>
    <mergeCell ref="CF44:CG45"/>
    <mergeCell ref="BN40:BO41"/>
    <mergeCell ref="BP40:BQ41"/>
    <mergeCell ref="BR40:BS41"/>
    <mergeCell ref="BT40:BU41"/>
    <mergeCell ref="BF42:BG43"/>
    <mergeCell ref="BH42:BI43"/>
    <mergeCell ref="BJ42:BK43"/>
    <mergeCell ref="BL42:BM43"/>
    <mergeCell ref="BN42:BO43"/>
    <mergeCell ref="BP42:BQ43"/>
    <mergeCell ref="BR42:BS43"/>
    <mergeCell ref="BT42:BU43"/>
    <mergeCell ref="BV40:BW41"/>
    <mergeCell ref="BV44:BW45"/>
    <mergeCell ref="CJ36:CK37"/>
    <mergeCell ref="CM6:CR21"/>
    <mergeCell ref="E22:I37"/>
    <mergeCell ref="J38:K39"/>
    <mergeCell ref="L38:M39"/>
    <mergeCell ref="N38:O39"/>
    <mergeCell ref="P38:Q39"/>
    <mergeCell ref="R38:S39"/>
    <mergeCell ref="T38:U39"/>
    <mergeCell ref="V38:W39"/>
    <mergeCell ref="X38:Y39"/>
    <mergeCell ref="AJ38:AK39"/>
    <mergeCell ref="AL38:AM39"/>
    <mergeCell ref="AN38:AO39"/>
    <mergeCell ref="BD38:BE39"/>
    <mergeCell ref="BV38:BW39"/>
    <mergeCell ref="BX38:BY39"/>
    <mergeCell ref="BZ38:CA39"/>
    <mergeCell ref="T36:U37"/>
    <mergeCell ref="V36:W37"/>
    <mergeCell ref="X36:Y37"/>
    <mergeCell ref="AJ36:AK37"/>
    <mergeCell ref="AL36:AM37"/>
    <mergeCell ref="AN36:AO37"/>
    <mergeCell ref="BD36:BE37"/>
    <mergeCell ref="BV36:BW37"/>
    <mergeCell ref="BX36:BY37"/>
    <mergeCell ref="CB38:CC39"/>
    <mergeCell ref="CD38:CE39"/>
    <mergeCell ref="CF38:CG39"/>
    <mergeCell ref="CH38:CI39"/>
    <mergeCell ref="CJ38:CK39"/>
    <mergeCell ref="CF32:CG33"/>
    <mergeCell ref="CH32:CI33"/>
    <mergeCell ref="BZ36:CA37"/>
    <mergeCell ref="CB36:CC37"/>
    <mergeCell ref="CD36:CE37"/>
    <mergeCell ref="CF36:CG37"/>
    <mergeCell ref="CH36:CI37"/>
    <mergeCell ref="AP32:AQ33"/>
    <mergeCell ref="AR32:AS33"/>
    <mergeCell ref="AT32:AU33"/>
    <mergeCell ref="AV32:AW33"/>
    <mergeCell ref="AX32:AY33"/>
    <mergeCell ref="AZ32:BA33"/>
    <mergeCell ref="BB32:BC33"/>
    <mergeCell ref="AP34:AQ35"/>
    <mergeCell ref="AR34:AS35"/>
    <mergeCell ref="AT34:AU35"/>
    <mergeCell ref="AV34:AW35"/>
    <mergeCell ref="AX34:AY35"/>
    <mergeCell ref="AZ34:BA35"/>
    <mergeCell ref="BB34:BC35"/>
    <mergeCell ref="BF32:BG33"/>
    <mergeCell ref="BJ32:BK33"/>
    <mergeCell ref="BL32:BM33"/>
    <mergeCell ref="BN32:BO33"/>
    <mergeCell ref="BP32:BQ33"/>
    <mergeCell ref="BR32:BS33"/>
    <mergeCell ref="BT32:BU33"/>
    <mergeCell ref="BF34:BG35"/>
    <mergeCell ref="BH34:BI35"/>
    <mergeCell ref="BJ34:BK35"/>
    <mergeCell ref="BL34:BM35"/>
    <mergeCell ref="CJ32:CK33"/>
    <mergeCell ref="J34:K35"/>
    <mergeCell ref="L34:M35"/>
    <mergeCell ref="N34:O35"/>
    <mergeCell ref="P34:Q35"/>
    <mergeCell ref="R34:S35"/>
    <mergeCell ref="T34:U35"/>
    <mergeCell ref="V34:W35"/>
    <mergeCell ref="X34:Y35"/>
    <mergeCell ref="AJ34:AK35"/>
    <mergeCell ref="AL34:AM35"/>
    <mergeCell ref="AN34:AO35"/>
    <mergeCell ref="BD34:BE35"/>
    <mergeCell ref="BV34:BW35"/>
    <mergeCell ref="BX34:BY35"/>
    <mergeCell ref="BZ34:CA35"/>
    <mergeCell ref="CB34:CC35"/>
    <mergeCell ref="CD34:CE35"/>
    <mergeCell ref="CF34:CG35"/>
    <mergeCell ref="CH34:CI35"/>
    <mergeCell ref="CJ34:CK35"/>
    <mergeCell ref="Z32:AA33"/>
    <mergeCell ref="AB32:AC33"/>
    <mergeCell ref="AD32:AE33"/>
    <mergeCell ref="AF32:AG33"/>
    <mergeCell ref="AH32:AI33"/>
    <mergeCell ref="Z34:AA35"/>
    <mergeCell ref="AB34:AC35"/>
    <mergeCell ref="AD34:AE35"/>
    <mergeCell ref="AF34:AG35"/>
    <mergeCell ref="AH34:AI35"/>
    <mergeCell ref="BH32:BI33"/>
    <mergeCell ref="BZ30:CA31"/>
    <mergeCell ref="CB30:CC31"/>
    <mergeCell ref="CD30:CE31"/>
    <mergeCell ref="CF30:CG31"/>
    <mergeCell ref="CH30:CI31"/>
    <mergeCell ref="CJ30:CK31"/>
    <mergeCell ref="J32:K33"/>
    <mergeCell ref="L32:M33"/>
    <mergeCell ref="N32:O33"/>
    <mergeCell ref="P32:Q33"/>
    <mergeCell ref="R32:S33"/>
    <mergeCell ref="T32:U33"/>
    <mergeCell ref="V32:W33"/>
    <mergeCell ref="X32:Y33"/>
    <mergeCell ref="AJ32:AK33"/>
    <mergeCell ref="AL32:AM33"/>
    <mergeCell ref="AN32:AO33"/>
    <mergeCell ref="BD32:BE33"/>
    <mergeCell ref="BV32:BW33"/>
    <mergeCell ref="BX32:BY33"/>
    <mergeCell ref="BZ32:CA33"/>
    <mergeCell ref="CB32:CC33"/>
    <mergeCell ref="CD32:CE33"/>
    <mergeCell ref="T30:U31"/>
    <mergeCell ref="V30:W31"/>
    <mergeCell ref="X30:Y31"/>
    <mergeCell ref="AJ30:AK31"/>
    <mergeCell ref="AL30:AM31"/>
    <mergeCell ref="AN30:AO31"/>
    <mergeCell ref="BD30:BE31"/>
    <mergeCell ref="BV30:BW31"/>
    <mergeCell ref="BX30:BY31"/>
    <mergeCell ref="J30:K31"/>
    <mergeCell ref="L30:M31"/>
    <mergeCell ref="N30:O31"/>
    <mergeCell ref="P30:Q31"/>
    <mergeCell ref="J36:K37"/>
    <mergeCell ref="L36:M37"/>
    <mergeCell ref="N36:O37"/>
    <mergeCell ref="P36:Q37"/>
    <mergeCell ref="J44:K45"/>
    <mergeCell ref="L44:M45"/>
    <mergeCell ref="N44:O45"/>
    <mergeCell ref="P44:Q45"/>
    <mergeCell ref="J60:K61"/>
    <mergeCell ref="L60:M61"/>
    <mergeCell ref="N60:O61"/>
    <mergeCell ref="P60:Q61"/>
    <mergeCell ref="J82:K83"/>
    <mergeCell ref="P82:Q83"/>
    <mergeCell ref="J80:K81"/>
    <mergeCell ref="P80:Q81"/>
    <mergeCell ref="J56:K57"/>
    <mergeCell ref="L56:M57"/>
    <mergeCell ref="N56:O57"/>
    <mergeCell ref="P56:Q57"/>
    <mergeCell ref="P40:Q41"/>
    <mergeCell ref="L68:M69"/>
    <mergeCell ref="N68:O69"/>
    <mergeCell ref="J78:K79"/>
    <mergeCell ref="P78:Q79"/>
    <mergeCell ref="L78:M79"/>
    <mergeCell ref="N78:O79"/>
    <mergeCell ref="L80:M81"/>
    <mergeCell ref="BZ12:CA13"/>
    <mergeCell ref="CB12:CC13"/>
    <mergeCell ref="CD12:CE13"/>
    <mergeCell ref="CF12:CG13"/>
    <mergeCell ref="CH12:CI13"/>
    <mergeCell ref="CJ12:CK13"/>
    <mergeCell ref="E6:I21"/>
    <mergeCell ref="J86:Y91"/>
    <mergeCell ref="L6:M7"/>
    <mergeCell ref="N6:O7"/>
    <mergeCell ref="L8:M9"/>
    <mergeCell ref="N8:O9"/>
    <mergeCell ref="L10:M11"/>
    <mergeCell ref="N10:O11"/>
    <mergeCell ref="L12:M13"/>
    <mergeCell ref="N12:O13"/>
    <mergeCell ref="L14:M15"/>
    <mergeCell ref="N14:O15"/>
    <mergeCell ref="L16:M17"/>
    <mergeCell ref="N16:O17"/>
    <mergeCell ref="L18:M19"/>
    <mergeCell ref="N18:O19"/>
    <mergeCell ref="L20:M21"/>
    <mergeCell ref="N20:O21"/>
    <mergeCell ref="T12:U13"/>
    <mergeCell ref="L82:M83"/>
    <mergeCell ref="BV12:BW13"/>
    <mergeCell ref="BX12:BY13"/>
    <mergeCell ref="AV12:AW13"/>
    <mergeCell ref="AX12:AY13"/>
    <mergeCell ref="AZ12:BA13"/>
    <mergeCell ref="BB12:BC13"/>
    <mergeCell ref="R82:S83"/>
    <mergeCell ref="AP36:AQ37"/>
    <mergeCell ref="AR36:AS37"/>
    <mergeCell ref="AT36:AU37"/>
    <mergeCell ref="AV36:AW37"/>
    <mergeCell ref="AX36:AY37"/>
    <mergeCell ref="AZ36:BA37"/>
    <mergeCell ref="BB36:BC37"/>
    <mergeCell ref="BF36:BG37"/>
    <mergeCell ref="BH36:BI37"/>
    <mergeCell ref="BJ36:BK37"/>
    <mergeCell ref="AJ40:AK41"/>
    <mergeCell ref="AL40:AM41"/>
    <mergeCell ref="AN40:AO41"/>
    <mergeCell ref="BD40:BE41"/>
    <mergeCell ref="R40:S41"/>
    <mergeCell ref="R80:S81"/>
    <mergeCell ref="R56:S57"/>
    <mergeCell ref="AN44:AO45"/>
    <mergeCell ref="BD44:BE45"/>
    <mergeCell ref="BF52:BG53"/>
    <mergeCell ref="BH52:BI53"/>
    <mergeCell ref="BH82:BI83"/>
    <mergeCell ref="BJ82:BK83"/>
    <mergeCell ref="BD82:BE83"/>
    <mergeCell ref="BF48:BG49"/>
    <mergeCell ref="BH48:BI49"/>
    <mergeCell ref="BJ48:BK49"/>
    <mergeCell ref="BD66:BE67"/>
    <mergeCell ref="AN66:AO67"/>
    <mergeCell ref="AJ68:AK69"/>
    <mergeCell ref="AL68:AM69"/>
    <mergeCell ref="CJ8:CK9"/>
    <mergeCell ref="J10:K11"/>
    <mergeCell ref="P10:Q11"/>
    <mergeCell ref="R10:S11"/>
    <mergeCell ref="T10:U11"/>
    <mergeCell ref="V10:W11"/>
    <mergeCell ref="X10:Y11"/>
    <mergeCell ref="AJ10:AK11"/>
    <mergeCell ref="AL10:AM11"/>
    <mergeCell ref="AN10:AO11"/>
    <mergeCell ref="BD10:BE11"/>
    <mergeCell ref="BV10:BW11"/>
    <mergeCell ref="BX10:BY11"/>
    <mergeCell ref="BZ10:CA11"/>
    <mergeCell ref="CB10:CC11"/>
    <mergeCell ref="CD10:CE11"/>
    <mergeCell ref="CF10:CG11"/>
    <mergeCell ref="CH10:CI11"/>
    <mergeCell ref="CJ10:CK11"/>
    <mergeCell ref="Z8:AA9"/>
    <mergeCell ref="AB8:AC9"/>
    <mergeCell ref="AD8:AE9"/>
    <mergeCell ref="AF8:AG9"/>
    <mergeCell ref="AH8:AI9"/>
    <mergeCell ref="Z10:AA11"/>
    <mergeCell ref="AB10:AC11"/>
    <mergeCell ref="AD10:AE11"/>
    <mergeCell ref="AF10:AG11"/>
    <mergeCell ref="AH10:AI11"/>
    <mergeCell ref="AV10:AW11"/>
    <mergeCell ref="AX10:AY11"/>
    <mergeCell ref="AZ10:BA11"/>
    <mergeCell ref="BZ6:CA7"/>
    <mergeCell ref="CB6:CC7"/>
    <mergeCell ref="CD6:CE7"/>
    <mergeCell ref="CF6:CG7"/>
    <mergeCell ref="CH6:CI7"/>
    <mergeCell ref="CJ6:CK7"/>
    <mergeCell ref="J8:K9"/>
    <mergeCell ref="P8:Q9"/>
    <mergeCell ref="R8:S9"/>
    <mergeCell ref="T8:U9"/>
    <mergeCell ref="V8:W9"/>
    <mergeCell ref="X8:Y9"/>
    <mergeCell ref="AJ8:AK9"/>
    <mergeCell ref="AL8:AM9"/>
    <mergeCell ref="AN8:AO9"/>
    <mergeCell ref="BD8:BE9"/>
    <mergeCell ref="BV8:BW9"/>
    <mergeCell ref="BX8:BY9"/>
    <mergeCell ref="BZ8:CA9"/>
    <mergeCell ref="CB8:CC9"/>
    <mergeCell ref="CD8:CE9"/>
    <mergeCell ref="CF8:CG9"/>
    <mergeCell ref="CH8:CI9"/>
    <mergeCell ref="T6:U7"/>
    <mergeCell ref="V6:W7"/>
    <mergeCell ref="X6:Y7"/>
    <mergeCell ref="AJ6:AK7"/>
    <mergeCell ref="AL6:AM7"/>
    <mergeCell ref="AN6:AO7"/>
    <mergeCell ref="BD6:BE7"/>
    <mergeCell ref="BV6:BW7"/>
    <mergeCell ref="BX6:BY7"/>
    <mergeCell ref="Z6:AA7"/>
    <mergeCell ref="AB6:AC7"/>
    <mergeCell ref="AD6:AE7"/>
    <mergeCell ref="AF6:AG7"/>
    <mergeCell ref="AH6:AI7"/>
    <mergeCell ref="BF6:BG7"/>
    <mergeCell ref="BH6:BI7"/>
    <mergeCell ref="BJ6:BK7"/>
    <mergeCell ref="BL6:BM7"/>
    <mergeCell ref="BN6:BO7"/>
    <mergeCell ref="BP6:BQ7"/>
    <mergeCell ref="BR6:BS7"/>
    <mergeCell ref="BT6:BU7"/>
    <mergeCell ref="J6:K7"/>
    <mergeCell ref="P6:Q7"/>
    <mergeCell ref="R6:S7"/>
    <mergeCell ref="J12:K13"/>
    <mergeCell ref="P12:Q13"/>
    <mergeCell ref="R12:S13"/>
    <mergeCell ref="V12:W13"/>
    <mergeCell ref="X12:Y13"/>
    <mergeCell ref="AJ12:AK13"/>
    <mergeCell ref="AL12:AM13"/>
    <mergeCell ref="AN12:AO13"/>
    <mergeCell ref="BD12:BE13"/>
    <mergeCell ref="Z12:AA13"/>
    <mergeCell ref="AB12:AC13"/>
    <mergeCell ref="AD12:AE13"/>
    <mergeCell ref="AF12:AG13"/>
    <mergeCell ref="AH12:AI13"/>
    <mergeCell ref="AR12:AS13"/>
    <mergeCell ref="AT12:AU13"/>
    <mergeCell ref="L22:M23"/>
    <mergeCell ref="N22:O23"/>
    <mergeCell ref="L24:M25"/>
    <mergeCell ref="N24:O25"/>
    <mergeCell ref="L26:M27"/>
    <mergeCell ref="N26:O27"/>
    <mergeCell ref="L28:M29"/>
    <mergeCell ref="N28:O29"/>
    <mergeCell ref="L46:M47"/>
    <mergeCell ref="N46:O47"/>
    <mergeCell ref="J68:K69"/>
    <mergeCell ref="P68:Q69"/>
    <mergeCell ref="R68:S69"/>
    <mergeCell ref="J48:K49"/>
    <mergeCell ref="P48:Q49"/>
    <mergeCell ref="R48:S49"/>
    <mergeCell ref="J50:K51"/>
    <mergeCell ref="P50:Q51"/>
    <mergeCell ref="R50:S51"/>
    <mergeCell ref="J52:K53"/>
    <mergeCell ref="P52:Q53"/>
    <mergeCell ref="R52:S53"/>
    <mergeCell ref="L48:M49"/>
    <mergeCell ref="N48:O49"/>
    <mergeCell ref="L50:M51"/>
    <mergeCell ref="N50:O51"/>
    <mergeCell ref="L52:M53"/>
    <mergeCell ref="N52:O53"/>
    <mergeCell ref="J26:K27"/>
    <mergeCell ref="P26:Q27"/>
    <mergeCell ref="R26:S27"/>
    <mergeCell ref="J28:K29"/>
    <mergeCell ref="N80:O81"/>
    <mergeCell ref="J62:K63"/>
    <mergeCell ref="P62:Q63"/>
    <mergeCell ref="R62:S63"/>
    <mergeCell ref="J64:K65"/>
    <mergeCell ref="P64:Q65"/>
    <mergeCell ref="R64:S65"/>
    <mergeCell ref="J66:K67"/>
    <mergeCell ref="P66:Q67"/>
    <mergeCell ref="R66:S67"/>
    <mergeCell ref="L62:M63"/>
    <mergeCell ref="N62:O63"/>
    <mergeCell ref="L64:M65"/>
    <mergeCell ref="N64:O65"/>
    <mergeCell ref="L66:M67"/>
    <mergeCell ref="N66:O67"/>
    <mergeCell ref="J74:K75"/>
    <mergeCell ref="L74:M75"/>
    <mergeCell ref="N74:O75"/>
    <mergeCell ref="P74:Q75"/>
    <mergeCell ref="R74:S75"/>
    <mergeCell ref="N70:O71"/>
    <mergeCell ref="P70:Q71"/>
    <mergeCell ref="R70:S71"/>
    <mergeCell ref="BD18:BE19"/>
    <mergeCell ref="BV18:BW19"/>
    <mergeCell ref="AL14:AM15"/>
    <mergeCell ref="AN14:AO15"/>
    <mergeCell ref="BD28:BE29"/>
    <mergeCell ref="BV28:BW29"/>
    <mergeCell ref="BX28:BY29"/>
    <mergeCell ref="BD22:BE23"/>
    <mergeCell ref="BD24:BE25"/>
    <mergeCell ref="T22:U23"/>
    <mergeCell ref="V22:W23"/>
    <mergeCell ref="X22:Y23"/>
    <mergeCell ref="P28:Q29"/>
    <mergeCell ref="R28:S29"/>
    <mergeCell ref="J46:K47"/>
    <mergeCell ref="P46:Q47"/>
    <mergeCell ref="R46:S47"/>
    <mergeCell ref="R30:S31"/>
    <mergeCell ref="R36:S37"/>
    <mergeCell ref="R44:S45"/>
    <mergeCell ref="J20:K21"/>
    <mergeCell ref="P20:Q21"/>
    <mergeCell ref="R20:S21"/>
    <mergeCell ref="J22:K23"/>
    <mergeCell ref="P22:Q23"/>
    <mergeCell ref="R22:S23"/>
    <mergeCell ref="J24:K25"/>
    <mergeCell ref="P24:Q25"/>
    <mergeCell ref="R24:S25"/>
    <mergeCell ref="J40:K41"/>
    <mergeCell ref="L40:M41"/>
    <mergeCell ref="N40:O41"/>
    <mergeCell ref="CD14:CE15"/>
    <mergeCell ref="BZ16:CA17"/>
    <mergeCell ref="CB16:CC17"/>
    <mergeCell ref="CD16:CE17"/>
    <mergeCell ref="BZ18:CA19"/>
    <mergeCell ref="CB18:CC19"/>
    <mergeCell ref="CD18:CE19"/>
    <mergeCell ref="BX18:BY19"/>
    <mergeCell ref="BD20:BE21"/>
    <mergeCell ref="BV20:BW21"/>
    <mergeCell ref="BX20:BY21"/>
    <mergeCell ref="BZ14:CA15"/>
    <mergeCell ref="CB14:CC15"/>
    <mergeCell ref="J14:K15"/>
    <mergeCell ref="P14:Q15"/>
    <mergeCell ref="R14:S15"/>
    <mergeCell ref="J16:K17"/>
    <mergeCell ref="P16:Q17"/>
    <mergeCell ref="R16:S17"/>
    <mergeCell ref="J18:K19"/>
    <mergeCell ref="P18:Q19"/>
    <mergeCell ref="R18:S19"/>
    <mergeCell ref="X18:Y19"/>
    <mergeCell ref="X20:Y21"/>
    <mergeCell ref="AL20:AM21"/>
    <mergeCell ref="AN20:AO21"/>
    <mergeCell ref="BD14:BE15"/>
    <mergeCell ref="BV14:BW15"/>
    <mergeCell ref="BX14:BY15"/>
    <mergeCell ref="BD16:BE17"/>
    <mergeCell ref="BV16:BW17"/>
    <mergeCell ref="BX16:BY17"/>
    <mergeCell ref="T14:U15"/>
    <mergeCell ref="AJ14:AK15"/>
    <mergeCell ref="AJ20:AK21"/>
    <mergeCell ref="V14:W15"/>
    <mergeCell ref="X14:Y15"/>
    <mergeCell ref="X16:Y17"/>
    <mergeCell ref="V16:W17"/>
    <mergeCell ref="T16:U17"/>
    <mergeCell ref="T18:U19"/>
    <mergeCell ref="AJ16:AK17"/>
    <mergeCell ref="AL16:AM17"/>
    <mergeCell ref="AN16:AO17"/>
    <mergeCell ref="AJ18:AK19"/>
    <mergeCell ref="AL18:AM19"/>
    <mergeCell ref="AN18:AO19"/>
    <mergeCell ref="T20:U21"/>
    <mergeCell ref="V18:W19"/>
    <mergeCell ref="V20:W21"/>
    <mergeCell ref="Z18:AA19"/>
    <mergeCell ref="AB18:AC19"/>
    <mergeCell ref="AD18:AE19"/>
    <mergeCell ref="AF18:AG19"/>
    <mergeCell ref="AH18:AI19"/>
    <mergeCell ref="Z20:AA21"/>
    <mergeCell ref="AB20:AC21"/>
    <mergeCell ref="AD20:AE21"/>
    <mergeCell ref="AF20:AG21"/>
    <mergeCell ref="AH20:AI21"/>
    <mergeCell ref="Z14:AA15"/>
    <mergeCell ref="AB14:AC15"/>
    <mergeCell ref="AD14:AE15"/>
    <mergeCell ref="AF14:AG15"/>
    <mergeCell ref="BZ20:CA21"/>
    <mergeCell ref="CB20:CC21"/>
    <mergeCell ref="CD20:CE21"/>
    <mergeCell ref="BF14:BG15"/>
    <mergeCell ref="BH14:BI15"/>
    <mergeCell ref="BJ14:BK15"/>
    <mergeCell ref="BL14:BM15"/>
    <mergeCell ref="BN14:BO15"/>
    <mergeCell ref="BP14:BQ15"/>
    <mergeCell ref="BR14:BS15"/>
    <mergeCell ref="BT14:BU15"/>
    <mergeCell ref="BZ22:CA23"/>
    <mergeCell ref="CB22:CC23"/>
    <mergeCell ref="CD22:CE23"/>
    <mergeCell ref="BZ24:CA25"/>
    <mergeCell ref="CB24:CC25"/>
    <mergeCell ref="CD24:CE25"/>
    <mergeCell ref="BV22:BW23"/>
    <mergeCell ref="BX22:BY23"/>
    <mergeCell ref="BV24:BW25"/>
    <mergeCell ref="BX24:BY25"/>
    <mergeCell ref="BF16:BG17"/>
    <mergeCell ref="BH16:BI17"/>
    <mergeCell ref="BJ16:BK17"/>
    <mergeCell ref="BL16:BM17"/>
    <mergeCell ref="BN16:BO17"/>
    <mergeCell ref="BP16:BQ17"/>
    <mergeCell ref="BR16:BS17"/>
    <mergeCell ref="BT16:BU17"/>
    <mergeCell ref="BF18:BG19"/>
    <mergeCell ref="BH18:BI19"/>
    <mergeCell ref="BJ18:BK19"/>
    <mergeCell ref="BZ26:CA27"/>
    <mergeCell ref="CB26:CC27"/>
    <mergeCell ref="BD26:BE27"/>
    <mergeCell ref="BV26:BW27"/>
    <mergeCell ref="BX26:BY27"/>
    <mergeCell ref="CD26:CE27"/>
    <mergeCell ref="BZ28:CA29"/>
    <mergeCell ref="CB28:CC29"/>
    <mergeCell ref="CD28:CE29"/>
    <mergeCell ref="BZ50:CA51"/>
    <mergeCell ref="CB50:CC51"/>
    <mergeCell ref="CD50:CE51"/>
    <mergeCell ref="BZ52:CA53"/>
    <mergeCell ref="CB52:CC53"/>
    <mergeCell ref="CD52:CE53"/>
    <mergeCell ref="BZ46:CA47"/>
    <mergeCell ref="CB46:CC47"/>
    <mergeCell ref="CD46:CE47"/>
    <mergeCell ref="BZ48:CA49"/>
    <mergeCell ref="CB48:CC49"/>
    <mergeCell ref="CD48:CE49"/>
    <mergeCell ref="BX46:BY47"/>
    <mergeCell ref="BD48:BE49"/>
    <mergeCell ref="BV48:BW49"/>
    <mergeCell ref="BX48:BY49"/>
    <mergeCell ref="BF46:BG47"/>
    <mergeCell ref="BH46:BI47"/>
    <mergeCell ref="BJ46:BK47"/>
    <mergeCell ref="BL46:BM47"/>
    <mergeCell ref="BN46:BO47"/>
    <mergeCell ref="BP46:BQ47"/>
    <mergeCell ref="BR46:BS47"/>
    <mergeCell ref="BZ66:CA67"/>
    <mergeCell ref="CB66:CC67"/>
    <mergeCell ref="CD66:CE67"/>
    <mergeCell ref="BZ68:CA69"/>
    <mergeCell ref="CB68:CC69"/>
    <mergeCell ref="CD68:CE69"/>
    <mergeCell ref="BZ62:CA63"/>
    <mergeCell ref="CB62:CC63"/>
    <mergeCell ref="CD62:CE63"/>
    <mergeCell ref="BZ64:CA65"/>
    <mergeCell ref="CB64:CC65"/>
    <mergeCell ref="CD64:CE65"/>
    <mergeCell ref="BZ82:CA83"/>
    <mergeCell ref="CB82:CC83"/>
    <mergeCell ref="CD82:CE83"/>
    <mergeCell ref="BZ84:CA85"/>
    <mergeCell ref="CB84:CC85"/>
    <mergeCell ref="CD84:CE85"/>
    <mergeCell ref="BZ78:CA79"/>
    <mergeCell ref="CB78:CC79"/>
    <mergeCell ref="CD78:CE79"/>
    <mergeCell ref="BZ80:CA81"/>
    <mergeCell ref="CB80:CC81"/>
    <mergeCell ref="CD80:CE81"/>
    <mergeCell ref="CB70:CC71"/>
    <mergeCell ref="CD70:CE71"/>
    <mergeCell ref="CB74:CC75"/>
    <mergeCell ref="CD74:CE75"/>
    <mergeCell ref="CF18:CG19"/>
    <mergeCell ref="CH18:CI19"/>
    <mergeCell ref="CJ18:CK19"/>
    <mergeCell ref="CF20:CG21"/>
    <mergeCell ref="CH20:CI21"/>
    <mergeCell ref="CJ20:CK21"/>
    <mergeCell ref="CF14:CG15"/>
    <mergeCell ref="CH14:CI15"/>
    <mergeCell ref="CJ14:CK15"/>
    <mergeCell ref="CF16:CG17"/>
    <mergeCell ref="CH16:CI17"/>
    <mergeCell ref="CJ16:CK17"/>
    <mergeCell ref="CF26:CG27"/>
    <mergeCell ref="CH26:CI27"/>
    <mergeCell ref="CJ26:CK27"/>
    <mergeCell ref="CF28:CG29"/>
    <mergeCell ref="CH28:CI29"/>
    <mergeCell ref="CJ28:CK29"/>
    <mergeCell ref="CF22:CG23"/>
    <mergeCell ref="CH22:CI23"/>
    <mergeCell ref="CJ22:CK23"/>
    <mergeCell ref="CF24:CG25"/>
    <mergeCell ref="CH24:CI25"/>
    <mergeCell ref="CJ24:CK25"/>
    <mergeCell ref="CF50:CG51"/>
    <mergeCell ref="CH50:CI51"/>
    <mergeCell ref="CJ50:CK51"/>
    <mergeCell ref="CF52:CG53"/>
    <mergeCell ref="CH52:CI53"/>
    <mergeCell ref="CJ52:CK53"/>
    <mergeCell ref="CF46:CG47"/>
    <mergeCell ref="CH46:CI47"/>
    <mergeCell ref="CJ46:CK47"/>
    <mergeCell ref="CF48:CG49"/>
    <mergeCell ref="CH48:CI49"/>
    <mergeCell ref="CJ48:CK49"/>
    <mergeCell ref="CF66:CG67"/>
    <mergeCell ref="CH66:CI67"/>
    <mergeCell ref="CJ66:CK67"/>
    <mergeCell ref="CF68:CG69"/>
    <mergeCell ref="CH68:CI69"/>
    <mergeCell ref="CJ68:CK69"/>
    <mergeCell ref="CF62:CG63"/>
    <mergeCell ref="CH62:CI63"/>
    <mergeCell ref="CJ62:CK63"/>
    <mergeCell ref="CF64:CG65"/>
    <mergeCell ref="CH64:CI65"/>
    <mergeCell ref="CJ64:CK65"/>
    <mergeCell ref="CH56:CI57"/>
    <mergeCell ref="CH58:CI59"/>
    <mergeCell ref="CJ58:CK59"/>
    <mergeCell ref="CH60:CI61"/>
    <mergeCell ref="CJ60:CK61"/>
    <mergeCell ref="CF58:CG59"/>
    <mergeCell ref="CJ82:CK83"/>
    <mergeCell ref="CF84:CG85"/>
    <mergeCell ref="CH84:CI85"/>
    <mergeCell ref="CJ84:CK85"/>
    <mergeCell ref="CF78:CG79"/>
    <mergeCell ref="CH78:CI79"/>
    <mergeCell ref="CJ78:CK79"/>
    <mergeCell ref="CF80:CG81"/>
    <mergeCell ref="CH80:CI81"/>
    <mergeCell ref="CJ80:CK81"/>
    <mergeCell ref="T26:U27"/>
    <mergeCell ref="V26:W27"/>
    <mergeCell ref="X26:Y27"/>
    <mergeCell ref="T28:U29"/>
    <mergeCell ref="V28:W29"/>
    <mergeCell ref="X28:Y29"/>
    <mergeCell ref="T52:U53"/>
    <mergeCell ref="V52:W53"/>
    <mergeCell ref="X52:Y53"/>
    <mergeCell ref="AJ52:AK53"/>
    <mergeCell ref="AL52:AM53"/>
    <mergeCell ref="AN52:AO53"/>
    <mergeCell ref="AN48:AO49"/>
    <mergeCell ref="BD50:BE51"/>
    <mergeCell ref="BV50:BW51"/>
    <mergeCell ref="BX50:BY51"/>
    <mergeCell ref="BD52:BE53"/>
    <mergeCell ref="BV52:BW53"/>
    <mergeCell ref="BX52:BY53"/>
    <mergeCell ref="BD46:BE47"/>
    <mergeCell ref="BV46:BW47"/>
    <mergeCell ref="BX58:BY59"/>
    <mergeCell ref="AN28:AO29"/>
    <mergeCell ref="AJ22:AK23"/>
    <mergeCell ref="AL22:AM23"/>
    <mergeCell ref="AN22:AO23"/>
    <mergeCell ref="AJ24:AK25"/>
    <mergeCell ref="AL24:AM25"/>
    <mergeCell ref="AN24:AO25"/>
    <mergeCell ref="T50:U51"/>
    <mergeCell ref="V50:W51"/>
    <mergeCell ref="X50:Y51"/>
    <mergeCell ref="T46:U47"/>
    <mergeCell ref="V46:W47"/>
    <mergeCell ref="X46:Y47"/>
    <mergeCell ref="T48:U49"/>
    <mergeCell ref="V48:W49"/>
    <mergeCell ref="X48:Y49"/>
    <mergeCell ref="AJ50:AK51"/>
    <mergeCell ref="AL50:AM51"/>
    <mergeCell ref="AN50:AO51"/>
    <mergeCell ref="AJ46:AK47"/>
    <mergeCell ref="AL46:AM47"/>
    <mergeCell ref="AN46:AO47"/>
    <mergeCell ref="AJ48:AK49"/>
    <mergeCell ref="AL48:AM49"/>
    <mergeCell ref="Z36:AA37"/>
    <mergeCell ref="AB36:AC37"/>
    <mergeCell ref="AD36:AE37"/>
    <mergeCell ref="AF36:AG37"/>
    <mergeCell ref="AJ28:AK29"/>
    <mergeCell ref="AL28:AM29"/>
    <mergeCell ref="AB46:AC47"/>
    <mergeCell ref="AD46:AE47"/>
    <mergeCell ref="BV66:BW67"/>
    <mergeCell ref="BX66:BY67"/>
    <mergeCell ref="BD68:BE69"/>
    <mergeCell ref="BV68:BW69"/>
    <mergeCell ref="BX68:BY69"/>
    <mergeCell ref="BD62:BE63"/>
    <mergeCell ref="BV62:BW63"/>
    <mergeCell ref="BX62:BY63"/>
    <mergeCell ref="BD64:BE65"/>
    <mergeCell ref="BV64:BW65"/>
    <mergeCell ref="BX64:BY65"/>
    <mergeCell ref="BF62:BG63"/>
    <mergeCell ref="BH62:BI63"/>
    <mergeCell ref="BJ62:BK63"/>
    <mergeCell ref="BL62:BM63"/>
    <mergeCell ref="BN62:BO63"/>
    <mergeCell ref="BP62:BQ63"/>
    <mergeCell ref="BR62:BS63"/>
    <mergeCell ref="BT62:BU63"/>
    <mergeCell ref="BF64:BG65"/>
    <mergeCell ref="BH64:BI65"/>
    <mergeCell ref="BJ64:BK65"/>
    <mergeCell ref="BN64:BO65"/>
    <mergeCell ref="BP64:BQ65"/>
    <mergeCell ref="BR64:BS65"/>
    <mergeCell ref="BT64:BU65"/>
    <mergeCell ref="BF66:BG67"/>
    <mergeCell ref="BH66:BI67"/>
    <mergeCell ref="BJ66:BK67"/>
    <mergeCell ref="BL66:BM67"/>
    <mergeCell ref="BN66:BO67"/>
    <mergeCell ref="BP66:BQ67"/>
    <mergeCell ref="AL62:AM63"/>
    <mergeCell ref="AN62:AO63"/>
    <mergeCell ref="AJ64:AK65"/>
    <mergeCell ref="AL64:AM65"/>
    <mergeCell ref="AN64:AO65"/>
    <mergeCell ref="T74:U75"/>
    <mergeCell ref="V74:W75"/>
    <mergeCell ref="BV82:BW83"/>
    <mergeCell ref="BX82:BY83"/>
    <mergeCell ref="BD84:BE85"/>
    <mergeCell ref="BV84:BW85"/>
    <mergeCell ref="BX84:BY85"/>
    <mergeCell ref="BD78:BE79"/>
    <mergeCell ref="BV78:BW79"/>
    <mergeCell ref="BX78:BY79"/>
    <mergeCell ref="BD80:BE81"/>
    <mergeCell ref="BV80:BW81"/>
    <mergeCell ref="BX80:BY81"/>
    <mergeCell ref="BF80:BG81"/>
    <mergeCell ref="BH80:BI81"/>
    <mergeCell ref="BJ80:BK81"/>
    <mergeCell ref="BL80:BM81"/>
    <mergeCell ref="BN80:BO81"/>
    <mergeCell ref="BP80:BQ81"/>
    <mergeCell ref="BR80:BS81"/>
    <mergeCell ref="BT80:BU81"/>
    <mergeCell ref="BF82:BG83"/>
    <mergeCell ref="X80:Y81"/>
    <mergeCell ref="T66:U67"/>
    <mergeCell ref="V66:W67"/>
    <mergeCell ref="X66:Y67"/>
    <mergeCell ref="T68:U69"/>
    <mergeCell ref="AH36:AI37"/>
    <mergeCell ref="T40:U41"/>
    <mergeCell ref="V40:W41"/>
    <mergeCell ref="X40:Y41"/>
    <mergeCell ref="AL44:AM45"/>
    <mergeCell ref="T56:U57"/>
    <mergeCell ref="V56:W57"/>
    <mergeCell ref="X56:Y57"/>
    <mergeCell ref="AD42:AE43"/>
    <mergeCell ref="AF42:AG43"/>
    <mergeCell ref="AH42:AI43"/>
    <mergeCell ref="AB44:AC45"/>
    <mergeCell ref="AD44:AE45"/>
    <mergeCell ref="AF44:AG45"/>
    <mergeCell ref="AH44:AI45"/>
    <mergeCell ref="Z46:AA47"/>
    <mergeCell ref="AF46:AG47"/>
    <mergeCell ref="AH46:AI47"/>
    <mergeCell ref="Z52:AA53"/>
    <mergeCell ref="AB52:AC53"/>
    <mergeCell ref="AB56:AC57"/>
    <mergeCell ref="AD56:AE57"/>
    <mergeCell ref="Z54:AA55"/>
    <mergeCell ref="AB54:AC55"/>
    <mergeCell ref="AD54:AE55"/>
    <mergeCell ref="AJ56:AK57"/>
    <mergeCell ref="AL56:AM57"/>
    <mergeCell ref="Z44:AA45"/>
    <mergeCell ref="AH38:AI39"/>
    <mergeCell ref="Z40:AA41"/>
    <mergeCell ref="AB40:AC41"/>
    <mergeCell ref="J2:CK4"/>
    <mergeCell ref="B6:D85"/>
    <mergeCell ref="B2:I4"/>
    <mergeCell ref="AJ82:AK83"/>
    <mergeCell ref="AL82:AM83"/>
    <mergeCell ref="AN82:AO83"/>
    <mergeCell ref="AJ84:AK85"/>
    <mergeCell ref="AL84:AM85"/>
    <mergeCell ref="AN84:AO85"/>
    <mergeCell ref="AJ78:AK79"/>
    <mergeCell ref="AL78:AM79"/>
    <mergeCell ref="AN78:AO79"/>
    <mergeCell ref="AJ80:AK81"/>
    <mergeCell ref="AL80:AM81"/>
    <mergeCell ref="AN80:AO81"/>
    <mergeCell ref="T82:U83"/>
    <mergeCell ref="V82:W83"/>
    <mergeCell ref="X82:Y83"/>
    <mergeCell ref="T84:U85"/>
    <mergeCell ref="V84:W85"/>
    <mergeCell ref="X84:Y85"/>
    <mergeCell ref="T78:U79"/>
    <mergeCell ref="V78:W79"/>
    <mergeCell ref="X78:Y79"/>
    <mergeCell ref="T80:U81"/>
    <mergeCell ref="V80:W81"/>
    <mergeCell ref="T24:U25"/>
    <mergeCell ref="V24:W25"/>
    <mergeCell ref="X24:Y25"/>
    <mergeCell ref="AJ26:AK27"/>
    <mergeCell ref="AL26:AM27"/>
    <mergeCell ref="AN26:AO27"/>
  </mergeCells>
  <pageMargins left="0.7" right="0.7" top="0.75" bottom="0.75" header="0.3" footer="0.3"/>
  <pageSetup orientation="portrait" r:id="rId1"/>
  <ignoredErrors>
    <ignoredError sqref="J8:Y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CQ248"/>
  <sheetViews>
    <sheetView zoomScale="50" zoomScaleNormal="50" workbookViewId="0">
      <selection activeCell="Y15" sqref="Y15"/>
    </sheetView>
  </sheetViews>
  <sheetFormatPr baseColWidth="10" defaultColWidth="11.453125" defaultRowHeight="14.5" x14ac:dyDescent="0.35"/>
  <cols>
    <col min="2" max="9" width="5.6328125" customWidth="1"/>
    <col min="10" max="11" width="11.6328125" bestFit="1" customWidth="1"/>
    <col min="12" max="43" width="6.36328125" customWidth="1"/>
    <col min="45" max="50" width="5.6328125" customWidth="1"/>
  </cols>
  <sheetData>
    <row r="1" spans="1:95" x14ac:dyDescent="0.35">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row>
    <row r="2" spans="1:95" ht="18" customHeight="1" x14ac:dyDescent="0.35">
      <c r="A2" s="22"/>
      <c r="B2" s="819" t="s">
        <v>622</v>
      </c>
      <c r="C2" s="820"/>
      <c r="D2" s="820"/>
      <c r="E2" s="820"/>
      <c r="F2" s="820"/>
      <c r="G2" s="820"/>
      <c r="H2" s="820"/>
      <c r="I2" s="820"/>
      <c r="J2" s="821" t="s">
        <v>16</v>
      </c>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row>
    <row r="3" spans="1:95" ht="18.75" customHeight="1" x14ac:dyDescent="0.35">
      <c r="A3" s="22"/>
      <c r="B3" s="820"/>
      <c r="C3" s="820"/>
      <c r="D3" s="820"/>
      <c r="E3" s="820"/>
      <c r="F3" s="820"/>
      <c r="G3" s="820"/>
      <c r="H3" s="820"/>
      <c r="I3" s="820"/>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821"/>
      <c r="AO3" s="821"/>
      <c r="AP3" s="821"/>
      <c r="AQ3" s="821"/>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row>
    <row r="4" spans="1:95" ht="15" customHeight="1" x14ac:dyDescent="0.35">
      <c r="A4" s="22"/>
      <c r="B4" s="820"/>
      <c r="C4" s="820"/>
      <c r="D4" s="820"/>
      <c r="E4" s="820"/>
      <c r="F4" s="820"/>
      <c r="G4" s="820"/>
      <c r="H4" s="820"/>
      <c r="I4" s="820"/>
      <c r="J4" s="821"/>
      <c r="K4" s="821"/>
      <c r="L4" s="821"/>
      <c r="M4" s="821"/>
      <c r="N4" s="821"/>
      <c r="O4" s="821"/>
      <c r="P4" s="821"/>
      <c r="Q4" s="821"/>
      <c r="R4" s="821"/>
      <c r="S4" s="821"/>
      <c r="T4" s="821"/>
      <c r="U4" s="821"/>
      <c r="V4" s="821"/>
      <c r="W4" s="821"/>
      <c r="X4" s="821"/>
      <c r="Y4" s="821"/>
      <c r="Z4" s="821"/>
      <c r="AA4" s="821"/>
      <c r="AB4" s="821"/>
      <c r="AC4" s="821"/>
      <c r="AD4" s="821"/>
      <c r="AE4" s="821"/>
      <c r="AF4" s="821"/>
      <c r="AG4" s="821"/>
      <c r="AH4" s="821"/>
      <c r="AI4" s="821"/>
      <c r="AJ4" s="821"/>
      <c r="AK4" s="821"/>
      <c r="AL4" s="821"/>
      <c r="AM4" s="821"/>
      <c r="AN4" s="821"/>
      <c r="AO4" s="821"/>
      <c r="AP4" s="821"/>
      <c r="AQ4" s="821"/>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row>
    <row r="5" spans="1:95" ht="15" thickBo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row>
    <row r="6" spans="1:95" ht="18.649999999999999" customHeight="1" x14ac:dyDescent="0.6">
      <c r="A6" s="22"/>
      <c r="B6" s="822" t="s">
        <v>601</v>
      </c>
      <c r="C6" s="822"/>
      <c r="D6" s="823"/>
      <c r="E6" s="790" t="s">
        <v>612</v>
      </c>
      <c r="F6" s="792"/>
      <c r="G6" s="792"/>
      <c r="H6" s="792"/>
      <c r="I6" s="797"/>
      <c r="J6" s="67" t="e">
        <f>IF(AND('Mapa final'!#REF!="Muy Alta",'Mapa final'!#REF!="Leve"),CONCATENATE("R1C",'Mapa final'!#REF!),"")</f>
        <v>#REF!</v>
      </c>
      <c r="K6" s="68" t="e">
        <f>IF(AND('Mapa final'!#REF!="Muy Alta",'Mapa final'!#REF!="Leve"),CONCATENATE("R1C",'Mapa final'!#REF!),"")</f>
        <v>#REF!</v>
      </c>
      <c r="L6" s="68" t="e">
        <f>IF(AND('Mapa final'!#REF!="Muy Alta",'Mapa final'!#REF!="Leve"),CONCATENATE("R1C",'Mapa final'!#REF!),"")</f>
        <v>#REF!</v>
      </c>
      <c r="M6" s="67" t="e">
        <f>IF(AND('Mapa final'!#REF!="Muy Alta",'Mapa final'!#REF!="Leve"),CONCATENATE("R1C",'Mapa final'!#REF!),"")</f>
        <v>#REF!</v>
      </c>
      <c r="N6" s="68" t="e">
        <f>IF(AND('Mapa final'!#REF!="Muy Alta",'Mapa final'!#REF!="Leve"),CONCATENATE("R1C",'Mapa final'!#REF!),"")</f>
        <v>#REF!</v>
      </c>
      <c r="O6" s="68" t="e">
        <f>IF(AND('Mapa final'!#REF!="Muy Alta",'Mapa final'!#REF!="Leve"),CONCATENATE("R1C",'Mapa final'!#REF!),"")</f>
        <v>#REF!</v>
      </c>
      <c r="P6" s="67" t="e">
        <f>IF(AND('Mapa final'!#REF!="Muy Alta",'Mapa final'!#REF!="Leve"),CONCATENATE("R1C",'Mapa final'!#REF!),"")</f>
        <v>#REF!</v>
      </c>
      <c r="Q6" s="68" t="e">
        <f>IF(AND('Mapa final'!#REF!="Muy Alta",'Mapa final'!#REF!="Leve"),CONCATENATE("R1C",'Mapa final'!#REF!),"")</f>
        <v>#REF!</v>
      </c>
      <c r="R6" s="68" t="e">
        <f>IF(AND('Mapa final'!#REF!="Muy Alta",'Mapa final'!#REF!="Leve"),CONCATENATE("R1C",'Mapa final'!#REF!),"")</f>
        <v>#REF!</v>
      </c>
      <c r="S6" s="67" t="e">
        <f>IF(AND('Mapa final'!#REF!="Muy Alta",'Mapa final'!#REF!="Leve"),CONCATENATE("R1C",'Mapa final'!#REF!),"")</f>
        <v>#REF!</v>
      </c>
      <c r="T6" s="67" t="e">
        <f>IF(AND('Mapa final'!#REF!="Muy Alta",'Mapa final'!#REF!="Menor"),CONCATENATE("R1C",'Mapa final'!#REF!),"")</f>
        <v>#REF!</v>
      </c>
      <c r="U6" s="68" t="e">
        <f>IF(AND('Mapa final'!#REF!="Muy Alta",'Mapa final'!#REF!="Menor"),CONCATENATE("R1C",'Mapa final'!#REF!),"")</f>
        <v>#REF!</v>
      </c>
      <c r="V6" s="68" t="e">
        <f>IF(AND('Mapa final'!#REF!="Muy Alta",'Mapa final'!#REF!="Menor"),CONCATENATE("R1C",'Mapa final'!#REF!),"")</f>
        <v>#REF!</v>
      </c>
      <c r="W6" s="68" t="e">
        <f>IF(AND('Mapa final'!#REF!="Muy Alta",'Mapa final'!#REF!="Menor"),CONCATENATE("R1C",'Mapa final'!#REF!),"")</f>
        <v>#REF!</v>
      </c>
      <c r="X6" s="68" t="e">
        <f>IF(AND('Mapa final'!#REF!="Muy Alta",'Mapa final'!#REF!="Menor"),CONCATENATE("R1C",'Mapa final'!#REF!),"")</f>
        <v>#REF!</v>
      </c>
      <c r="Y6" s="69" t="e">
        <f>IF(AND('Mapa final'!#REF!="Muy Alta",'Mapa final'!#REF!="Menor"),CONCATENATE("R1C",'Mapa final'!#REF!),"")</f>
        <v>#REF!</v>
      </c>
      <c r="Z6" s="67" t="e">
        <f>IF(AND('Mapa final'!#REF!="Muy Alta",'Mapa final'!#REF!="Moderado"),CONCATENATE("R1C",'Mapa final'!#REF!),"")</f>
        <v>#REF!</v>
      </c>
      <c r="AA6" s="68" t="e">
        <f>IF(AND('Mapa final'!#REF!="Muy Alta",'Mapa final'!#REF!="Moderado"),CONCATENATE("R1C",'Mapa final'!#REF!),"")</f>
        <v>#REF!</v>
      </c>
      <c r="AB6" s="68" t="e">
        <f>IF(AND('Mapa final'!#REF!="Muy Alta",'Mapa final'!#REF!="Moderado"),CONCATENATE("R1C",'Mapa final'!#REF!),"")</f>
        <v>#REF!</v>
      </c>
      <c r="AC6" s="68" t="e">
        <f>IF(AND('Mapa final'!#REF!="Muy Alta",'Mapa final'!#REF!="Moderado"),CONCATENATE("R1C",'Mapa final'!#REF!),"")</f>
        <v>#REF!</v>
      </c>
      <c r="AD6" s="68" t="e">
        <f>IF(AND('Mapa final'!#REF!="Muy Alta",'Mapa final'!#REF!="Moderado"),CONCATENATE("R1C",'Mapa final'!#REF!),"")</f>
        <v>#REF!</v>
      </c>
      <c r="AE6" s="69" t="e">
        <f>IF(AND('Mapa final'!#REF!="Muy Alta",'Mapa final'!#REF!="Moderado"),CONCATENATE("R1C",'Mapa final'!#REF!),"")</f>
        <v>#REF!</v>
      </c>
      <c r="AF6" s="67" t="e">
        <f>IF(AND('Mapa final'!#REF!="Muy Alta",'Mapa final'!#REF!="Mayor"),CONCATENATE("R1C",'Mapa final'!#REF!),"")</f>
        <v>#REF!</v>
      </c>
      <c r="AG6" s="68" t="e">
        <f>IF(AND('Mapa final'!#REF!="Muy Alta",'Mapa final'!#REF!="Mayor"),CONCATENATE("R1C",'Mapa final'!#REF!),"")</f>
        <v>#REF!</v>
      </c>
      <c r="AH6" s="68" t="e">
        <f>IF(AND('Mapa final'!#REF!="Muy Alta",'Mapa final'!#REF!="Mayor"),CONCATENATE("R1C",'Mapa final'!#REF!),"")</f>
        <v>#REF!</v>
      </c>
      <c r="AI6" s="68" t="e">
        <f>IF(AND('Mapa final'!#REF!="Muy Alta",'Mapa final'!#REF!="Mayor"),CONCATENATE("R1C",'Mapa final'!#REF!),"")</f>
        <v>#REF!</v>
      </c>
      <c r="AJ6" s="68" t="e">
        <f>IF(AND('Mapa final'!#REF!="Muy Alta",'Mapa final'!#REF!="Mayor"),CONCATENATE("R1C",'Mapa final'!#REF!),"")</f>
        <v>#REF!</v>
      </c>
      <c r="AK6" s="69" t="e">
        <f>IF(AND('Mapa final'!#REF!="Muy Alta",'Mapa final'!#REF!="Mayor"),CONCATENATE("R1C",'Mapa final'!#REF!),"")</f>
        <v>#REF!</v>
      </c>
      <c r="AL6" s="70" t="e">
        <f>IF(AND('Mapa final'!#REF!="Muy Alta",'Mapa final'!#REF!="Catastrófico"),CONCATENATE("R1C",'Mapa final'!#REF!),"")</f>
        <v>#REF!</v>
      </c>
      <c r="AM6" s="71" t="e">
        <f>IF(AND('Mapa final'!#REF!="Muy Alta",'Mapa final'!#REF!="Catastrófico"),CONCATENATE("R1C",'Mapa final'!#REF!),"")</f>
        <v>#REF!</v>
      </c>
      <c r="AN6" s="71" t="e">
        <f>IF(AND('Mapa final'!#REF!="Muy Alta",'Mapa final'!#REF!="Catastrófico"),CONCATENATE("R1C",'Mapa final'!#REF!),"")</f>
        <v>#REF!</v>
      </c>
      <c r="AO6" s="71" t="e">
        <f>IF(AND('Mapa final'!#REF!="Muy Alta",'Mapa final'!#REF!="Catastrófico"),CONCATENATE("R1C",'Mapa final'!#REF!),"")</f>
        <v>#REF!</v>
      </c>
      <c r="AP6" s="71" t="e">
        <f>IF(AND('Mapa final'!#REF!="Muy Alta",'Mapa final'!#REF!="Catastrófico"),CONCATENATE("R1C",'Mapa final'!#REF!),"")</f>
        <v>#REF!</v>
      </c>
      <c r="AQ6" s="72" t="e">
        <f>IF(AND('Mapa final'!#REF!="Muy Alta",'Mapa final'!#REF!="Catastrófico"),CONCATENATE("R1C",'Mapa final'!#REF!),"")</f>
        <v>#REF!</v>
      </c>
      <c r="AR6" s="22"/>
      <c r="AS6" s="810" t="s">
        <v>604</v>
      </c>
      <c r="AT6" s="811"/>
      <c r="AU6" s="811"/>
      <c r="AV6" s="811"/>
      <c r="AW6" s="811"/>
      <c r="AX6" s="81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row>
    <row r="7" spans="1:95" ht="18.649999999999999" customHeight="1" x14ac:dyDescent="0.6">
      <c r="A7" s="22"/>
      <c r="B7" s="822"/>
      <c r="C7" s="822"/>
      <c r="D7" s="823"/>
      <c r="E7" s="793"/>
      <c r="F7" s="794"/>
      <c r="G7" s="794"/>
      <c r="H7" s="794"/>
      <c r="I7" s="798"/>
      <c r="J7" s="73" t="e">
        <f>IF(AND('Mapa final'!#REF!="Muy Alta",'Mapa final'!#REF!="Leve"),CONCATENATE("R2C",'Mapa final'!#REF!),"")</f>
        <v>#REF!</v>
      </c>
      <c r="K7" s="74" t="e">
        <f>IF(AND('Mapa final'!#REF!="Muy Alta",'Mapa final'!#REF!="Leve"),CONCATENATE("R2C",'Mapa final'!#REF!),"")</f>
        <v>#REF!</v>
      </c>
      <c r="L7" s="74" t="e">
        <f>IF(AND('Mapa final'!#REF!="Muy Alta",'Mapa final'!#REF!="Leve"),CONCATENATE("R2C",'Mapa final'!#REF!),"")</f>
        <v>#REF!</v>
      </c>
      <c r="M7" s="74" t="e">
        <f>IF(AND('Mapa final'!#REF!="Muy Alta",'Mapa final'!#REF!="Leve"),CONCATENATE("R2C",'Mapa final'!#REF!),"")</f>
        <v>#REF!</v>
      </c>
      <c r="N7" s="74" t="e">
        <f>IF(AND('Mapa final'!#REF!="Muy Alta",'Mapa final'!#REF!="Leve"),CONCATENATE("R2C",'Mapa final'!#REF!),"")</f>
        <v>#REF!</v>
      </c>
      <c r="O7" s="74" t="e">
        <f>IF(AND('Mapa final'!#REF!="Muy Alta",'Mapa final'!#REF!="Leve"),CONCATENATE("R2C",'Mapa final'!#REF!),"")</f>
        <v>#REF!</v>
      </c>
      <c r="P7" s="74" t="e">
        <f>IF(AND('Mapa final'!#REF!="Muy Alta",'Mapa final'!#REF!="Leve"),CONCATENATE("R2C",'Mapa final'!#REF!),"")</f>
        <v>#REF!</v>
      </c>
      <c r="Q7" s="74" t="e">
        <f>IF(AND('Mapa final'!#REF!="Muy Alta",'Mapa final'!#REF!="Leve"),CONCATENATE("R2C",'Mapa final'!#REF!),"")</f>
        <v>#REF!</v>
      </c>
      <c r="R7" s="74" t="e">
        <f>IF(AND('Mapa final'!#REF!="Muy Alta",'Mapa final'!#REF!="Leve"),CONCATENATE("R2C",'Mapa final'!#REF!),"")</f>
        <v>#REF!</v>
      </c>
      <c r="S7" s="74" t="e">
        <f>IF(AND('Mapa final'!#REF!="Muy Alta",'Mapa final'!#REF!="Leve"),CONCATENATE("R2C",'Mapa final'!#REF!),"")</f>
        <v>#REF!</v>
      </c>
      <c r="T7" s="73" t="e">
        <f>IF(AND('Mapa final'!#REF!="Muy Alta",'Mapa final'!#REF!="Menor"),CONCATENATE("R2C",'Mapa final'!#REF!),"")</f>
        <v>#REF!</v>
      </c>
      <c r="U7" s="74" t="e">
        <f>IF(AND('Mapa final'!#REF!="Muy Alta",'Mapa final'!#REF!="Menor"),CONCATENATE("R2C",'Mapa final'!#REF!),"")</f>
        <v>#REF!</v>
      </c>
      <c r="V7" s="74" t="e">
        <f>IF(AND('Mapa final'!#REF!="Muy Alta",'Mapa final'!#REF!="Menor"),CONCATENATE("R2C",'Mapa final'!#REF!),"")</f>
        <v>#REF!</v>
      </c>
      <c r="W7" s="74" t="e">
        <f>IF(AND('Mapa final'!#REF!="Muy Alta",'Mapa final'!#REF!="Menor"),CONCATENATE("R2C",'Mapa final'!#REF!),"")</f>
        <v>#REF!</v>
      </c>
      <c r="X7" s="74" t="e">
        <f>IF(AND('Mapa final'!#REF!="Muy Alta",'Mapa final'!#REF!="Menor"),CONCATENATE("R2C",'Mapa final'!#REF!),"")</f>
        <v>#REF!</v>
      </c>
      <c r="Y7" s="75" t="e">
        <f>IF(AND('Mapa final'!#REF!="Muy Alta",'Mapa final'!#REF!="Menor"),CONCATENATE("R2C",'Mapa final'!#REF!),"")</f>
        <v>#REF!</v>
      </c>
      <c r="Z7" s="73" t="e">
        <f>IF(AND('Mapa final'!#REF!="Muy Alta",'Mapa final'!#REF!="Moderado"),CONCATENATE("R2C",'Mapa final'!#REF!),"")</f>
        <v>#REF!</v>
      </c>
      <c r="AA7" s="74" t="e">
        <f>IF(AND('Mapa final'!#REF!="Muy Alta",'Mapa final'!#REF!="Moderado"),CONCATENATE("R2C",'Mapa final'!#REF!),"")</f>
        <v>#REF!</v>
      </c>
      <c r="AB7" s="74" t="e">
        <f>IF(AND('Mapa final'!#REF!="Muy Alta",'Mapa final'!#REF!="Moderado"),CONCATENATE("R2C",'Mapa final'!#REF!),"")</f>
        <v>#REF!</v>
      </c>
      <c r="AC7" s="74" t="e">
        <f>IF(AND('Mapa final'!#REF!="Muy Alta",'Mapa final'!#REF!="Moderado"),CONCATENATE("R2C",'Mapa final'!#REF!),"")</f>
        <v>#REF!</v>
      </c>
      <c r="AD7" s="74" t="e">
        <f>IF(AND('Mapa final'!#REF!="Muy Alta",'Mapa final'!#REF!="Moderado"),CONCATENATE("R2C",'Mapa final'!#REF!),"")</f>
        <v>#REF!</v>
      </c>
      <c r="AE7" s="75" t="e">
        <f>IF(AND('Mapa final'!#REF!="Muy Alta",'Mapa final'!#REF!="Moderado"),CONCATENATE("R2C",'Mapa final'!#REF!),"")</f>
        <v>#REF!</v>
      </c>
      <c r="AF7" s="73" t="e">
        <f>IF(AND('Mapa final'!#REF!="Muy Alta",'Mapa final'!#REF!="Mayor"),CONCATENATE("R2C",'Mapa final'!#REF!),"")</f>
        <v>#REF!</v>
      </c>
      <c r="AG7" s="74" t="e">
        <f>IF(AND('Mapa final'!#REF!="Muy Alta",'Mapa final'!#REF!="Mayor"),CONCATENATE("R2C",'Mapa final'!#REF!),"")</f>
        <v>#REF!</v>
      </c>
      <c r="AH7" s="74" t="e">
        <f>IF(AND('Mapa final'!#REF!="Muy Alta",'Mapa final'!#REF!="Mayor"),CONCATENATE("R2C",'Mapa final'!#REF!),"")</f>
        <v>#REF!</v>
      </c>
      <c r="AI7" s="74" t="e">
        <f>IF(AND('Mapa final'!#REF!="Muy Alta",'Mapa final'!#REF!="Mayor"),CONCATENATE("R2C",'Mapa final'!#REF!),"")</f>
        <v>#REF!</v>
      </c>
      <c r="AJ7" s="74" t="e">
        <f>IF(AND('Mapa final'!#REF!="Muy Alta",'Mapa final'!#REF!="Mayor"),CONCATENATE("R2C",'Mapa final'!#REF!),"")</f>
        <v>#REF!</v>
      </c>
      <c r="AK7" s="75" t="e">
        <f>IF(AND('Mapa final'!#REF!="Muy Alta",'Mapa final'!#REF!="Mayor"),CONCATENATE("R2C",'Mapa final'!#REF!),"")</f>
        <v>#REF!</v>
      </c>
      <c r="AL7" s="76" t="e">
        <f>IF(AND('Mapa final'!#REF!="Muy Alta",'Mapa final'!#REF!="Catastrófico"),CONCATENATE("R2C",'Mapa final'!#REF!),"")</f>
        <v>#REF!</v>
      </c>
      <c r="AM7" s="77" t="e">
        <f>IF(AND('Mapa final'!#REF!="Muy Alta",'Mapa final'!#REF!="Catastrófico"),CONCATENATE("R2C",'Mapa final'!#REF!),"")</f>
        <v>#REF!</v>
      </c>
      <c r="AN7" s="77" t="e">
        <f>IF(AND('Mapa final'!#REF!="Muy Alta",'Mapa final'!#REF!="Catastrófico"),CONCATENATE("R2C",'Mapa final'!#REF!),"")</f>
        <v>#REF!</v>
      </c>
      <c r="AO7" s="77" t="e">
        <f>IF(AND('Mapa final'!#REF!="Muy Alta",'Mapa final'!#REF!="Catastrófico"),CONCATENATE("R2C",'Mapa final'!#REF!),"")</f>
        <v>#REF!</v>
      </c>
      <c r="AP7" s="77" t="e">
        <f>IF(AND('Mapa final'!#REF!="Muy Alta",'Mapa final'!#REF!="Catastrófico"),CONCATENATE("R2C",'Mapa final'!#REF!),"")</f>
        <v>#REF!</v>
      </c>
      <c r="AQ7" s="78" t="e">
        <f>IF(AND('Mapa final'!#REF!="Muy Alta",'Mapa final'!#REF!="Catastrófico"),CONCATENATE("R2C",'Mapa final'!#REF!),"")</f>
        <v>#REF!</v>
      </c>
      <c r="AR7" s="22"/>
      <c r="AS7" s="813"/>
      <c r="AT7" s="814"/>
      <c r="AU7" s="814"/>
      <c r="AV7" s="814"/>
      <c r="AW7" s="814"/>
      <c r="AX7" s="815"/>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row>
    <row r="8" spans="1:95" ht="18.649999999999999" customHeight="1" x14ac:dyDescent="0.6">
      <c r="A8" s="22"/>
      <c r="B8" s="822"/>
      <c r="C8" s="822"/>
      <c r="D8" s="823"/>
      <c r="E8" s="793"/>
      <c r="F8" s="794"/>
      <c r="G8" s="794"/>
      <c r="H8" s="794"/>
      <c r="I8" s="798"/>
      <c r="J8" s="73" t="e">
        <f>IF(AND('Mapa final'!#REF!="Muy Alta",'Mapa final'!#REF!="Leve"),CONCATENATE("R3C",'Mapa final'!#REF!),"")</f>
        <v>#REF!</v>
      </c>
      <c r="K8" s="74" t="e">
        <f>IF(AND('Mapa final'!#REF!="Muy Alta",'Mapa final'!#REF!="Leve"),CONCATENATE("R3C",'Mapa final'!#REF!),"")</f>
        <v>#REF!</v>
      </c>
      <c r="L8" s="74" t="e">
        <f>IF(AND('Mapa final'!#REF!="Muy Alta",'Mapa final'!#REF!="Leve"),CONCATENATE("R3C",'Mapa final'!#REF!),"")</f>
        <v>#REF!</v>
      </c>
      <c r="M8" s="74" t="e">
        <f>IF(AND('Mapa final'!#REF!="Muy Alta",'Mapa final'!#REF!="Leve"),CONCATENATE("R3C",'Mapa final'!#REF!),"")</f>
        <v>#REF!</v>
      </c>
      <c r="N8" s="74" t="e">
        <f>IF(AND('Mapa final'!#REF!="Muy Alta",'Mapa final'!#REF!="Leve"),CONCATENATE("R3C",'Mapa final'!#REF!),"")</f>
        <v>#REF!</v>
      </c>
      <c r="O8" s="74" t="e">
        <f>IF(AND('Mapa final'!#REF!="Muy Alta",'Mapa final'!#REF!="Leve"),CONCATENATE("R3C",'Mapa final'!#REF!),"")</f>
        <v>#REF!</v>
      </c>
      <c r="P8" s="74" t="e">
        <f>IF(AND('Mapa final'!#REF!="Muy Alta",'Mapa final'!#REF!="Leve"),CONCATENATE("R3C",'Mapa final'!#REF!),"")</f>
        <v>#REF!</v>
      </c>
      <c r="Q8" s="74" t="e">
        <f>IF(AND('Mapa final'!#REF!="Muy Alta",'Mapa final'!#REF!="Leve"),CONCATENATE("R3C",'Mapa final'!#REF!),"")</f>
        <v>#REF!</v>
      </c>
      <c r="R8" s="74" t="e">
        <f>IF(AND('Mapa final'!#REF!="Muy Alta",'Mapa final'!#REF!="Leve"),CONCATENATE("R3C",'Mapa final'!#REF!),"")</f>
        <v>#REF!</v>
      </c>
      <c r="S8" s="74" t="e">
        <f>IF(AND('Mapa final'!#REF!="Muy Alta",'Mapa final'!#REF!="Leve"),CONCATENATE("R3C",'Mapa final'!#REF!),"")</f>
        <v>#REF!</v>
      </c>
      <c r="T8" s="73" t="e">
        <f>IF(AND('Mapa final'!#REF!="Muy Alta",'Mapa final'!#REF!="Menor"),CONCATENATE("R3C",'Mapa final'!#REF!),"")</f>
        <v>#REF!</v>
      </c>
      <c r="U8" s="74" t="e">
        <f>IF(AND('Mapa final'!#REF!="Muy Alta",'Mapa final'!#REF!="Menor"),CONCATENATE("R3C",'Mapa final'!#REF!),"")</f>
        <v>#REF!</v>
      </c>
      <c r="V8" s="74" t="e">
        <f>IF(AND('Mapa final'!#REF!="Muy Alta",'Mapa final'!#REF!="Menor"),CONCATENATE("R3C",'Mapa final'!#REF!),"")</f>
        <v>#REF!</v>
      </c>
      <c r="W8" s="74" t="e">
        <f>IF(AND('Mapa final'!#REF!="Muy Alta",'Mapa final'!#REF!="Menor"),CONCATENATE("R3C",'Mapa final'!#REF!),"")</f>
        <v>#REF!</v>
      </c>
      <c r="X8" s="74" t="e">
        <f>IF(AND('Mapa final'!#REF!="Muy Alta",'Mapa final'!#REF!="Menor"),CONCATENATE("R3C",'Mapa final'!#REF!),"")</f>
        <v>#REF!</v>
      </c>
      <c r="Y8" s="75" t="e">
        <f>IF(AND('Mapa final'!#REF!="Muy Alta",'Mapa final'!#REF!="Menor"),CONCATENATE("R3C",'Mapa final'!#REF!),"")</f>
        <v>#REF!</v>
      </c>
      <c r="Z8" s="73" t="e">
        <f>IF(AND('Mapa final'!#REF!="Muy Alta",'Mapa final'!#REF!="Moderado"),CONCATENATE("R3C",'Mapa final'!#REF!),"")</f>
        <v>#REF!</v>
      </c>
      <c r="AA8" s="74" t="e">
        <f>IF(AND('Mapa final'!#REF!="Muy Alta",'Mapa final'!#REF!="Moderado"),CONCATENATE("R3C",'Mapa final'!#REF!),"")</f>
        <v>#REF!</v>
      </c>
      <c r="AB8" s="74" t="e">
        <f>IF(AND('Mapa final'!#REF!="Muy Alta",'Mapa final'!#REF!="Moderado"),CONCATENATE("R3C",'Mapa final'!#REF!),"")</f>
        <v>#REF!</v>
      </c>
      <c r="AC8" s="74" t="e">
        <f>IF(AND('Mapa final'!#REF!="Muy Alta",'Mapa final'!#REF!="Moderado"),CONCATENATE("R3C",'Mapa final'!#REF!),"")</f>
        <v>#REF!</v>
      </c>
      <c r="AD8" s="74" t="e">
        <f>IF(AND('Mapa final'!#REF!="Muy Alta",'Mapa final'!#REF!="Moderado"),CONCATENATE("R3C",'Mapa final'!#REF!),"")</f>
        <v>#REF!</v>
      </c>
      <c r="AE8" s="75" t="e">
        <f>IF(AND('Mapa final'!#REF!="Muy Alta",'Mapa final'!#REF!="Moderado"),CONCATENATE("R3C",'Mapa final'!#REF!),"")</f>
        <v>#REF!</v>
      </c>
      <c r="AF8" s="73" t="e">
        <f>IF(AND('Mapa final'!#REF!="Muy Alta",'Mapa final'!#REF!="Mayor"),CONCATENATE("R3C",'Mapa final'!#REF!),"")</f>
        <v>#REF!</v>
      </c>
      <c r="AG8" s="74" t="e">
        <f>IF(AND('Mapa final'!#REF!="Muy Alta",'Mapa final'!#REF!="Mayor"),CONCATENATE("R3C",'Mapa final'!#REF!),"")</f>
        <v>#REF!</v>
      </c>
      <c r="AH8" s="74" t="e">
        <f>IF(AND('Mapa final'!#REF!="Muy Alta",'Mapa final'!#REF!="Mayor"),CONCATENATE("R3C",'Mapa final'!#REF!),"")</f>
        <v>#REF!</v>
      </c>
      <c r="AI8" s="74" t="e">
        <f>IF(AND('Mapa final'!#REF!="Muy Alta",'Mapa final'!#REF!="Mayor"),CONCATENATE("R3C",'Mapa final'!#REF!),"")</f>
        <v>#REF!</v>
      </c>
      <c r="AJ8" s="74" t="e">
        <f>IF(AND('Mapa final'!#REF!="Muy Alta",'Mapa final'!#REF!="Mayor"),CONCATENATE("R3C",'Mapa final'!#REF!),"")</f>
        <v>#REF!</v>
      </c>
      <c r="AK8" s="75" t="e">
        <f>IF(AND('Mapa final'!#REF!="Muy Alta",'Mapa final'!#REF!="Mayor"),CONCATENATE("R3C",'Mapa final'!#REF!),"")</f>
        <v>#REF!</v>
      </c>
      <c r="AL8" s="76" t="e">
        <f>IF(AND('Mapa final'!#REF!="Muy Alta",'Mapa final'!#REF!="Catastrófico"),CONCATENATE("R3C",'Mapa final'!#REF!),"")</f>
        <v>#REF!</v>
      </c>
      <c r="AM8" s="77" t="e">
        <f>IF(AND('Mapa final'!#REF!="Muy Alta",'Mapa final'!#REF!="Catastrófico"),CONCATENATE("R3C",'Mapa final'!#REF!),"")</f>
        <v>#REF!</v>
      </c>
      <c r="AN8" s="77" t="e">
        <f>IF(AND('Mapa final'!#REF!="Muy Alta",'Mapa final'!#REF!="Catastrófico"),CONCATENATE("R3C",'Mapa final'!#REF!),"")</f>
        <v>#REF!</v>
      </c>
      <c r="AO8" s="77" t="e">
        <f>IF(AND('Mapa final'!#REF!="Muy Alta",'Mapa final'!#REF!="Catastrófico"),CONCATENATE("R3C",'Mapa final'!#REF!),"")</f>
        <v>#REF!</v>
      </c>
      <c r="AP8" s="77" t="e">
        <f>IF(AND('Mapa final'!#REF!="Muy Alta",'Mapa final'!#REF!="Catastrófico"),CONCATENATE("R3C",'Mapa final'!#REF!),"")</f>
        <v>#REF!</v>
      </c>
      <c r="AQ8" s="78" t="e">
        <f>IF(AND('Mapa final'!#REF!="Muy Alta",'Mapa final'!#REF!="Catastrófico"),CONCATENATE("R3C",'Mapa final'!#REF!),"")</f>
        <v>#REF!</v>
      </c>
      <c r="AR8" s="22"/>
      <c r="AS8" s="813"/>
      <c r="AT8" s="814"/>
      <c r="AU8" s="814"/>
      <c r="AV8" s="814"/>
      <c r="AW8" s="814"/>
      <c r="AX8" s="815"/>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row>
    <row r="9" spans="1:95" ht="18.649999999999999" customHeight="1" x14ac:dyDescent="0.6">
      <c r="A9" s="22"/>
      <c r="B9" s="822"/>
      <c r="C9" s="822"/>
      <c r="D9" s="823"/>
      <c r="E9" s="793"/>
      <c r="F9" s="794"/>
      <c r="G9" s="794"/>
      <c r="H9" s="794"/>
      <c r="I9" s="798"/>
      <c r="J9" s="73" t="e">
        <f>IF(AND('Mapa final'!#REF!="Muy Alta",'Mapa final'!#REF!="Leve"),CONCATENATE("R5C",'Mapa final'!#REF!),"")</f>
        <v>#REF!</v>
      </c>
      <c r="K9" s="74" t="e">
        <f>IF(AND('Mapa final'!#REF!="Muy Alta",'Mapa final'!#REF!="Leve"),CONCATENATE("R5C",'Mapa final'!#REF!),"")</f>
        <v>#REF!</v>
      </c>
      <c r="L9" s="74" t="e">
        <f>IF(AND('Mapa final'!#REF!="Muy Alta",'Mapa final'!#REF!="Leve"),CONCATENATE("R5C",'Mapa final'!#REF!),"")</f>
        <v>#REF!</v>
      </c>
      <c r="M9" s="74" t="e">
        <f>IF(AND('Mapa final'!#REF!="Muy Alta",'Mapa final'!#REF!="Leve"),CONCATENATE("R5C",'Mapa final'!#REF!),"")</f>
        <v>#REF!</v>
      </c>
      <c r="N9" s="74" t="e">
        <f>IF(AND('Mapa final'!#REF!="Muy Alta",'Mapa final'!#REF!="Leve"),CONCATENATE("R5C",'Mapa final'!#REF!),"")</f>
        <v>#REF!</v>
      </c>
      <c r="O9" s="74" t="e">
        <f>IF(AND('Mapa final'!#REF!="Muy Alta",'Mapa final'!#REF!="Leve"),CONCATENATE("R5C",'Mapa final'!#REF!),"")</f>
        <v>#REF!</v>
      </c>
      <c r="P9" s="74" t="e">
        <f>IF(AND('Mapa final'!#REF!="Muy Alta",'Mapa final'!#REF!="Leve"),CONCATENATE("R5C",'Mapa final'!#REF!),"")</f>
        <v>#REF!</v>
      </c>
      <c r="Q9" s="74" t="e">
        <f>IF(AND('Mapa final'!#REF!="Muy Alta",'Mapa final'!#REF!="Leve"),CONCATENATE("R5C",'Mapa final'!#REF!),"")</f>
        <v>#REF!</v>
      </c>
      <c r="R9" s="74" t="e">
        <f>IF(AND('Mapa final'!#REF!="Muy Alta",'Mapa final'!#REF!="Leve"),CONCATENATE("R5C",'Mapa final'!#REF!),"")</f>
        <v>#REF!</v>
      </c>
      <c r="S9" s="74" t="e">
        <f>IF(AND('Mapa final'!#REF!="Muy Alta",'Mapa final'!#REF!="Leve"),CONCATENATE("R5C",'Mapa final'!#REF!),"")</f>
        <v>#REF!</v>
      </c>
      <c r="T9" s="73" t="e">
        <f>IF(AND('Mapa final'!#REF!="Muy Alta",'Mapa final'!#REF!="Menor"),CONCATENATE("R5C",'Mapa final'!#REF!),"")</f>
        <v>#REF!</v>
      </c>
      <c r="U9" s="74" t="e">
        <f>IF(AND('Mapa final'!#REF!="Muy Alta",'Mapa final'!#REF!="Menor"),CONCATENATE("R5C",'Mapa final'!#REF!),"")</f>
        <v>#REF!</v>
      </c>
      <c r="V9" s="74" t="e">
        <f>IF(AND('Mapa final'!#REF!="Muy Alta",'Mapa final'!#REF!="Menor"),CONCATENATE("R5C",'Mapa final'!#REF!),"")</f>
        <v>#REF!</v>
      </c>
      <c r="W9" s="74" t="e">
        <f>IF(AND('Mapa final'!#REF!="Muy Alta",'Mapa final'!#REF!="Menor"),CONCATENATE("R5C",'Mapa final'!#REF!),"")</f>
        <v>#REF!</v>
      </c>
      <c r="X9" s="74" t="e">
        <f>IF(AND('Mapa final'!#REF!="Muy Alta",'Mapa final'!#REF!="Menor"),CONCATENATE("R5C",'Mapa final'!#REF!),"")</f>
        <v>#REF!</v>
      </c>
      <c r="Y9" s="75" t="e">
        <f>IF(AND('Mapa final'!#REF!="Muy Alta",'Mapa final'!#REF!="Menor"),CONCATENATE("R5C",'Mapa final'!#REF!),"")</f>
        <v>#REF!</v>
      </c>
      <c r="Z9" s="73" t="e">
        <f>IF(AND('Mapa final'!#REF!="Muy Alta",'Mapa final'!#REF!="Moderado"),CONCATENATE("R5C",'Mapa final'!#REF!),"")</f>
        <v>#REF!</v>
      </c>
      <c r="AA9" s="74" t="e">
        <f>IF(AND('Mapa final'!#REF!="Muy Alta",'Mapa final'!#REF!="Moderado"),CONCATENATE("R5C",'Mapa final'!#REF!),"")</f>
        <v>#REF!</v>
      </c>
      <c r="AB9" s="74" t="e">
        <f>IF(AND('Mapa final'!#REF!="Muy Alta",'Mapa final'!#REF!="Moderado"),CONCATENATE("R5C",'Mapa final'!#REF!),"")</f>
        <v>#REF!</v>
      </c>
      <c r="AC9" s="74" t="e">
        <f>IF(AND('Mapa final'!#REF!="Muy Alta",'Mapa final'!#REF!="Moderado"),CONCATENATE("R5C",'Mapa final'!#REF!),"")</f>
        <v>#REF!</v>
      </c>
      <c r="AD9" s="74" t="e">
        <f>IF(AND('Mapa final'!#REF!="Muy Alta",'Mapa final'!#REF!="Moderado"),CONCATENATE("R5C",'Mapa final'!#REF!),"")</f>
        <v>#REF!</v>
      </c>
      <c r="AE9" s="75" t="e">
        <f>IF(AND('Mapa final'!#REF!="Muy Alta",'Mapa final'!#REF!="Moderado"),CONCATENATE("R5C",'Mapa final'!#REF!),"")</f>
        <v>#REF!</v>
      </c>
      <c r="AF9" s="73" t="e">
        <f>IF(AND('Mapa final'!#REF!="Muy Alta",'Mapa final'!#REF!="Mayor"),CONCATENATE("R5C",'Mapa final'!#REF!),"")</f>
        <v>#REF!</v>
      </c>
      <c r="AG9" s="74" t="e">
        <f>IF(AND('Mapa final'!#REF!="Muy Alta",'Mapa final'!#REF!="Mayor"),CONCATENATE("R5C",'Mapa final'!#REF!),"")</f>
        <v>#REF!</v>
      </c>
      <c r="AH9" s="74" t="e">
        <f>IF(AND('Mapa final'!#REF!="Muy Alta",'Mapa final'!#REF!="Mayor"),CONCATENATE("R5C",'Mapa final'!#REF!),"")</f>
        <v>#REF!</v>
      </c>
      <c r="AI9" s="74" t="e">
        <f>IF(AND('Mapa final'!#REF!="Muy Alta",'Mapa final'!#REF!="Mayor"),CONCATENATE("R5C",'Mapa final'!#REF!),"")</f>
        <v>#REF!</v>
      </c>
      <c r="AJ9" s="74" t="e">
        <f>IF(AND('Mapa final'!#REF!="Muy Alta",'Mapa final'!#REF!="Mayor"),CONCATENATE("R5C",'Mapa final'!#REF!),"")</f>
        <v>#REF!</v>
      </c>
      <c r="AK9" s="75" t="e">
        <f>IF(AND('Mapa final'!#REF!="Muy Alta",'Mapa final'!#REF!="Mayor"),CONCATENATE("R5C",'Mapa final'!#REF!),"")</f>
        <v>#REF!</v>
      </c>
      <c r="AL9" s="76" t="e">
        <f>IF(AND('Mapa final'!#REF!="Muy Alta",'Mapa final'!#REF!="Catastrófico"),CONCATENATE("R5C",'Mapa final'!#REF!),"")</f>
        <v>#REF!</v>
      </c>
      <c r="AM9" s="77" t="e">
        <f>IF(AND('Mapa final'!#REF!="Muy Alta",'Mapa final'!#REF!="Catastrófico"),CONCATENATE("R5C",'Mapa final'!#REF!),"")</f>
        <v>#REF!</v>
      </c>
      <c r="AN9" s="77" t="e">
        <f>IF(AND('Mapa final'!#REF!="Muy Alta",'Mapa final'!#REF!="Catastrófico"),CONCATENATE("R5C",'Mapa final'!#REF!),"")</f>
        <v>#REF!</v>
      </c>
      <c r="AO9" s="77" t="e">
        <f>IF(AND('Mapa final'!#REF!="Muy Alta",'Mapa final'!#REF!="Catastrófico"),CONCATENATE("R5C",'Mapa final'!#REF!),"")</f>
        <v>#REF!</v>
      </c>
      <c r="AP9" s="77" t="e">
        <f>IF(AND('Mapa final'!#REF!="Muy Alta",'Mapa final'!#REF!="Catastrófico"),CONCATENATE("R5C",'Mapa final'!#REF!),"")</f>
        <v>#REF!</v>
      </c>
      <c r="AQ9" s="78" t="e">
        <f>IF(AND('Mapa final'!#REF!="Muy Alta",'Mapa final'!#REF!="Catastrófico"),CONCATENATE("R5C",'Mapa final'!#REF!),"")</f>
        <v>#REF!</v>
      </c>
      <c r="AR9" s="22"/>
      <c r="AS9" s="813"/>
      <c r="AT9" s="814"/>
      <c r="AU9" s="814"/>
      <c r="AV9" s="814"/>
      <c r="AW9" s="814"/>
      <c r="AX9" s="815"/>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row>
    <row r="10" spans="1:95" ht="18.649999999999999" customHeight="1" x14ac:dyDescent="0.6">
      <c r="A10" s="22"/>
      <c r="B10" s="822"/>
      <c r="C10" s="822"/>
      <c r="D10" s="823"/>
      <c r="E10" s="793"/>
      <c r="F10" s="794"/>
      <c r="G10" s="794"/>
      <c r="H10" s="794"/>
      <c r="I10" s="798"/>
      <c r="J10" s="73" t="e">
        <f>IF(AND('Mapa final'!#REF!="Muy Alta",'Mapa final'!#REF!="Leve"),CONCATENATE("R7C",'Mapa final'!#REF!),"")</f>
        <v>#REF!</v>
      </c>
      <c r="K10" s="74" t="e">
        <f>IF(AND('Mapa final'!#REF!="Muy Alta",'Mapa final'!#REF!="Leve"),CONCATENATE("R7C",'Mapa final'!#REF!),"")</f>
        <v>#REF!</v>
      </c>
      <c r="L10" s="74" t="e">
        <f>IF(AND('Mapa final'!#REF!="Muy Alta",'Mapa final'!#REF!="Leve"),CONCATENATE("R7C",'Mapa final'!#REF!),"")</f>
        <v>#REF!</v>
      </c>
      <c r="M10" s="74" t="e">
        <f>IF(AND('Mapa final'!#REF!="Muy Alta",'Mapa final'!#REF!="Leve"),CONCATENATE("R7C",'Mapa final'!#REF!),"")</f>
        <v>#REF!</v>
      </c>
      <c r="N10" s="74" t="e">
        <f>IF(AND('Mapa final'!#REF!="Muy Alta",'Mapa final'!#REF!="Leve"),CONCATENATE("R7C",'Mapa final'!#REF!),"")</f>
        <v>#REF!</v>
      </c>
      <c r="O10" s="74" t="e">
        <f>IF(AND('Mapa final'!#REF!="Muy Alta",'Mapa final'!#REF!="Leve"),CONCATENATE("R7C",'Mapa final'!#REF!),"")</f>
        <v>#REF!</v>
      </c>
      <c r="P10" s="74" t="e">
        <f>IF(AND('Mapa final'!#REF!="Muy Alta",'Mapa final'!#REF!="Leve"),CONCATENATE("R7C",'Mapa final'!#REF!),"")</f>
        <v>#REF!</v>
      </c>
      <c r="Q10" s="74" t="e">
        <f>IF(AND('Mapa final'!#REF!="Muy Alta",'Mapa final'!#REF!="Leve"),CONCATENATE("R7C",'Mapa final'!#REF!),"")</f>
        <v>#REF!</v>
      </c>
      <c r="R10" s="74" t="e">
        <f>IF(AND('Mapa final'!#REF!="Muy Alta",'Mapa final'!#REF!="Leve"),CONCATENATE("R7C",'Mapa final'!#REF!),"")</f>
        <v>#REF!</v>
      </c>
      <c r="S10" s="74" t="e">
        <f>IF(AND('Mapa final'!#REF!="Muy Alta",'Mapa final'!#REF!="Leve"),CONCATENATE("R7C",'Mapa final'!#REF!),"")</f>
        <v>#REF!</v>
      </c>
      <c r="T10" s="73" t="e">
        <f>IF(AND('Mapa final'!#REF!="Muy Alta",'Mapa final'!#REF!="Menor"),CONCATENATE("R7C",'Mapa final'!#REF!),"")</f>
        <v>#REF!</v>
      </c>
      <c r="U10" s="74" t="e">
        <f>IF(AND('Mapa final'!#REF!="Muy Alta",'Mapa final'!#REF!="Menor"),CONCATENATE("R7C",'Mapa final'!#REF!),"")</f>
        <v>#REF!</v>
      </c>
      <c r="V10" s="74" t="e">
        <f>IF(AND('Mapa final'!#REF!="Muy Alta",'Mapa final'!#REF!="Menor"),CONCATENATE("R7C",'Mapa final'!#REF!),"")</f>
        <v>#REF!</v>
      </c>
      <c r="W10" s="74" t="e">
        <f>IF(AND('Mapa final'!#REF!="Muy Alta",'Mapa final'!#REF!="Menor"),CONCATENATE("R7C",'Mapa final'!#REF!),"")</f>
        <v>#REF!</v>
      </c>
      <c r="X10" s="74" t="e">
        <f>IF(AND('Mapa final'!#REF!="Muy Alta",'Mapa final'!#REF!="Menor"),CONCATENATE("R7C",'Mapa final'!#REF!),"")</f>
        <v>#REF!</v>
      </c>
      <c r="Y10" s="75" t="e">
        <f>IF(AND('Mapa final'!#REF!="Muy Alta",'Mapa final'!#REF!="Menor"),CONCATENATE("R7C",'Mapa final'!#REF!),"")</f>
        <v>#REF!</v>
      </c>
      <c r="Z10" s="73" t="e">
        <f>IF(AND('Mapa final'!#REF!="Muy Alta",'Mapa final'!#REF!="Moderado"),CONCATENATE("R7C",'Mapa final'!#REF!),"")</f>
        <v>#REF!</v>
      </c>
      <c r="AA10" s="74" t="e">
        <f>IF(AND('Mapa final'!#REF!="Muy Alta",'Mapa final'!#REF!="Moderado"),CONCATENATE("R7C",'Mapa final'!#REF!),"")</f>
        <v>#REF!</v>
      </c>
      <c r="AB10" s="74" t="e">
        <f>IF(AND('Mapa final'!#REF!="Muy Alta",'Mapa final'!#REF!="Moderado"),CONCATENATE("R7C",'Mapa final'!#REF!),"")</f>
        <v>#REF!</v>
      </c>
      <c r="AC10" s="74" t="e">
        <f>IF(AND('Mapa final'!#REF!="Muy Alta",'Mapa final'!#REF!="Moderado"),CONCATENATE("R7C",'Mapa final'!#REF!),"")</f>
        <v>#REF!</v>
      </c>
      <c r="AD10" s="74" t="e">
        <f>IF(AND('Mapa final'!#REF!="Muy Alta",'Mapa final'!#REF!="Moderado"),CONCATENATE("R7C",'Mapa final'!#REF!),"")</f>
        <v>#REF!</v>
      </c>
      <c r="AE10" s="75" t="e">
        <f>IF(AND('Mapa final'!#REF!="Muy Alta",'Mapa final'!#REF!="Moderado"),CONCATENATE("R7C",'Mapa final'!#REF!),"")</f>
        <v>#REF!</v>
      </c>
      <c r="AF10" s="73" t="e">
        <f>IF(AND('Mapa final'!#REF!="Muy Alta",'Mapa final'!#REF!="Mayor"),CONCATENATE("R7C",'Mapa final'!#REF!),"")</f>
        <v>#REF!</v>
      </c>
      <c r="AG10" s="74" t="e">
        <f>IF(AND('Mapa final'!#REF!="Muy Alta",'Mapa final'!#REF!="Mayor"),CONCATENATE("R7C",'Mapa final'!#REF!),"")</f>
        <v>#REF!</v>
      </c>
      <c r="AH10" s="74" t="e">
        <f>IF(AND('Mapa final'!#REF!="Muy Alta",'Mapa final'!#REF!="Mayor"),CONCATENATE("R7C",'Mapa final'!#REF!),"")</f>
        <v>#REF!</v>
      </c>
      <c r="AI10" s="74" t="e">
        <f>IF(AND('Mapa final'!#REF!="Muy Alta",'Mapa final'!#REF!="Mayor"),CONCATENATE("R7C",'Mapa final'!#REF!),"")</f>
        <v>#REF!</v>
      </c>
      <c r="AJ10" s="74" t="e">
        <f>IF(AND('Mapa final'!#REF!="Muy Alta",'Mapa final'!#REF!="Mayor"),CONCATENATE("R7C",'Mapa final'!#REF!),"")</f>
        <v>#REF!</v>
      </c>
      <c r="AK10" s="75" t="e">
        <f>IF(AND('Mapa final'!#REF!="Muy Alta",'Mapa final'!#REF!="Mayor"),CONCATENATE("R7C",'Mapa final'!#REF!),"")</f>
        <v>#REF!</v>
      </c>
      <c r="AL10" s="76" t="e">
        <f>IF(AND('Mapa final'!#REF!="Muy Alta",'Mapa final'!#REF!="Catastrófico"),CONCATENATE("R7C",'Mapa final'!#REF!),"")</f>
        <v>#REF!</v>
      </c>
      <c r="AM10" s="77" t="e">
        <f>IF(AND('Mapa final'!#REF!="Muy Alta",'Mapa final'!#REF!="Catastrófico"),CONCATENATE("R7C",'Mapa final'!#REF!),"")</f>
        <v>#REF!</v>
      </c>
      <c r="AN10" s="77" t="e">
        <f>IF(AND('Mapa final'!#REF!="Muy Alta",'Mapa final'!#REF!="Catastrófico"),CONCATENATE("R7C",'Mapa final'!#REF!),"")</f>
        <v>#REF!</v>
      </c>
      <c r="AO10" s="77" t="e">
        <f>IF(AND('Mapa final'!#REF!="Muy Alta",'Mapa final'!#REF!="Catastrófico"),CONCATENATE("R7C",'Mapa final'!#REF!),"")</f>
        <v>#REF!</v>
      </c>
      <c r="AP10" s="77" t="e">
        <f>IF(AND('Mapa final'!#REF!="Muy Alta",'Mapa final'!#REF!="Catastrófico"),CONCATENATE("R7C",'Mapa final'!#REF!),"")</f>
        <v>#REF!</v>
      </c>
      <c r="AQ10" s="78" t="e">
        <f>IF(AND('Mapa final'!#REF!="Muy Alta",'Mapa final'!#REF!="Catastrófico"),CONCATENATE("R7C",'Mapa final'!#REF!),"")</f>
        <v>#REF!</v>
      </c>
      <c r="AR10" s="22"/>
      <c r="AS10" s="813"/>
      <c r="AT10" s="814"/>
      <c r="AU10" s="814"/>
      <c r="AV10" s="814"/>
      <c r="AW10" s="814"/>
      <c r="AX10" s="815"/>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row>
    <row r="11" spans="1:95" ht="18.649999999999999" customHeight="1" x14ac:dyDescent="0.6">
      <c r="A11" s="22"/>
      <c r="B11" s="822"/>
      <c r="C11" s="822"/>
      <c r="D11" s="823"/>
      <c r="E11" s="793"/>
      <c r="F11" s="794"/>
      <c r="G11" s="794"/>
      <c r="H11" s="794"/>
      <c r="I11" s="798"/>
      <c r="J11" s="73" t="e">
        <f>IF(AND('Mapa final'!#REF!="Muy Alta",'Mapa final'!#REF!="Leve"),CONCATENATE("R8C",'Mapa final'!#REF!),"")</f>
        <v>#REF!</v>
      </c>
      <c r="K11" s="74" t="e">
        <f>IF(AND('Mapa final'!#REF!="Muy Alta",'Mapa final'!#REF!="Leve"),CONCATENATE("R8C",'Mapa final'!#REF!),"")</f>
        <v>#REF!</v>
      </c>
      <c r="L11" s="74" t="e">
        <f>IF(AND('Mapa final'!#REF!="Muy Alta",'Mapa final'!#REF!="Leve"),CONCATENATE("R8C",'Mapa final'!#REF!),"")</f>
        <v>#REF!</v>
      </c>
      <c r="M11" s="74" t="e">
        <f>IF(AND('Mapa final'!#REF!="Muy Alta",'Mapa final'!#REF!="Leve"),CONCATENATE("R8C",'Mapa final'!#REF!),"")</f>
        <v>#REF!</v>
      </c>
      <c r="N11" s="74" t="e">
        <f>IF(AND('Mapa final'!#REF!="Muy Alta",'Mapa final'!#REF!="Leve"),CONCATENATE("R8C",'Mapa final'!#REF!),"")</f>
        <v>#REF!</v>
      </c>
      <c r="O11" s="74" t="e">
        <f>IF(AND('Mapa final'!#REF!="Muy Alta",'Mapa final'!#REF!="Leve"),CONCATENATE("R8C",'Mapa final'!#REF!),"")</f>
        <v>#REF!</v>
      </c>
      <c r="P11" s="74" t="e">
        <f>IF(AND('Mapa final'!#REF!="Muy Alta",'Mapa final'!#REF!="Leve"),CONCATENATE("R8C",'Mapa final'!#REF!),"")</f>
        <v>#REF!</v>
      </c>
      <c r="Q11" s="74" t="e">
        <f>IF(AND('Mapa final'!#REF!="Muy Alta",'Mapa final'!#REF!="Leve"),CONCATENATE("R8C",'Mapa final'!#REF!),"")</f>
        <v>#REF!</v>
      </c>
      <c r="R11" s="74" t="e">
        <f>IF(AND('Mapa final'!#REF!="Muy Alta",'Mapa final'!#REF!="Leve"),CONCATENATE("R8C",'Mapa final'!#REF!),"")</f>
        <v>#REF!</v>
      </c>
      <c r="S11" s="74" t="e">
        <f>IF(AND('Mapa final'!#REF!="Muy Alta",'Mapa final'!#REF!="Leve"),CONCATENATE("R8C",'Mapa final'!#REF!),"")</f>
        <v>#REF!</v>
      </c>
      <c r="T11" s="73" t="e">
        <f>IF(AND('Mapa final'!#REF!="Muy Alta",'Mapa final'!#REF!="Menor"),CONCATENATE("R8C",'Mapa final'!#REF!),"")</f>
        <v>#REF!</v>
      </c>
      <c r="U11" s="74" t="e">
        <f>IF(AND('Mapa final'!#REF!="Muy Alta",'Mapa final'!#REF!="Menor"),CONCATENATE("R8C",'Mapa final'!#REF!),"")</f>
        <v>#REF!</v>
      </c>
      <c r="V11" s="74" t="e">
        <f>IF(AND('Mapa final'!#REF!="Muy Alta",'Mapa final'!#REF!="Menor"),CONCATENATE("R8C",'Mapa final'!#REF!),"")</f>
        <v>#REF!</v>
      </c>
      <c r="W11" s="74" t="e">
        <f>IF(AND('Mapa final'!#REF!="Muy Alta",'Mapa final'!#REF!="Menor"),CONCATENATE("R8C",'Mapa final'!#REF!),"")</f>
        <v>#REF!</v>
      </c>
      <c r="X11" s="74" t="e">
        <f>IF(AND('Mapa final'!#REF!="Muy Alta",'Mapa final'!#REF!="Menor"),CONCATENATE("R8C",'Mapa final'!#REF!),"")</f>
        <v>#REF!</v>
      </c>
      <c r="Y11" s="75" t="e">
        <f>IF(AND('Mapa final'!#REF!="Muy Alta",'Mapa final'!#REF!="Menor"),CONCATENATE("R8C",'Mapa final'!#REF!),"")</f>
        <v>#REF!</v>
      </c>
      <c r="Z11" s="73" t="e">
        <f>IF(AND('Mapa final'!#REF!="Muy Alta",'Mapa final'!#REF!="Moderado"),CONCATENATE("R8C",'Mapa final'!#REF!),"")</f>
        <v>#REF!</v>
      </c>
      <c r="AA11" s="74" t="e">
        <f>IF(AND('Mapa final'!#REF!="Muy Alta",'Mapa final'!#REF!="Moderado"),CONCATENATE("R8C",'Mapa final'!#REF!),"")</f>
        <v>#REF!</v>
      </c>
      <c r="AB11" s="74" t="e">
        <f>IF(AND('Mapa final'!#REF!="Muy Alta",'Mapa final'!#REF!="Moderado"),CONCATENATE("R8C",'Mapa final'!#REF!),"")</f>
        <v>#REF!</v>
      </c>
      <c r="AC11" s="74" t="e">
        <f>IF(AND('Mapa final'!#REF!="Muy Alta",'Mapa final'!#REF!="Moderado"),CONCATENATE("R8C",'Mapa final'!#REF!),"")</f>
        <v>#REF!</v>
      </c>
      <c r="AD11" s="74" t="e">
        <f>IF(AND('Mapa final'!#REF!="Muy Alta",'Mapa final'!#REF!="Moderado"),CONCATENATE("R8C",'Mapa final'!#REF!),"")</f>
        <v>#REF!</v>
      </c>
      <c r="AE11" s="75" t="e">
        <f>IF(AND('Mapa final'!#REF!="Muy Alta",'Mapa final'!#REF!="Moderado"),CONCATENATE("R8C",'Mapa final'!#REF!),"")</f>
        <v>#REF!</v>
      </c>
      <c r="AF11" s="73" t="e">
        <f>IF(AND('Mapa final'!#REF!="Muy Alta",'Mapa final'!#REF!="Mayor"),CONCATENATE("R8C",'Mapa final'!#REF!),"")</f>
        <v>#REF!</v>
      </c>
      <c r="AG11" s="74" t="e">
        <f>IF(AND('Mapa final'!#REF!="Muy Alta",'Mapa final'!#REF!="Mayor"),CONCATENATE("R8C",'Mapa final'!#REF!),"")</f>
        <v>#REF!</v>
      </c>
      <c r="AH11" s="74" t="e">
        <f>IF(AND('Mapa final'!#REF!="Muy Alta",'Mapa final'!#REF!="Mayor"),CONCATENATE("R8C",'Mapa final'!#REF!),"")</f>
        <v>#REF!</v>
      </c>
      <c r="AI11" s="74" t="e">
        <f>IF(AND('Mapa final'!#REF!="Muy Alta",'Mapa final'!#REF!="Mayor"),CONCATENATE("R8C",'Mapa final'!#REF!),"")</f>
        <v>#REF!</v>
      </c>
      <c r="AJ11" s="74" t="e">
        <f>IF(AND('Mapa final'!#REF!="Muy Alta",'Mapa final'!#REF!="Mayor"),CONCATENATE("R8C",'Mapa final'!#REF!),"")</f>
        <v>#REF!</v>
      </c>
      <c r="AK11" s="75" t="e">
        <f>IF(AND('Mapa final'!#REF!="Muy Alta",'Mapa final'!#REF!="Mayor"),CONCATENATE("R8C",'Mapa final'!#REF!),"")</f>
        <v>#REF!</v>
      </c>
      <c r="AL11" s="76" t="e">
        <f>IF(AND('Mapa final'!#REF!="Muy Alta",'Mapa final'!#REF!="Catastrófico"),CONCATENATE("R8C",'Mapa final'!#REF!),"")</f>
        <v>#REF!</v>
      </c>
      <c r="AM11" s="77" t="e">
        <f>IF(AND('Mapa final'!#REF!="Muy Alta",'Mapa final'!#REF!="Catastrófico"),CONCATENATE("R8C",'Mapa final'!#REF!),"")</f>
        <v>#REF!</v>
      </c>
      <c r="AN11" s="77" t="e">
        <f>IF(AND('Mapa final'!#REF!="Muy Alta",'Mapa final'!#REF!="Catastrófico"),CONCATENATE("R8C",'Mapa final'!#REF!),"")</f>
        <v>#REF!</v>
      </c>
      <c r="AO11" s="77" t="e">
        <f>IF(AND('Mapa final'!#REF!="Muy Alta",'Mapa final'!#REF!="Catastrófico"),CONCATENATE("R8C",'Mapa final'!#REF!),"")</f>
        <v>#REF!</v>
      </c>
      <c r="AP11" s="77" t="e">
        <f>IF(AND('Mapa final'!#REF!="Muy Alta",'Mapa final'!#REF!="Catastrófico"),CONCATENATE("R8C",'Mapa final'!#REF!),"")</f>
        <v>#REF!</v>
      </c>
      <c r="AQ11" s="78" t="e">
        <f>IF(AND('Mapa final'!#REF!="Muy Alta",'Mapa final'!#REF!="Catastrófico"),CONCATENATE("R8C",'Mapa final'!#REF!),"")</f>
        <v>#REF!</v>
      </c>
      <c r="AR11" s="22"/>
      <c r="AS11" s="813"/>
      <c r="AT11" s="814"/>
      <c r="AU11" s="814"/>
      <c r="AV11" s="814"/>
      <c r="AW11" s="814"/>
      <c r="AX11" s="815"/>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row>
    <row r="12" spans="1:95" ht="18.649999999999999" customHeight="1" x14ac:dyDescent="0.6">
      <c r="A12" s="22"/>
      <c r="B12" s="822"/>
      <c r="C12" s="822"/>
      <c r="D12" s="823"/>
      <c r="E12" s="793"/>
      <c r="F12" s="794"/>
      <c r="G12" s="794"/>
      <c r="H12" s="794"/>
      <c r="I12" s="798"/>
      <c r="J12" s="73" t="e">
        <f>IF(AND('Mapa final'!#REF!="Muy Alta",'Mapa final'!#REF!="Leve"),CONCATENATE("R7C",'Mapa final'!#REF!),"")</f>
        <v>#REF!</v>
      </c>
      <c r="K12" s="74" t="e">
        <f>IF(AND('Mapa final'!#REF!="Muy Alta",'Mapa final'!#REF!="Leve"),CONCATENATE("R7C",'Mapa final'!#REF!),"")</f>
        <v>#REF!</v>
      </c>
      <c r="L12" s="74" t="e">
        <f>IF(AND('Mapa final'!#REF!="Muy Alta",'Mapa final'!#REF!="Leve"),CONCATENATE("R7C",'Mapa final'!#REF!),"")</f>
        <v>#REF!</v>
      </c>
      <c r="M12" s="74" t="e">
        <f>IF(AND('Mapa final'!#REF!="Muy Alta",'Mapa final'!#REF!="Leve"),CONCATENATE("R7C",'Mapa final'!#REF!),"")</f>
        <v>#REF!</v>
      </c>
      <c r="N12" s="74" t="e">
        <f>IF(AND('Mapa final'!#REF!="Muy Alta",'Mapa final'!#REF!="Leve"),CONCATENATE("R7C",'Mapa final'!#REF!),"")</f>
        <v>#REF!</v>
      </c>
      <c r="O12" s="74" t="e">
        <f>IF(AND('Mapa final'!#REF!="Muy Alta",'Mapa final'!#REF!="Leve"),CONCATENATE("R7C",'Mapa final'!#REF!),"")</f>
        <v>#REF!</v>
      </c>
      <c r="P12" s="74" t="e">
        <f>IF(AND('Mapa final'!#REF!="Muy Alta",'Mapa final'!#REF!="Leve"),CONCATENATE("R7C",'Mapa final'!#REF!),"")</f>
        <v>#REF!</v>
      </c>
      <c r="Q12" s="74" t="e">
        <f>IF(AND('Mapa final'!#REF!="Muy Alta",'Mapa final'!#REF!="Leve"),CONCATENATE("R7C",'Mapa final'!#REF!),"")</f>
        <v>#REF!</v>
      </c>
      <c r="R12" s="74" t="e">
        <f>IF(AND('Mapa final'!#REF!="Muy Alta",'Mapa final'!#REF!="Leve"),CONCATENATE("R7C",'Mapa final'!#REF!),"")</f>
        <v>#REF!</v>
      </c>
      <c r="S12" s="74" t="e">
        <f>IF(AND('Mapa final'!#REF!="Muy Alta",'Mapa final'!#REF!="Leve"),CONCATENATE("R7C",'Mapa final'!#REF!),"")</f>
        <v>#REF!</v>
      </c>
      <c r="T12" s="73" t="e">
        <f>IF(AND('Mapa final'!#REF!="Muy Alta",'Mapa final'!#REF!="Menor"),CONCATENATE("R7C",'Mapa final'!#REF!),"")</f>
        <v>#REF!</v>
      </c>
      <c r="U12" s="74" t="e">
        <f>IF(AND('Mapa final'!#REF!="Muy Alta",'Mapa final'!#REF!="Menor"),CONCATENATE("R7C",'Mapa final'!#REF!),"")</f>
        <v>#REF!</v>
      </c>
      <c r="V12" s="74" t="e">
        <f>IF(AND('Mapa final'!#REF!="Muy Alta",'Mapa final'!#REF!="Menor"),CONCATENATE("R7C",'Mapa final'!#REF!),"")</f>
        <v>#REF!</v>
      </c>
      <c r="W12" s="74" t="e">
        <f>IF(AND('Mapa final'!#REF!="Muy Alta",'Mapa final'!#REF!="Menor"),CONCATENATE("R7C",'Mapa final'!#REF!),"")</f>
        <v>#REF!</v>
      </c>
      <c r="X12" s="74" t="e">
        <f>IF(AND('Mapa final'!#REF!="Muy Alta",'Mapa final'!#REF!="Menor"),CONCATENATE("R7C",'Mapa final'!#REF!),"")</f>
        <v>#REF!</v>
      </c>
      <c r="Y12" s="75" t="e">
        <f>IF(AND('Mapa final'!#REF!="Muy Alta",'Mapa final'!#REF!="Menor"),CONCATENATE("R7C",'Mapa final'!#REF!),"")</f>
        <v>#REF!</v>
      </c>
      <c r="Z12" s="73" t="e">
        <f>IF(AND('Mapa final'!#REF!="Muy Alta",'Mapa final'!#REF!="Moderado"),CONCATENATE("R7C",'Mapa final'!#REF!),"")</f>
        <v>#REF!</v>
      </c>
      <c r="AA12" s="74" t="e">
        <f>IF(AND('Mapa final'!#REF!="Muy Alta",'Mapa final'!#REF!="Moderado"),CONCATENATE("R7C",'Mapa final'!#REF!),"")</f>
        <v>#REF!</v>
      </c>
      <c r="AB12" s="74" t="e">
        <f>IF(AND('Mapa final'!#REF!="Muy Alta",'Mapa final'!#REF!="Moderado"),CONCATENATE("R7C",'Mapa final'!#REF!),"")</f>
        <v>#REF!</v>
      </c>
      <c r="AC12" s="74" t="e">
        <f>IF(AND('Mapa final'!#REF!="Muy Alta",'Mapa final'!#REF!="Moderado"),CONCATENATE("R7C",'Mapa final'!#REF!),"")</f>
        <v>#REF!</v>
      </c>
      <c r="AD12" s="74" t="e">
        <f>IF(AND('Mapa final'!#REF!="Muy Alta",'Mapa final'!#REF!="Moderado"),CONCATENATE("R7C",'Mapa final'!#REF!),"")</f>
        <v>#REF!</v>
      </c>
      <c r="AE12" s="75" t="e">
        <f>IF(AND('Mapa final'!#REF!="Muy Alta",'Mapa final'!#REF!="Moderado"),CONCATENATE("R7C",'Mapa final'!#REF!),"")</f>
        <v>#REF!</v>
      </c>
      <c r="AF12" s="73" t="e">
        <f>IF(AND('Mapa final'!#REF!="Muy Alta",'Mapa final'!#REF!="Mayor"),CONCATENATE("R7C",'Mapa final'!#REF!),"")</f>
        <v>#REF!</v>
      </c>
      <c r="AG12" s="74" t="e">
        <f>IF(AND('Mapa final'!#REF!="Muy Alta",'Mapa final'!#REF!="Mayor"),CONCATENATE("R7C",'Mapa final'!#REF!),"")</f>
        <v>#REF!</v>
      </c>
      <c r="AH12" s="74" t="e">
        <f>IF(AND('Mapa final'!#REF!="Muy Alta",'Mapa final'!#REF!="Mayor"),CONCATENATE("R7C",'Mapa final'!#REF!),"")</f>
        <v>#REF!</v>
      </c>
      <c r="AI12" s="74" t="e">
        <f>IF(AND('Mapa final'!#REF!="Muy Alta",'Mapa final'!#REF!="Mayor"),CONCATENATE("R7C",'Mapa final'!#REF!),"")</f>
        <v>#REF!</v>
      </c>
      <c r="AJ12" s="74" t="e">
        <f>IF(AND('Mapa final'!#REF!="Muy Alta",'Mapa final'!#REF!="Mayor"),CONCATENATE("R7C",'Mapa final'!#REF!),"")</f>
        <v>#REF!</v>
      </c>
      <c r="AK12" s="75" t="e">
        <f>IF(AND('Mapa final'!#REF!="Muy Alta",'Mapa final'!#REF!="Mayor"),CONCATENATE("R7C",'Mapa final'!#REF!),"")</f>
        <v>#REF!</v>
      </c>
      <c r="AL12" s="76" t="e">
        <f>IF(AND('Mapa final'!#REF!="Muy Alta",'Mapa final'!#REF!="Catastrófico"),CONCATENATE("R7C",'Mapa final'!#REF!),"")</f>
        <v>#REF!</v>
      </c>
      <c r="AM12" s="77" t="e">
        <f>IF(AND('Mapa final'!#REF!="Muy Alta",'Mapa final'!#REF!="Catastrófico"),CONCATENATE("R7C",'Mapa final'!#REF!),"")</f>
        <v>#REF!</v>
      </c>
      <c r="AN12" s="77" t="e">
        <f>IF(AND('Mapa final'!#REF!="Muy Alta",'Mapa final'!#REF!="Catastrófico"),CONCATENATE("R7C",'Mapa final'!#REF!),"")</f>
        <v>#REF!</v>
      </c>
      <c r="AO12" s="77" t="e">
        <f>IF(AND('Mapa final'!#REF!="Muy Alta",'Mapa final'!#REF!="Catastrófico"),CONCATENATE("R7C",'Mapa final'!#REF!),"")</f>
        <v>#REF!</v>
      </c>
      <c r="AP12" s="77" t="e">
        <f>IF(AND('Mapa final'!#REF!="Muy Alta",'Mapa final'!#REF!="Catastrófico"),CONCATENATE("R7C",'Mapa final'!#REF!),"")</f>
        <v>#REF!</v>
      </c>
      <c r="AQ12" s="78" t="e">
        <f>IF(AND('Mapa final'!#REF!="Muy Alta",'Mapa final'!#REF!="Catastrófico"),CONCATENATE("R7C",'Mapa final'!#REF!),"")</f>
        <v>#REF!</v>
      </c>
      <c r="AR12" s="22"/>
      <c r="AS12" s="813"/>
      <c r="AT12" s="814"/>
      <c r="AU12" s="814"/>
      <c r="AV12" s="814"/>
      <c r="AW12" s="814"/>
      <c r="AX12" s="815"/>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row>
    <row r="13" spans="1:95" ht="18.649999999999999" customHeight="1" x14ac:dyDescent="0.6">
      <c r="A13" s="22"/>
      <c r="B13" s="822"/>
      <c r="C13" s="822"/>
      <c r="D13" s="823"/>
      <c r="E13" s="793"/>
      <c r="F13" s="794"/>
      <c r="G13" s="794"/>
      <c r="H13" s="794"/>
      <c r="I13" s="798"/>
      <c r="J13" s="73" t="e">
        <f>IF(AND('Mapa final'!#REF!="Muy Alta",'Mapa final'!#REF!="Leve"),CONCATENATE("R8C",'Mapa final'!#REF!),"")</f>
        <v>#REF!</v>
      </c>
      <c r="K13" s="74" t="e">
        <f>IF(AND('Mapa final'!#REF!="Muy Alta",'Mapa final'!#REF!="Leve"),CONCATENATE("R8C",'Mapa final'!#REF!),"")</f>
        <v>#REF!</v>
      </c>
      <c r="L13" s="74" t="e">
        <f>IF(AND('Mapa final'!#REF!="Muy Alta",'Mapa final'!#REF!="Leve"),CONCATENATE("R8C",'Mapa final'!#REF!),"")</f>
        <v>#REF!</v>
      </c>
      <c r="M13" s="74" t="e">
        <f>IF(AND('Mapa final'!#REF!="Muy Alta",'Mapa final'!#REF!="Leve"),CONCATENATE("R8C",'Mapa final'!#REF!),"")</f>
        <v>#REF!</v>
      </c>
      <c r="N13" s="74" t="e">
        <f>IF(AND('Mapa final'!#REF!="Muy Alta",'Mapa final'!#REF!="Leve"),CONCATENATE("R8C",'Mapa final'!#REF!),"")</f>
        <v>#REF!</v>
      </c>
      <c r="O13" s="74" t="e">
        <f>IF(AND('Mapa final'!#REF!="Muy Alta",'Mapa final'!#REF!="Leve"),CONCATENATE("R8C",'Mapa final'!#REF!),"")</f>
        <v>#REF!</v>
      </c>
      <c r="P13" s="74" t="e">
        <f>IF(AND('Mapa final'!#REF!="Muy Alta",'Mapa final'!#REF!="Leve"),CONCATENATE("R8C",'Mapa final'!#REF!),"")</f>
        <v>#REF!</v>
      </c>
      <c r="Q13" s="74" t="e">
        <f>IF(AND('Mapa final'!#REF!="Muy Alta",'Mapa final'!#REF!="Leve"),CONCATENATE("R8C",'Mapa final'!#REF!),"")</f>
        <v>#REF!</v>
      </c>
      <c r="R13" s="74" t="e">
        <f>IF(AND('Mapa final'!#REF!="Muy Alta",'Mapa final'!#REF!="Leve"),CONCATENATE("R8C",'Mapa final'!#REF!),"")</f>
        <v>#REF!</v>
      </c>
      <c r="S13" s="74" t="e">
        <f>IF(AND('Mapa final'!#REF!="Muy Alta",'Mapa final'!#REF!="Leve"),CONCATENATE("R8C",'Mapa final'!#REF!),"")</f>
        <v>#REF!</v>
      </c>
      <c r="T13" s="73" t="e">
        <f>IF(AND('Mapa final'!#REF!="Muy Alta",'Mapa final'!#REF!="Menor"),CONCATENATE("R8C",'Mapa final'!#REF!),"")</f>
        <v>#REF!</v>
      </c>
      <c r="U13" s="74" t="e">
        <f>IF(AND('Mapa final'!#REF!="Muy Alta",'Mapa final'!#REF!="Menor"),CONCATENATE("R8C",'Mapa final'!#REF!),"")</f>
        <v>#REF!</v>
      </c>
      <c r="V13" s="74" t="e">
        <f>IF(AND('Mapa final'!#REF!="Muy Alta",'Mapa final'!#REF!="Menor"),CONCATENATE("R8C",'Mapa final'!#REF!),"")</f>
        <v>#REF!</v>
      </c>
      <c r="W13" s="74" t="e">
        <f>IF(AND('Mapa final'!#REF!="Muy Alta",'Mapa final'!#REF!="Menor"),CONCATENATE("R8C",'Mapa final'!#REF!),"")</f>
        <v>#REF!</v>
      </c>
      <c r="X13" s="74" t="e">
        <f>IF(AND('Mapa final'!#REF!="Muy Alta",'Mapa final'!#REF!="Menor"),CONCATENATE("R8C",'Mapa final'!#REF!),"")</f>
        <v>#REF!</v>
      </c>
      <c r="Y13" s="75" t="e">
        <f>IF(AND('Mapa final'!#REF!="Muy Alta",'Mapa final'!#REF!="Menor"),CONCATENATE("R8C",'Mapa final'!#REF!),"")</f>
        <v>#REF!</v>
      </c>
      <c r="Z13" s="73" t="e">
        <f>IF(AND('Mapa final'!#REF!="Muy Alta",'Mapa final'!#REF!="Moderado"),CONCATENATE("R8C",'Mapa final'!#REF!),"")</f>
        <v>#REF!</v>
      </c>
      <c r="AA13" s="74" t="e">
        <f>IF(AND('Mapa final'!#REF!="Muy Alta",'Mapa final'!#REF!="Moderado"),CONCATENATE("R8C",'Mapa final'!#REF!),"")</f>
        <v>#REF!</v>
      </c>
      <c r="AB13" s="74" t="e">
        <f>IF(AND('Mapa final'!#REF!="Muy Alta",'Mapa final'!#REF!="Moderado"),CONCATENATE("R8C",'Mapa final'!#REF!),"")</f>
        <v>#REF!</v>
      </c>
      <c r="AC13" s="74" t="e">
        <f>IF(AND('Mapa final'!#REF!="Muy Alta",'Mapa final'!#REF!="Moderado"),CONCATENATE("R8C",'Mapa final'!#REF!),"")</f>
        <v>#REF!</v>
      </c>
      <c r="AD13" s="74" t="e">
        <f>IF(AND('Mapa final'!#REF!="Muy Alta",'Mapa final'!#REF!="Moderado"),CONCATENATE("R8C",'Mapa final'!#REF!),"")</f>
        <v>#REF!</v>
      </c>
      <c r="AE13" s="75" t="e">
        <f>IF(AND('Mapa final'!#REF!="Muy Alta",'Mapa final'!#REF!="Moderado"),CONCATENATE("R8C",'Mapa final'!#REF!),"")</f>
        <v>#REF!</v>
      </c>
      <c r="AF13" s="73" t="e">
        <f>IF(AND('Mapa final'!#REF!="Muy Alta",'Mapa final'!#REF!="Mayor"),CONCATENATE("R8C",'Mapa final'!#REF!),"")</f>
        <v>#REF!</v>
      </c>
      <c r="AG13" s="74" t="e">
        <f>IF(AND('Mapa final'!#REF!="Muy Alta",'Mapa final'!#REF!="Mayor"),CONCATENATE("R8C",'Mapa final'!#REF!),"")</f>
        <v>#REF!</v>
      </c>
      <c r="AH13" s="74" t="e">
        <f>IF(AND('Mapa final'!#REF!="Muy Alta",'Mapa final'!#REF!="Mayor"),CONCATENATE("R8C",'Mapa final'!#REF!),"")</f>
        <v>#REF!</v>
      </c>
      <c r="AI13" s="74" t="e">
        <f>IF(AND('Mapa final'!#REF!="Muy Alta",'Mapa final'!#REF!="Mayor"),CONCATENATE("R8C",'Mapa final'!#REF!),"")</f>
        <v>#REF!</v>
      </c>
      <c r="AJ13" s="74" t="e">
        <f>IF(AND('Mapa final'!#REF!="Muy Alta",'Mapa final'!#REF!="Mayor"),CONCATENATE("R8C",'Mapa final'!#REF!),"")</f>
        <v>#REF!</v>
      </c>
      <c r="AK13" s="75" t="e">
        <f>IF(AND('Mapa final'!#REF!="Muy Alta",'Mapa final'!#REF!="Mayor"),CONCATENATE("R8C",'Mapa final'!#REF!),"")</f>
        <v>#REF!</v>
      </c>
      <c r="AL13" s="76" t="e">
        <f>IF(AND('Mapa final'!#REF!="Muy Alta",'Mapa final'!#REF!="Catastrófico"),CONCATENATE("R8C",'Mapa final'!#REF!),"")</f>
        <v>#REF!</v>
      </c>
      <c r="AM13" s="77" t="e">
        <f>IF(AND('Mapa final'!#REF!="Muy Alta",'Mapa final'!#REF!="Catastrófico"),CONCATENATE("R8C",'Mapa final'!#REF!),"")</f>
        <v>#REF!</v>
      </c>
      <c r="AN13" s="77" t="e">
        <f>IF(AND('Mapa final'!#REF!="Muy Alta",'Mapa final'!#REF!="Catastrófico"),CONCATENATE("R8C",'Mapa final'!#REF!),"")</f>
        <v>#REF!</v>
      </c>
      <c r="AO13" s="77" t="e">
        <f>IF(AND('Mapa final'!#REF!="Muy Alta",'Mapa final'!#REF!="Catastrófico"),CONCATENATE("R8C",'Mapa final'!#REF!),"")</f>
        <v>#REF!</v>
      </c>
      <c r="AP13" s="77" t="e">
        <f>IF(AND('Mapa final'!#REF!="Muy Alta",'Mapa final'!#REF!="Catastrófico"),CONCATENATE("R8C",'Mapa final'!#REF!),"")</f>
        <v>#REF!</v>
      </c>
      <c r="AQ13" s="78" t="e">
        <f>IF(AND('Mapa final'!#REF!="Muy Alta",'Mapa final'!#REF!="Catastrófico"),CONCATENATE("R8C",'Mapa final'!#REF!),"")</f>
        <v>#REF!</v>
      </c>
      <c r="AR13" s="22"/>
      <c r="AS13" s="813"/>
      <c r="AT13" s="814"/>
      <c r="AU13" s="814"/>
      <c r="AV13" s="814"/>
      <c r="AW13" s="814"/>
      <c r="AX13" s="815"/>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row>
    <row r="14" spans="1:95" ht="18.649999999999999" customHeight="1" x14ac:dyDescent="0.6">
      <c r="A14" s="22"/>
      <c r="B14" s="822"/>
      <c r="C14" s="822"/>
      <c r="D14" s="823"/>
      <c r="E14" s="793"/>
      <c r="F14" s="794"/>
      <c r="G14" s="794"/>
      <c r="H14" s="794"/>
      <c r="I14" s="798"/>
      <c r="J14" s="73" t="e">
        <f>IF(AND('Mapa final'!#REF!="Muy Alta",'Mapa final'!#REF!="Leve"),CONCATENATE("R9C",'Mapa final'!#REF!),"")</f>
        <v>#REF!</v>
      </c>
      <c r="K14" s="74" t="e">
        <f>IF(AND('Mapa final'!#REF!="Muy Alta",'Mapa final'!#REF!="Leve"),CONCATENATE("R9C",'Mapa final'!#REF!),"")</f>
        <v>#REF!</v>
      </c>
      <c r="L14" s="74" t="e">
        <f>IF(AND('Mapa final'!#REF!="Muy Alta",'Mapa final'!#REF!="Leve"),CONCATENATE("R9C",'Mapa final'!#REF!),"")</f>
        <v>#REF!</v>
      </c>
      <c r="M14" s="74" t="e">
        <f>IF(AND('Mapa final'!#REF!="Muy Alta",'Mapa final'!#REF!="Leve"),CONCATENATE("R9C",'Mapa final'!#REF!),"")</f>
        <v>#REF!</v>
      </c>
      <c r="N14" s="74" t="e">
        <f>IF(AND('Mapa final'!#REF!="Muy Alta",'Mapa final'!#REF!="Leve"),CONCATENATE("R9C",'Mapa final'!#REF!),"")</f>
        <v>#REF!</v>
      </c>
      <c r="O14" s="74" t="e">
        <f>IF(AND('Mapa final'!#REF!="Muy Alta",'Mapa final'!#REF!="Leve"),CONCATENATE("R9C",'Mapa final'!#REF!),"")</f>
        <v>#REF!</v>
      </c>
      <c r="P14" s="74" t="e">
        <f>IF(AND('Mapa final'!#REF!="Muy Alta",'Mapa final'!#REF!="Leve"),CONCATENATE("R9C",'Mapa final'!#REF!),"")</f>
        <v>#REF!</v>
      </c>
      <c r="Q14" s="74" t="e">
        <f>IF(AND('Mapa final'!#REF!="Muy Alta",'Mapa final'!#REF!="Leve"),CONCATENATE("R9C",'Mapa final'!#REF!),"")</f>
        <v>#REF!</v>
      </c>
      <c r="R14" s="74" t="e">
        <f>IF(AND('Mapa final'!#REF!="Muy Alta",'Mapa final'!#REF!="Leve"),CONCATENATE("R9C",'Mapa final'!#REF!),"")</f>
        <v>#REF!</v>
      </c>
      <c r="S14" s="74" t="e">
        <f>IF(AND('Mapa final'!#REF!="Muy Alta",'Mapa final'!#REF!="Leve"),CONCATENATE("R9C",'Mapa final'!#REF!),"")</f>
        <v>#REF!</v>
      </c>
      <c r="T14" s="73" t="e">
        <f>IF(AND('Mapa final'!#REF!="Muy Alta",'Mapa final'!#REF!="Menor"),CONCATENATE("R9C",'Mapa final'!#REF!),"")</f>
        <v>#REF!</v>
      </c>
      <c r="U14" s="74" t="e">
        <f>IF(AND('Mapa final'!#REF!="Muy Alta",'Mapa final'!#REF!="Menor"),CONCATENATE("R9C",'Mapa final'!#REF!),"")</f>
        <v>#REF!</v>
      </c>
      <c r="V14" s="74" t="e">
        <f>IF(AND('Mapa final'!#REF!="Muy Alta",'Mapa final'!#REF!="Menor"),CONCATENATE("R9C",'Mapa final'!#REF!),"")</f>
        <v>#REF!</v>
      </c>
      <c r="W14" s="74" t="e">
        <f>IF(AND('Mapa final'!#REF!="Muy Alta",'Mapa final'!#REF!="Menor"),CONCATENATE("R9C",'Mapa final'!#REF!),"")</f>
        <v>#REF!</v>
      </c>
      <c r="X14" s="74" t="e">
        <f>IF(AND('Mapa final'!#REF!="Muy Alta",'Mapa final'!#REF!="Menor"),CONCATENATE("R9C",'Mapa final'!#REF!),"")</f>
        <v>#REF!</v>
      </c>
      <c r="Y14" s="75" t="e">
        <f>IF(AND('Mapa final'!#REF!="Muy Alta",'Mapa final'!#REF!="Menor"),CONCATENATE("R9C",'Mapa final'!#REF!),"")</f>
        <v>#REF!</v>
      </c>
      <c r="Z14" s="73" t="e">
        <f>IF(AND('Mapa final'!#REF!="Muy Alta",'Mapa final'!#REF!="Moderado"),CONCATENATE("R9C",'Mapa final'!#REF!),"")</f>
        <v>#REF!</v>
      </c>
      <c r="AA14" s="74" t="e">
        <f>IF(AND('Mapa final'!#REF!="Muy Alta",'Mapa final'!#REF!="Moderado"),CONCATENATE("R9C",'Mapa final'!#REF!),"")</f>
        <v>#REF!</v>
      </c>
      <c r="AB14" s="74" t="e">
        <f>IF(AND('Mapa final'!#REF!="Muy Alta",'Mapa final'!#REF!="Moderado"),CONCATENATE("R9C",'Mapa final'!#REF!),"")</f>
        <v>#REF!</v>
      </c>
      <c r="AC14" s="74" t="e">
        <f>IF(AND('Mapa final'!#REF!="Muy Alta",'Mapa final'!#REF!="Moderado"),CONCATENATE("R9C",'Mapa final'!#REF!),"")</f>
        <v>#REF!</v>
      </c>
      <c r="AD14" s="74" t="e">
        <f>IF(AND('Mapa final'!#REF!="Muy Alta",'Mapa final'!#REF!="Moderado"),CONCATENATE("R9C",'Mapa final'!#REF!),"")</f>
        <v>#REF!</v>
      </c>
      <c r="AE14" s="75" t="e">
        <f>IF(AND('Mapa final'!#REF!="Muy Alta",'Mapa final'!#REF!="Moderado"),CONCATENATE("R9C",'Mapa final'!#REF!),"")</f>
        <v>#REF!</v>
      </c>
      <c r="AF14" s="73" t="e">
        <f>IF(AND('Mapa final'!#REF!="Muy Alta",'Mapa final'!#REF!="Mayor"),CONCATENATE("R9C",'Mapa final'!#REF!),"")</f>
        <v>#REF!</v>
      </c>
      <c r="AG14" s="74" t="e">
        <f>IF(AND('Mapa final'!#REF!="Muy Alta",'Mapa final'!#REF!="Mayor"),CONCATENATE("R9C",'Mapa final'!#REF!),"")</f>
        <v>#REF!</v>
      </c>
      <c r="AH14" s="74" t="e">
        <f>IF(AND('Mapa final'!#REF!="Muy Alta",'Mapa final'!#REF!="Mayor"),CONCATENATE("R9C",'Mapa final'!#REF!),"")</f>
        <v>#REF!</v>
      </c>
      <c r="AI14" s="74" t="e">
        <f>IF(AND('Mapa final'!#REF!="Muy Alta",'Mapa final'!#REF!="Mayor"),CONCATENATE("R9C",'Mapa final'!#REF!),"")</f>
        <v>#REF!</v>
      </c>
      <c r="AJ14" s="74" t="e">
        <f>IF(AND('Mapa final'!#REF!="Muy Alta",'Mapa final'!#REF!="Mayor"),CONCATENATE("R9C",'Mapa final'!#REF!),"")</f>
        <v>#REF!</v>
      </c>
      <c r="AK14" s="75" t="e">
        <f>IF(AND('Mapa final'!#REF!="Muy Alta",'Mapa final'!#REF!="Mayor"),CONCATENATE("R9C",'Mapa final'!#REF!),"")</f>
        <v>#REF!</v>
      </c>
      <c r="AL14" s="76" t="e">
        <f>IF(AND('Mapa final'!#REF!="Muy Alta",'Mapa final'!#REF!="Catastrófico"),CONCATENATE("R9C",'Mapa final'!#REF!),"")</f>
        <v>#REF!</v>
      </c>
      <c r="AM14" s="77" t="e">
        <f>IF(AND('Mapa final'!#REF!="Muy Alta",'Mapa final'!#REF!="Catastrófico"),CONCATENATE("R9C",'Mapa final'!#REF!),"")</f>
        <v>#REF!</v>
      </c>
      <c r="AN14" s="77" t="e">
        <f>IF(AND('Mapa final'!#REF!="Muy Alta",'Mapa final'!#REF!="Catastrófico"),CONCATENATE("R9C",'Mapa final'!#REF!),"")</f>
        <v>#REF!</v>
      </c>
      <c r="AO14" s="77" t="e">
        <f>IF(AND('Mapa final'!#REF!="Muy Alta",'Mapa final'!#REF!="Catastrófico"),CONCATENATE("R9C",'Mapa final'!#REF!),"")</f>
        <v>#REF!</v>
      </c>
      <c r="AP14" s="77" t="e">
        <f>IF(AND('Mapa final'!#REF!="Muy Alta",'Mapa final'!#REF!="Catastrófico"),CONCATENATE("R9C",'Mapa final'!#REF!),"")</f>
        <v>#REF!</v>
      </c>
      <c r="AQ14" s="78" t="e">
        <f>IF(AND('Mapa final'!#REF!="Muy Alta",'Mapa final'!#REF!="Catastrófico"),CONCATENATE("R9C",'Mapa final'!#REF!),"")</f>
        <v>#REF!</v>
      </c>
      <c r="AR14" s="22"/>
      <c r="AS14" s="813"/>
      <c r="AT14" s="814"/>
      <c r="AU14" s="814"/>
      <c r="AV14" s="814"/>
      <c r="AW14" s="814"/>
      <c r="AX14" s="815"/>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row>
    <row r="15" spans="1:95" ht="18.649999999999999" customHeight="1" thickBot="1" x14ac:dyDescent="0.65">
      <c r="A15" s="22"/>
      <c r="B15" s="822"/>
      <c r="C15" s="822"/>
      <c r="D15" s="823"/>
      <c r="E15" s="795"/>
      <c r="F15" s="796"/>
      <c r="G15" s="796"/>
      <c r="H15" s="796"/>
      <c r="I15" s="799"/>
      <c r="J15" s="79" t="e">
        <f>IF(AND('Mapa final'!#REF!="Muy Alta",'Mapa final'!#REF!="Leve"),CONCATENATE("R10C",'Mapa final'!#REF!),"")</f>
        <v>#REF!</v>
      </c>
      <c r="K15" s="80" t="e">
        <f>IF(AND('Mapa final'!#REF!="Muy Alta",'Mapa final'!#REF!="Leve"),CONCATENATE("R10C",'Mapa final'!#REF!),"")</f>
        <v>#REF!</v>
      </c>
      <c r="L15" s="80" t="e">
        <f>IF(AND('Mapa final'!#REF!="Muy Alta",'Mapa final'!#REF!="Leve"),CONCATENATE("R10C",'Mapa final'!#REF!),"")</f>
        <v>#REF!</v>
      </c>
      <c r="M15" s="80" t="e">
        <f>IF(AND('Mapa final'!#REF!="Muy Alta",'Mapa final'!#REF!="Leve"),CONCATENATE("R10C",'Mapa final'!#REF!),"")</f>
        <v>#REF!</v>
      </c>
      <c r="N15" s="80" t="e">
        <f>IF(AND('Mapa final'!#REF!="Muy Alta",'Mapa final'!#REF!="Leve"),CONCATENATE("R10C",'Mapa final'!#REF!),"")</f>
        <v>#REF!</v>
      </c>
      <c r="O15" s="80" t="e">
        <f>IF(AND('Mapa final'!#REF!="Muy Alta",'Mapa final'!#REF!="Leve"),CONCATENATE("R10C",'Mapa final'!#REF!),"")</f>
        <v>#REF!</v>
      </c>
      <c r="P15" s="80" t="e">
        <f>IF(AND('Mapa final'!#REF!="Muy Alta",'Mapa final'!#REF!="Leve"),CONCATENATE("R10C",'Mapa final'!#REF!),"")</f>
        <v>#REF!</v>
      </c>
      <c r="Q15" s="80" t="e">
        <f>IF(AND('Mapa final'!#REF!="Muy Alta",'Mapa final'!#REF!="Leve"),CONCATENATE("R10C",'Mapa final'!#REF!),"")</f>
        <v>#REF!</v>
      </c>
      <c r="R15" s="80" t="e">
        <f>IF(AND('Mapa final'!#REF!="Muy Alta",'Mapa final'!#REF!="Leve"),CONCATENATE("R10C",'Mapa final'!#REF!),"")</f>
        <v>#REF!</v>
      </c>
      <c r="S15" s="80" t="e">
        <f>IF(AND('Mapa final'!#REF!="Muy Alta",'Mapa final'!#REF!="Leve"),CONCATENATE("R10C",'Mapa final'!#REF!),"")</f>
        <v>#REF!</v>
      </c>
      <c r="T15" s="73" t="e">
        <f>IF(AND('Mapa final'!#REF!="Muy Alta",'Mapa final'!#REF!="Menor"),CONCATENATE("R10C",'Mapa final'!#REF!),"")</f>
        <v>#REF!</v>
      </c>
      <c r="U15" s="74" t="e">
        <f>IF(AND('Mapa final'!#REF!="Muy Alta",'Mapa final'!#REF!="Menor"),CONCATENATE("R10C",'Mapa final'!#REF!),"")</f>
        <v>#REF!</v>
      </c>
      <c r="V15" s="74" t="e">
        <f>IF(AND('Mapa final'!#REF!="Muy Alta",'Mapa final'!#REF!="Menor"),CONCATENATE("R10C",'Mapa final'!#REF!),"")</f>
        <v>#REF!</v>
      </c>
      <c r="W15" s="74" t="e">
        <f>IF(AND('Mapa final'!#REF!="Muy Alta",'Mapa final'!#REF!="Menor"),CONCATENATE("R10C",'Mapa final'!#REF!),"")</f>
        <v>#REF!</v>
      </c>
      <c r="X15" s="74" t="e">
        <f>IF(AND('Mapa final'!#REF!="Muy Alta",'Mapa final'!#REF!="Menor"),CONCATENATE("R10C",'Mapa final'!#REF!),"")</f>
        <v>#REF!</v>
      </c>
      <c r="Y15" s="75" t="e">
        <f>IF(AND('Mapa final'!#REF!="Muy Alta",'Mapa final'!#REF!="Menor"),CONCATENATE("R10C",'Mapa final'!#REF!),"")</f>
        <v>#REF!</v>
      </c>
      <c r="Z15" s="79" t="e">
        <f>IF(AND('Mapa final'!#REF!="Muy Alta",'Mapa final'!#REF!="Moderado"),CONCATENATE("R10C",'Mapa final'!#REF!),"")</f>
        <v>#REF!</v>
      </c>
      <c r="AA15" s="80" t="e">
        <f>IF(AND('Mapa final'!#REF!="Muy Alta",'Mapa final'!#REF!="Moderado"),CONCATENATE("R10C",'Mapa final'!#REF!),"")</f>
        <v>#REF!</v>
      </c>
      <c r="AB15" s="80" t="e">
        <f>IF(AND('Mapa final'!#REF!="Muy Alta",'Mapa final'!#REF!="Moderado"),CONCATENATE("R10C",'Mapa final'!#REF!),"")</f>
        <v>#REF!</v>
      </c>
      <c r="AC15" s="80" t="e">
        <f>IF(AND('Mapa final'!#REF!="Muy Alta",'Mapa final'!#REF!="Moderado"),CONCATENATE("R10C",'Mapa final'!#REF!),"")</f>
        <v>#REF!</v>
      </c>
      <c r="AD15" s="80" t="e">
        <f>IF(AND('Mapa final'!#REF!="Muy Alta",'Mapa final'!#REF!="Moderado"),CONCATENATE("R10C",'Mapa final'!#REF!),"")</f>
        <v>#REF!</v>
      </c>
      <c r="AE15" s="81" t="e">
        <f>IF(AND('Mapa final'!#REF!="Muy Alta",'Mapa final'!#REF!="Moderado"),CONCATENATE("R10C",'Mapa final'!#REF!),"")</f>
        <v>#REF!</v>
      </c>
      <c r="AF15" s="73" t="e">
        <f>IF(AND('Mapa final'!#REF!="Muy Alta",'Mapa final'!#REF!="Mayor"),CONCATENATE("R10C",'Mapa final'!#REF!),"")</f>
        <v>#REF!</v>
      </c>
      <c r="AG15" s="74" t="e">
        <f>IF(AND('Mapa final'!#REF!="Muy Alta",'Mapa final'!#REF!="Mayor"),CONCATENATE("R10C",'Mapa final'!#REF!),"")</f>
        <v>#REF!</v>
      </c>
      <c r="AH15" s="74" t="e">
        <f>IF(AND('Mapa final'!#REF!="Muy Alta",'Mapa final'!#REF!="Mayor"),CONCATENATE("R10C",'Mapa final'!#REF!),"")</f>
        <v>#REF!</v>
      </c>
      <c r="AI15" s="74" t="e">
        <f>IF(AND('Mapa final'!#REF!="Muy Alta",'Mapa final'!#REF!="Mayor"),CONCATENATE("R10C",'Mapa final'!#REF!),"")</f>
        <v>#REF!</v>
      </c>
      <c r="AJ15" s="74" t="e">
        <f>IF(AND('Mapa final'!#REF!="Muy Alta",'Mapa final'!#REF!="Mayor"),CONCATENATE("R10C",'Mapa final'!#REF!),"")</f>
        <v>#REF!</v>
      </c>
      <c r="AK15" s="75" t="e">
        <f>IF(AND('Mapa final'!#REF!="Muy Alta",'Mapa final'!#REF!="Mayor"),CONCATENATE("R10C",'Mapa final'!#REF!),"")</f>
        <v>#REF!</v>
      </c>
      <c r="AL15" s="82" t="e">
        <f>IF(AND('Mapa final'!#REF!="Muy Alta",'Mapa final'!#REF!="Catastrófico"),CONCATENATE("R10C",'Mapa final'!#REF!),"")</f>
        <v>#REF!</v>
      </c>
      <c r="AM15" s="83" t="e">
        <f>IF(AND('Mapa final'!#REF!="Muy Alta",'Mapa final'!#REF!="Catastrófico"),CONCATENATE("R10C",'Mapa final'!#REF!),"")</f>
        <v>#REF!</v>
      </c>
      <c r="AN15" s="83" t="e">
        <f>IF(AND('Mapa final'!#REF!="Muy Alta",'Mapa final'!#REF!="Catastrófico"),CONCATENATE("R10C",'Mapa final'!#REF!),"")</f>
        <v>#REF!</v>
      </c>
      <c r="AO15" s="83" t="e">
        <f>IF(AND('Mapa final'!#REF!="Muy Alta",'Mapa final'!#REF!="Catastrófico"),CONCATENATE("R10C",'Mapa final'!#REF!),"")</f>
        <v>#REF!</v>
      </c>
      <c r="AP15" s="83" t="e">
        <f>IF(AND('Mapa final'!#REF!="Muy Alta",'Mapa final'!#REF!="Catastrófico"),CONCATENATE("R10C",'Mapa final'!#REF!),"")</f>
        <v>#REF!</v>
      </c>
      <c r="AQ15" s="84" t="e">
        <f>IF(AND('Mapa final'!#REF!="Muy Alta",'Mapa final'!#REF!="Catastrófico"),CONCATENATE("R10C",'Mapa final'!#REF!),"")</f>
        <v>#REF!</v>
      </c>
      <c r="AR15" s="22"/>
      <c r="AS15" s="816"/>
      <c r="AT15" s="817"/>
      <c r="AU15" s="817"/>
      <c r="AV15" s="817"/>
      <c r="AW15" s="817"/>
      <c r="AX15" s="818"/>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row>
    <row r="16" spans="1:95" ht="18.649999999999999" customHeight="1" x14ac:dyDescent="0.6">
      <c r="A16" s="22"/>
      <c r="B16" s="822"/>
      <c r="C16" s="822"/>
      <c r="D16" s="823"/>
      <c r="E16" s="790" t="s">
        <v>613</v>
      </c>
      <c r="F16" s="792"/>
      <c r="G16" s="792"/>
      <c r="H16" s="792"/>
      <c r="I16" s="792"/>
      <c r="J16" s="85" t="e">
        <f>IF(AND('Mapa final'!#REF!="Alta",'Mapa final'!#REF!="Leve"),CONCATENATE("R1C",'Mapa final'!#REF!),"")</f>
        <v>#REF!</v>
      </c>
      <c r="K16" s="86" t="e">
        <f>IF(AND('Mapa final'!#REF!="Alta",'Mapa final'!#REF!="Leve"),CONCATENATE("R1C",'Mapa final'!#REF!),"")</f>
        <v>#REF!</v>
      </c>
      <c r="L16" s="86" t="e">
        <f>IF(AND('Mapa final'!#REF!="Alta",'Mapa final'!#REF!="Leve"),CONCATENATE("R1C",'Mapa final'!#REF!),"")</f>
        <v>#REF!</v>
      </c>
      <c r="M16" s="86" t="e">
        <f>IF(AND('Mapa final'!#REF!="Alta",'Mapa final'!#REF!="Leve"),CONCATENATE("R1C",'Mapa final'!#REF!),"")</f>
        <v>#REF!</v>
      </c>
      <c r="N16" s="86" t="e">
        <f>IF(AND('Mapa final'!#REF!="Alta",'Mapa final'!#REF!="Leve"),CONCATENATE("R1C",'Mapa final'!#REF!),"")</f>
        <v>#REF!</v>
      </c>
      <c r="O16" s="86" t="e">
        <f>IF(AND('Mapa final'!#REF!="Alta",'Mapa final'!#REF!="Leve"),CONCATENATE("R1C",'Mapa final'!#REF!),"")</f>
        <v>#REF!</v>
      </c>
      <c r="P16" s="86" t="e">
        <f>IF(AND('Mapa final'!#REF!="Alta",'Mapa final'!#REF!="Leve"),CONCATENATE("R1C",'Mapa final'!#REF!),"")</f>
        <v>#REF!</v>
      </c>
      <c r="Q16" s="86" t="e">
        <f>IF(AND('Mapa final'!#REF!="Alta",'Mapa final'!#REF!="Leve"),CONCATENATE("R1C",'Mapa final'!#REF!),"")</f>
        <v>#REF!</v>
      </c>
      <c r="R16" s="86" t="e">
        <f>IF(AND('Mapa final'!#REF!="Alta",'Mapa final'!#REF!="Leve"),CONCATENATE("R1C",'Mapa final'!#REF!),"")</f>
        <v>#REF!</v>
      </c>
      <c r="S16" s="86" t="e">
        <f>IF(AND('Mapa final'!#REF!="Alta",'Mapa final'!#REF!="Leve"),CONCATENATE("R1C",'Mapa final'!#REF!),"")</f>
        <v>#REF!</v>
      </c>
      <c r="T16" s="85" t="e">
        <f>IF(AND('Mapa final'!#REF!="Alta",'Mapa final'!#REF!="Menor"),CONCATENATE("R1C",'Mapa final'!#REF!),"")</f>
        <v>#REF!</v>
      </c>
      <c r="U16" s="86" t="e">
        <f>IF(AND('Mapa final'!#REF!="Alta",'Mapa final'!#REF!="Menor"),CONCATENATE("R1C",'Mapa final'!#REF!),"")</f>
        <v>#REF!</v>
      </c>
      <c r="V16" s="86" t="e">
        <f>IF(AND('Mapa final'!#REF!="Alta",'Mapa final'!#REF!="Menor"),CONCATENATE("R1C",'Mapa final'!#REF!),"")</f>
        <v>#REF!</v>
      </c>
      <c r="W16" s="86" t="e">
        <f>IF(AND('Mapa final'!#REF!="Alta",'Mapa final'!#REF!="Menor"),CONCATENATE("R1C",'Mapa final'!#REF!),"")</f>
        <v>#REF!</v>
      </c>
      <c r="X16" s="86" t="e">
        <f>IF(AND('Mapa final'!#REF!="Alta",'Mapa final'!#REF!="Menor"),CONCATENATE("R1C",'Mapa final'!#REF!),"")</f>
        <v>#REF!</v>
      </c>
      <c r="Y16" s="87" t="e">
        <f>IF(AND('Mapa final'!#REF!="Alta",'Mapa final'!#REF!="Menor"),CONCATENATE("R1C",'Mapa final'!#REF!),"")</f>
        <v>#REF!</v>
      </c>
      <c r="Z16" s="67" t="e">
        <f>IF(AND('Mapa final'!#REF!="Alta",'Mapa final'!#REF!="Moderado"),CONCATENATE("R1C",'Mapa final'!#REF!),"")</f>
        <v>#REF!</v>
      </c>
      <c r="AA16" s="68" t="e">
        <f>IF(AND('Mapa final'!#REF!="Alta",'Mapa final'!#REF!="Moderado"),CONCATENATE("R1C",'Mapa final'!#REF!),"")</f>
        <v>#REF!</v>
      </c>
      <c r="AB16" s="68" t="e">
        <f>IF(AND('Mapa final'!#REF!="Alta",'Mapa final'!#REF!="Moderado"),CONCATENATE("R1C",'Mapa final'!#REF!),"")</f>
        <v>#REF!</v>
      </c>
      <c r="AC16" s="68" t="e">
        <f>IF(AND('Mapa final'!#REF!="Alta",'Mapa final'!#REF!="Moderado"),CONCATENATE("R1C",'Mapa final'!#REF!),"")</f>
        <v>#REF!</v>
      </c>
      <c r="AD16" s="68" t="e">
        <f>IF(AND('Mapa final'!#REF!="Alta",'Mapa final'!#REF!="Moderado"),CONCATENATE("R1C",'Mapa final'!#REF!),"")</f>
        <v>#REF!</v>
      </c>
      <c r="AE16" s="69" t="e">
        <f>IF(AND('Mapa final'!#REF!="Alta",'Mapa final'!#REF!="Moderado"),CONCATENATE("R1C",'Mapa final'!#REF!),"")</f>
        <v>#REF!</v>
      </c>
      <c r="AF16" s="67" t="e">
        <f>IF(AND('Mapa final'!#REF!="Alta",'Mapa final'!#REF!="Mayor"),CONCATENATE("R1C",'Mapa final'!#REF!),"")</f>
        <v>#REF!</v>
      </c>
      <c r="AG16" s="68" t="e">
        <f>IF(AND('Mapa final'!#REF!="Alta",'Mapa final'!#REF!="Mayor"),CONCATENATE("R1C",'Mapa final'!#REF!),"")</f>
        <v>#REF!</v>
      </c>
      <c r="AH16" s="68" t="e">
        <f>IF(AND('Mapa final'!#REF!="Alta",'Mapa final'!#REF!="Mayor"),CONCATENATE("R1C",'Mapa final'!#REF!),"")</f>
        <v>#REF!</v>
      </c>
      <c r="AI16" s="68" t="e">
        <f>IF(AND('Mapa final'!#REF!="Alta",'Mapa final'!#REF!="Mayor"),CONCATENATE("R1C",'Mapa final'!#REF!),"")</f>
        <v>#REF!</v>
      </c>
      <c r="AJ16" s="68" t="e">
        <f>IF(AND('Mapa final'!#REF!="Alta",'Mapa final'!#REF!="Mayor"),CONCATENATE("R1C",'Mapa final'!#REF!),"")</f>
        <v>#REF!</v>
      </c>
      <c r="AK16" s="69" t="e">
        <f>IF(AND('Mapa final'!#REF!="Alta",'Mapa final'!#REF!="Mayor"),CONCATENATE("R1C",'Mapa final'!#REF!),"")</f>
        <v>#REF!</v>
      </c>
      <c r="AL16" s="70" t="e">
        <f>IF(AND('Mapa final'!#REF!="Alta",'Mapa final'!#REF!="Catastrófico"),CONCATENATE("R1C",'Mapa final'!#REF!),"")</f>
        <v>#REF!</v>
      </c>
      <c r="AM16" s="71" t="e">
        <f>IF(AND('Mapa final'!#REF!="Alta",'Mapa final'!#REF!="Catastrófico"),CONCATENATE("R1C",'Mapa final'!#REF!),"")</f>
        <v>#REF!</v>
      </c>
      <c r="AN16" s="71" t="e">
        <f>IF(AND('Mapa final'!#REF!="Alta",'Mapa final'!#REF!="Catastrófico"),CONCATENATE("R1C",'Mapa final'!#REF!),"")</f>
        <v>#REF!</v>
      </c>
      <c r="AO16" s="71" t="e">
        <f>IF(AND('Mapa final'!#REF!="Alta",'Mapa final'!#REF!="Catastrófico"),CONCATENATE("R1C",'Mapa final'!#REF!),"")</f>
        <v>#REF!</v>
      </c>
      <c r="AP16" s="71" t="e">
        <f>IF(AND('Mapa final'!#REF!="Alta",'Mapa final'!#REF!="Catastrófico"),CONCATENATE("R1C",'Mapa final'!#REF!),"")</f>
        <v>#REF!</v>
      </c>
      <c r="AQ16" s="72" t="e">
        <f>IF(AND('Mapa final'!#REF!="Alta",'Mapa final'!#REF!="Catastrófico"),CONCATENATE("R1C",'Mapa final'!#REF!),"")</f>
        <v>#REF!</v>
      </c>
      <c r="AR16" s="22"/>
      <c r="AS16" s="800" t="s">
        <v>603</v>
      </c>
      <c r="AT16" s="801"/>
      <c r="AU16" s="801"/>
      <c r="AV16" s="801"/>
      <c r="AW16" s="801"/>
      <c r="AX16" s="80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row>
    <row r="17" spans="1:80" ht="18.649999999999999" customHeight="1" x14ac:dyDescent="0.6">
      <c r="A17" s="22"/>
      <c r="B17" s="822"/>
      <c r="C17" s="822"/>
      <c r="D17" s="823"/>
      <c r="E17" s="809"/>
      <c r="F17" s="794"/>
      <c r="G17" s="794"/>
      <c r="H17" s="794"/>
      <c r="I17" s="794"/>
      <c r="J17" s="88" t="e">
        <f>IF(AND('Mapa final'!#REF!="Alta",'Mapa final'!#REF!="Leve"),CONCATENATE("R2C",'Mapa final'!#REF!),"")</f>
        <v>#REF!</v>
      </c>
      <c r="K17" s="89" t="e">
        <f>IF(AND('Mapa final'!#REF!="Alta",'Mapa final'!#REF!="Leve"),CONCATENATE("R2C",'Mapa final'!#REF!),"")</f>
        <v>#REF!</v>
      </c>
      <c r="L17" s="89" t="e">
        <f>IF(AND('Mapa final'!#REF!="Alta",'Mapa final'!#REF!="Leve"),CONCATENATE("R2C",'Mapa final'!#REF!),"")</f>
        <v>#REF!</v>
      </c>
      <c r="M17" s="89" t="e">
        <f>IF(AND('Mapa final'!#REF!="Alta",'Mapa final'!#REF!="Leve"),CONCATENATE("R2C",'Mapa final'!#REF!),"")</f>
        <v>#REF!</v>
      </c>
      <c r="N17" s="89" t="e">
        <f>IF(AND('Mapa final'!#REF!="Alta",'Mapa final'!#REF!="Leve"),CONCATENATE("R2C",'Mapa final'!#REF!),"")</f>
        <v>#REF!</v>
      </c>
      <c r="O17" s="89" t="e">
        <f>IF(AND('Mapa final'!#REF!="Alta",'Mapa final'!#REF!="Leve"),CONCATENATE("R2C",'Mapa final'!#REF!),"")</f>
        <v>#REF!</v>
      </c>
      <c r="P17" s="89" t="e">
        <f>IF(AND('Mapa final'!#REF!="Alta",'Mapa final'!#REF!="Leve"),CONCATENATE("R2C",'Mapa final'!#REF!),"")</f>
        <v>#REF!</v>
      </c>
      <c r="Q17" s="89" t="e">
        <f>IF(AND('Mapa final'!#REF!="Alta",'Mapa final'!#REF!="Leve"),CONCATENATE("R2C",'Mapa final'!#REF!),"")</f>
        <v>#REF!</v>
      </c>
      <c r="R17" s="89" t="e">
        <f>IF(AND('Mapa final'!#REF!="Alta",'Mapa final'!#REF!="Leve"),CONCATENATE("R2C",'Mapa final'!#REF!),"")</f>
        <v>#REF!</v>
      </c>
      <c r="S17" s="89" t="e">
        <f>IF(AND('Mapa final'!#REF!="Alta",'Mapa final'!#REF!="Leve"),CONCATENATE("R2C",'Mapa final'!#REF!),"")</f>
        <v>#REF!</v>
      </c>
      <c r="T17" s="88" t="e">
        <f>IF(AND('Mapa final'!#REF!="Alta",'Mapa final'!#REF!="Menor"),CONCATENATE("R2C",'Mapa final'!#REF!),"")</f>
        <v>#REF!</v>
      </c>
      <c r="U17" s="89" t="e">
        <f>IF(AND('Mapa final'!#REF!="Alta",'Mapa final'!#REF!="Menor"),CONCATENATE("R2C",'Mapa final'!#REF!),"")</f>
        <v>#REF!</v>
      </c>
      <c r="V17" s="89" t="e">
        <f>IF(AND('Mapa final'!#REF!="Alta",'Mapa final'!#REF!="Menor"),CONCATENATE("R2C",'Mapa final'!#REF!),"")</f>
        <v>#REF!</v>
      </c>
      <c r="W17" s="89" t="e">
        <f>IF(AND('Mapa final'!#REF!="Alta",'Mapa final'!#REF!="Menor"),CONCATENATE("R2C",'Mapa final'!#REF!),"")</f>
        <v>#REF!</v>
      </c>
      <c r="X17" s="89" t="e">
        <f>IF(AND('Mapa final'!#REF!="Alta",'Mapa final'!#REF!="Menor"),CONCATENATE("R2C",'Mapa final'!#REF!),"")</f>
        <v>#REF!</v>
      </c>
      <c r="Y17" s="90" t="e">
        <f>IF(AND('Mapa final'!#REF!="Alta",'Mapa final'!#REF!="Menor"),CONCATENATE("R2C",'Mapa final'!#REF!),"")</f>
        <v>#REF!</v>
      </c>
      <c r="Z17" s="73" t="e">
        <f>IF(AND('Mapa final'!#REF!="Alta",'Mapa final'!#REF!="Moderado"),CONCATENATE("R2C",'Mapa final'!#REF!),"")</f>
        <v>#REF!</v>
      </c>
      <c r="AA17" s="74" t="e">
        <f>IF(AND('Mapa final'!#REF!="Alta",'Mapa final'!#REF!="Moderado"),CONCATENATE("R2C",'Mapa final'!#REF!),"")</f>
        <v>#REF!</v>
      </c>
      <c r="AB17" s="74" t="e">
        <f>IF(AND('Mapa final'!#REF!="Alta",'Mapa final'!#REF!="Moderado"),CONCATENATE("R2C",'Mapa final'!#REF!),"")</f>
        <v>#REF!</v>
      </c>
      <c r="AC17" s="74" t="e">
        <f>IF(AND('Mapa final'!#REF!="Alta",'Mapa final'!#REF!="Moderado"),CONCATENATE("R2C",'Mapa final'!#REF!),"")</f>
        <v>#REF!</v>
      </c>
      <c r="AD17" s="74" t="e">
        <f>IF(AND('Mapa final'!#REF!="Alta",'Mapa final'!#REF!="Moderado"),CONCATENATE("R2C",'Mapa final'!#REF!),"")</f>
        <v>#REF!</v>
      </c>
      <c r="AE17" s="75" t="e">
        <f>IF(AND('Mapa final'!#REF!="Alta",'Mapa final'!#REF!="Moderado"),CONCATENATE("R2C",'Mapa final'!#REF!),"")</f>
        <v>#REF!</v>
      </c>
      <c r="AF17" s="73" t="e">
        <f>IF(AND('Mapa final'!#REF!="Alta",'Mapa final'!#REF!="Mayor"),CONCATENATE("R2C",'Mapa final'!#REF!),"")</f>
        <v>#REF!</v>
      </c>
      <c r="AG17" s="74" t="e">
        <f>IF(AND('Mapa final'!#REF!="Alta",'Mapa final'!#REF!="Mayor"),CONCATENATE("R2C",'Mapa final'!#REF!),"")</f>
        <v>#REF!</v>
      </c>
      <c r="AH17" s="74" t="e">
        <f>IF(AND('Mapa final'!#REF!="Alta",'Mapa final'!#REF!="Mayor"),CONCATENATE("R2C",'Mapa final'!#REF!),"")</f>
        <v>#REF!</v>
      </c>
      <c r="AI17" s="74" t="e">
        <f>IF(AND('Mapa final'!#REF!="Alta",'Mapa final'!#REF!="Mayor"),CONCATENATE("R2C",'Mapa final'!#REF!),"")</f>
        <v>#REF!</v>
      </c>
      <c r="AJ17" s="74" t="e">
        <f>IF(AND('Mapa final'!#REF!="Alta",'Mapa final'!#REF!="Mayor"),CONCATENATE("R2C",'Mapa final'!#REF!),"")</f>
        <v>#REF!</v>
      </c>
      <c r="AK17" s="75" t="e">
        <f>IF(AND('Mapa final'!#REF!="Alta",'Mapa final'!#REF!="Mayor"),CONCATENATE("R2C",'Mapa final'!#REF!),"")</f>
        <v>#REF!</v>
      </c>
      <c r="AL17" s="76" t="e">
        <f>IF(AND('Mapa final'!#REF!="Alta",'Mapa final'!#REF!="Catastrófico"),CONCATENATE("R2C",'Mapa final'!#REF!),"")</f>
        <v>#REF!</v>
      </c>
      <c r="AM17" s="77" t="e">
        <f>IF(AND('Mapa final'!#REF!="Alta",'Mapa final'!#REF!="Catastrófico"),CONCATENATE("R2C",'Mapa final'!#REF!),"")</f>
        <v>#REF!</v>
      </c>
      <c r="AN17" s="77" t="e">
        <f>IF(AND('Mapa final'!#REF!="Alta",'Mapa final'!#REF!="Catastrófico"),CONCATENATE("R2C",'Mapa final'!#REF!),"")</f>
        <v>#REF!</v>
      </c>
      <c r="AO17" s="77" t="e">
        <f>IF(AND('Mapa final'!#REF!="Alta",'Mapa final'!#REF!="Catastrófico"),CONCATENATE("R2C",'Mapa final'!#REF!),"")</f>
        <v>#REF!</v>
      </c>
      <c r="AP17" s="77" t="e">
        <f>IF(AND('Mapa final'!#REF!="Alta",'Mapa final'!#REF!="Catastrófico"),CONCATENATE("R2C",'Mapa final'!#REF!),"")</f>
        <v>#REF!</v>
      </c>
      <c r="AQ17" s="78" t="e">
        <f>IF(AND('Mapa final'!#REF!="Alta",'Mapa final'!#REF!="Catastrófico"),CONCATENATE("R2C",'Mapa final'!#REF!),"")</f>
        <v>#REF!</v>
      </c>
      <c r="AR17" s="22"/>
      <c r="AS17" s="803"/>
      <c r="AT17" s="804"/>
      <c r="AU17" s="804"/>
      <c r="AV17" s="804"/>
      <c r="AW17" s="804"/>
      <c r="AX17" s="805"/>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row>
    <row r="18" spans="1:80" ht="18.649999999999999" customHeight="1" x14ac:dyDescent="0.6">
      <c r="A18" s="22"/>
      <c r="B18" s="822"/>
      <c r="C18" s="822"/>
      <c r="D18" s="823"/>
      <c r="E18" s="809"/>
      <c r="F18" s="794"/>
      <c r="G18" s="794"/>
      <c r="H18" s="794"/>
      <c r="I18" s="794"/>
      <c r="J18" s="88" t="e">
        <f>IF(AND('Mapa final'!#REF!="Alta",'Mapa final'!#REF!="Leve"),CONCATENATE("R3C",'Mapa final'!#REF!),"")</f>
        <v>#REF!</v>
      </c>
      <c r="K18" s="89" t="e">
        <f>IF(AND('Mapa final'!#REF!="Alta",'Mapa final'!#REF!="Leve"),CONCATENATE("R3C",'Mapa final'!#REF!),"")</f>
        <v>#REF!</v>
      </c>
      <c r="L18" s="89" t="e">
        <f>IF(AND('Mapa final'!#REF!="Alta",'Mapa final'!#REF!="Leve"),CONCATENATE("R3C",'Mapa final'!#REF!),"")</f>
        <v>#REF!</v>
      </c>
      <c r="M18" s="89" t="e">
        <f>IF(AND('Mapa final'!#REF!="Alta",'Mapa final'!#REF!="Leve"),CONCATENATE("R3C",'Mapa final'!#REF!),"")</f>
        <v>#REF!</v>
      </c>
      <c r="N18" s="89" t="e">
        <f>IF(AND('Mapa final'!#REF!="Alta",'Mapa final'!#REF!="Leve"),CONCATENATE("R3C",'Mapa final'!#REF!),"")</f>
        <v>#REF!</v>
      </c>
      <c r="O18" s="89" t="e">
        <f>IF(AND('Mapa final'!#REF!="Alta",'Mapa final'!#REF!="Leve"),CONCATENATE("R3C",'Mapa final'!#REF!),"")</f>
        <v>#REF!</v>
      </c>
      <c r="P18" s="89" t="e">
        <f>IF(AND('Mapa final'!#REF!="Alta",'Mapa final'!#REF!="Leve"),CONCATENATE("R3C",'Mapa final'!#REF!),"")</f>
        <v>#REF!</v>
      </c>
      <c r="Q18" s="89" t="e">
        <f>IF(AND('Mapa final'!#REF!="Alta",'Mapa final'!#REF!="Leve"),CONCATENATE("R3C",'Mapa final'!#REF!),"")</f>
        <v>#REF!</v>
      </c>
      <c r="R18" s="89" t="e">
        <f>IF(AND('Mapa final'!#REF!="Alta",'Mapa final'!#REF!="Leve"),CONCATENATE("R3C",'Mapa final'!#REF!),"")</f>
        <v>#REF!</v>
      </c>
      <c r="S18" s="89" t="e">
        <f>IF(AND('Mapa final'!#REF!="Alta",'Mapa final'!#REF!="Leve"),CONCATENATE("R3C",'Mapa final'!#REF!),"")</f>
        <v>#REF!</v>
      </c>
      <c r="T18" s="88" t="e">
        <f>IF(AND('Mapa final'!#REF!="Alta",'Mapa final'!#REF!="Menor"),CONCATENATE("R3C",'Mapa final'!#REF!),"")</f>
        <v>#REF!</v>
      </c>
      <c r="U18" s="89" t="e">
        <f>IF(AND('Mapa final'!#REF!="Alta",'Mapa final'!#REF!="Menor"),CONCATENATE("R3C",'Mapa final'!#REF!),"")</f>
        <v>#REF!</v>
      </c>
      <c r="V18" s="89" t="e">
        <f>IF(AND('Mapa final'!#REF!="Alta",'Mapa final'!#REF!="Menor"),CONCATENATE("R3C",'Mapa final'!#REF!),"")</f>
        <v>#REF!</v>
      </c>
      <c r="W18" s="89" t="e">
        <f>IF(AND('Mapa final'!#REF!="Alta",'Mapa final'!#REF!="Menor"),CONCATENATE("R3C",'Mapa final'!#REF!),"")</f>
        <v>#REF!</v>
      </c>
      <c r="X18" s="89" t="e">
        <f>IF(AND('Mapa final'!#REF!="Alta",'Mapa final'!#REF!="Menor"),CONCATENATE("R3C",'Mapa final'!#REF!),"")</f>
        <v>#REF!</v>
      </c>
      <c r="Y18" s="90" t="e">
        <f>IF(AND('Mapa final'!#REF!="Alta",'Mapa final'!#REF!="Menor"),CONCATENATE("R3C",'Mapa final'!#REF!),"")</f>
        <v>#REF!</v>
      </c>
      <c r="Z18" s="73" t="e">
        <f>IF(AND('Mapa final'!#REF!="Alta",'Mapa final'!#REF!="Moderado"),CONCATENATE("R3C",'Mapa final'!#REF!),"")</f>
        <v>#REF!</v>
      </c>
      <c r="AA18" s="74" t="e">
        <f>IF(AND('Mapa final'!#REF!="Alta",'Mapa final'!#REF!="Moderado"),CONCATENATE("R3C",'Mapa final'!#REF!),"")</f>
        <v>#REF!</v>
      </c>
      <c r="AB18" s="74" t="e">
        <f>IF(AND('Mapa final'!#REF!="Alta",'Mapa final'!#REF!="Moderado"),CONCATENATE("R3C",'Mapa final'!#REF!),"")</f>
        <v>#REF!</v>
      </c>
      <c r="AC18" s="74" t="e">
        <f>IF(AND('Mapa final'!#REF!="Alta",'Mapa final'!#REF!="Moderado"),CONCATENATE("R3C",'Mapa final'!#REF!),"")</f>
        <v>#REF!</v>
      </c>
      <c r="AD18" s="74" t="e">
        <f>IF(AND('Mapa final'!#REF!="Alta",'Mapa final'!#REF!="Moderado"),CONCATENATE("R3C",'Mapa final'!#REF!),"")</f>
        <v>#REF!</v>
      </c>
      <c r="AE18" s="75" t="e">
        <f>IF(AND('Mapa final'!#REF!="Alta",'Mapa final'!#REF!="Moderado"),CONCATENATE("R3C",'Mapa final'!#REF!),"")</f>
        <v>#REF!</v>
      </c>
      <c r="AF18" s="73" t="e">
        <f>IF(AND('Mapa final'!#REF!="Alta",'Mapa final'!#REF!="Mayor"),CONCATENATE("R3C",'Mapa final'!#REF!),"")</f>
        <v>#REF!</v>
      </c>
      <c r="AG18" s="74" t="e">
        <f>IF(AND('Mapa final'!#REF!="Alta",'Mapa final'!#REF!="Mayor"),CONCATENATE("R3C",'Mapa final'!#REF!),"")</f>
        <v>#REF!</v>
      </c>
      <c r="AH18" s="74" t="e">
        <f>IF(AND('Mapa final'!#REF!="Alta",'Mapa final'!#REF!="Mayor"),CONCATENATE("R3C",'Mapa final'!#REF!),"")</f>
        <v>#REF!</v>
      </c>
      <c r="AI18" s="74" t="e">
        <f>IF(AND('Mapa final'!#REF!="Alta",'Mapa final'!#REF!="Mayor"),CONCATENATE("R3C",'Mapa final'!#REF!),"")</f>
        <v>#REF!</v>
      </c>
      <c r="AJ18" s="74" t="e">
        <f>IF(AND('Mapa final'!#REF!="Alta",'Mapa final'!#REF!="Mayor"),CONCATENATE("R3C",'Mapa final'!#REF!),"")</f>
        <v>#REF!</v>
      </c>
      <c r="AK18" s="75" t="e">
        <f>IF(AND('Mapa final'!#REF!="Alta",'Mapa final'!#REF!="Mayor"),CONCATENATE("R3C",'Mapa final'!#REF!),"")</f>
        <v>#REF!</v>
      </c>
      <c r="AL18" s="76" t="e">
        <f>IF(AND('Mapa final'!#REF!="Alta",'Mapa final'!#REF!="Catastrófico"),CONCATENATE("R3C",'Mapa final'!#REF!),"")</f>
        <v>#REF!</v>
      </c>
      <c r="AM18" s="77" t="e">
        <f>IF(AND('Mapa final'!#REF!="Alta",'Mapa final'!#REF!="Catastrófico"),CONCATENATE("R3C",'Mapa final'!#REF!),"")</f>
        <v>#REF!</v>
      </c>
      <c r="AN18" s="77" t="e">
        <f>IF(AND('Mapa final'!#REF!="Alta",'Mapa final'!#REF!="Catastrófico"),CONCATENATE("R3C",'Mapa final'!#REF!),"")</f>
        <v>#REF!</v>
      </c>
      <c r="AO18" s="77" t="e">
        <f>IF(AND('Mapa final'!#REF!="Alta",'Mapa final'!#REF!="Catastrófico"),CONCATENATE("R3C",'Mapa final'!#REF!),"")</f>
        <v>#REF!</v>
      </c>
      <c r="AP18" s="77" t="e">
        <f>IF(AND('Mapa final'!#REF!="Alta",'Mapa final'!#REF!="Catastrófico"),CONCATENATE("R3C",'Mapa final'!#REF!),"")</f>
        <v>#REF!</v>
      </c>
      <c r="AQ18" s="78" t="e">
        <f>IF(AND('Mapa final'!#REF!="Alta",'Mapa final'!#REF!="Catastrófico"),CONCATENATE("R3C",'Mapa final'!#REF!),"")</f>
        <v>#REF!</v>
      </c>
      <c r="AR18" s="22"/>
      <c r="AS18" s="803"/>
      <c r="AT18" s="804"/>
      <c r="AU18" s="804"/>
      <c r="AV18" s="804"/>
      <c r="AW18" s="804"/>
      <c r="AX18" s="805"/>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row>
    <row r="19" spans="1:80" ht="18.649999999999999" customHeight="1" x14ac:dyDescent="0.6">
      <c r="A19" s="22"/>
      <c r="B19" s="822"/>
      <c r="C19" s="822"/>
      <c r="D19" s="823"/>
      <c r="E19" s="809"/>
      <c r="F19" s="794"/>
      <c r="G19" s="794"/>
      <c r="H19" s="794"/>
      <c r="I19" s="794"/>
      <c r="J19" s="88" t="e">
        <f>IF(AND('Mapa final'!#REF!="Alta",'Mapa final'!#REF!="Leve"),CONCATENATE("R4C",'Mapa final'!#REF!),"")</f>
        <v>#REF!</v>
      </c>
      <c r="K19" s="89" t="e">
        <f>IF(AND('Mapa final'!#REF!="Alta",'Mapa final'!#REF!="Leve"),CONCATENATE("R4C",'Mapa final'!#REF!),"")</f>
        <v>#REF!</v>
      </c>
      <c r="L19" s="89" t="e">
        <f>IF(AND('Mapa final'!#REF!="Alta",'Mapa final'!#REF!="Leve"),CONCATENATE("R4C",'Mapa final'!#REF!),"")</f>
        <v>#REF!</v>
      </c>
      <c r="M19" s="89" t="e">
        <f>IF(AND('Mapa final'!#REF!="Alta",'Mapa final'!#REF!="Leve"),CONCATENATE("R4C",'Mapa final'!#REF!),"")</f>
        <v>#REF!</v>
      </c>
      <c r="N19" s="89" t="e">
        <f>IF(AND('Mapa final'!#REF!="Alta",'Mapa final'!#REF!="Leve"),CONCATENATE("R4C",'Mapa final'!#REF!),"")</f>
        <v>#REF!</v>
      </c>
      <c r="O19" s="89" t="e">
        <f>IF(AND('Mapa final'!#REF!="Alta",'Mapa final'!#REF!="Leve"),CONCATENATE("R4C",'Mapa final'!#REF!),"")</f>
        <v>#REF!</v>
      </c>
      <c r="P19" s="89" t="e">
        <f>IF(AND('Mapa final'!#REF!="Alta",'Mapa final'!#REF!="Leve"),CONCATENATE("R4C",'Mapa final'!#REF!),"")</f>
        <v>#REF!</v>
      </c>
      <c r="Q19" s="89" t="e">
        <f>IF(AND('Mapa final'!#REF!="Alta",'Mapa final'!#REF!="Leve"),CONCATENATE("R4C",'Mapa final'!#REF!),"")</f>
        <v>#REF!</v>
      </c>
      <c r="R19" s="89" t="e">
        <f>IF(AND('Mapa final'!#REF!="Alta",'Mapa final'!#REF!="Leve"),CONCATENATE("R4C",'Mapa final'!#REF!),"")</f>
        <v>#REF!</v>
      </c>
      <c r="S19" s="89" t="e">
        <f>IF(AND('Mapa final'!#REF!="Alta",'Mapa final'!#REF!="Leve"),CONCATENATE("R4C",'Mapa final'!#REF!),"")</f>
        <v>#REF!</v>
      </c>
      <c r="T19" s="88" t="e">
        <f>IF(AND('Mapa final'!#REF!="Alta",'Mapa final'!#REF!="Menor"),CONCATENATE("R4C",'Mapa final'!#REF!),"")</f>
        <v>#REF!</v>
      </c>
      <c r="U19" s="89" t="e">
        <f>IF(AND('Mapa final'!#REF!="Alta",'Mapa final'!#REF!="Menor"),CONCATENATE("R4C",'Mapa final'!#REF!),"")</f>
        <v>#REF!</v>
      </c>
      <c r="V19" s="89" t="e">
        <f>IF(AND('Mapa final'!#REF!="Alta",'Mapa final'!#REF!="Menor"),CONCATENATE("R4C",'Mapa final'!#REF!),"")</f>
        <v>#REF!</v>
      </c>
      <c r="W19" s="89" t="e">
        <f>IF(AND('Mapa final'!#REF!="Alta",'Mapa final'!#REF!="Menor"),CONCATENATE("R4C",'Mapa final'!#REF!),"")</f>
        <v>#REF!</v>
      </c>
      <c r="X19" s="89" t="e">
        <f>IF(AND('Mapa final'!#REF!="Alta",'Mapa final'!#REF!="Menor"),CONCATENATE("R4C",'Mapa final'!#REF!),"")</f>
        <v>#REF!</v>
      </c>
      <c r="Y19" s="90" t="e">
        <f>IF(AND('Mapa final'!#REF!="Alta",'Mapa final'!#REF!="Menor"),CONCATENATE("R4C",'Mapa final'!#REF!),"")</f>
        <v>#REF!</v>
      </c>
      <c r="Z19" s="73" t="e">
        <f>IF(AND('Mapa final'!#REF!="Alta",'Mapa final'!#REF!="Moderado"),CONCATENATE("R4C",'Mapa final'!#REF!),"")</f>
        <v>#REF!</v>
      </c>
      <c r="AA19" s="74" t="e">
        <f>IF(AND('Mapa final'!#REF!="Alta",'Mapa final'!#REF!="Moderado"),CONCATENATE("R4C",'Mapa final'!#REF!),"")</f>
        <v>#REF!</v>
      </c>
      <c r="AB19" s="74" t="e">
        <f>IF(AND('Mapa final'!#REF!="Alta",'Mapa final'!#REF!="Moderado"),CONCATENATE("R4C",'Mapa final'!#REF!),"")</f>
        <v>#REF!</v>
      </c>
      <c r="AC19" s="74" t="e">
        <f>IF(AND('Mapa final'!#REF!="Alta",'Mapa final'!#REF!="Moderado"),CONCATENATE("R4C",'Mapa final'!#REF!),"")</f>
        <v>#REF!</v>
      </c>
      <c r="AD19" s="74" t="e">
        <f>IF(AND('Mapa final'!#REF!="Alta",'Mapa final'!#REF!="Moderado"),CONCATENATE("R4C",'Mapa final'!#REF!),"")</f>
        <v>#REF!</v>
      </c>
      <c r="AE19" s="75" t="e">
        <f>IF(AND('Mapa final'!#REF!="Alta",'Mapa final'!#REF!="Moderado"),CONCATENATE("R4C",'Mapa final'!#REF!),"")</f>
        <v>#REF!</v>
      </c>
      <c r="AF19" s="73" t="e">
        <f>IF(AND('Mapa final'!#REF!="Alta",'Mapa final'!#REF!="Mayor"),CONCATENATE("R4C",'Mapa final'!#REF!),"")</f>
        <v>#REF!</v>
      </c>
      <c r="AG19" s="74" t="e">
        <f>IF(AND('Mapa final'!#REF!="Alta",'Mapa final'!#REF!="Mayor"),CONCATENATE("R4C",'Mapa final'!#REF!),"")</f>
        <v>#REF!</v>
      </c>
      <c r="AH19" s="74" t="e">
        <f>IF(AND('Mapa final'!#REF!="Alta",'Mapa final'!#REF!="Mayor"),CONCATENATE("R4C",'Mapa final'!#REF!),"")</f>
        <v>#REF!</v>
      </c>
      <c r="AI19" s="74" t="e">
        <f>IF(AND('Mapa final'!#REF!="Alta",'Mapa final'!#REF!="Mayor"),CONCATENATE("R4C",'Mapa final'!#REF!),"")</f>
        <v>#REF!</v>
      </c>
      <c r="AJ19" s="74" t="e">
        <f>IF(AND('Mapa final'!#REF!="Alta",'Mapa final'!#REF!="Mayor"),CONCATENATE("R4C",'Mapa final'!#REF!),"")</f>
        <v>#REF!</v>
      </c>
      <c r="AK19" s="75" t="e">
        <f>IF(AND('Mapa final'!#REF!="Alta",'Mapa final'!#REF!="Mayor"),CONCATENATE("R4C",'Mapa final'!#REF!),"")</f>
        <v>#REF!</v>
      </c>
      <c r="AL19" s="76" t="e">
        <f>IF(AND('Mapa final'!#REF!="Alta",'Mapa final'!#REF!="Catastrófico"),CONCATENATE("R4C",'Mapa final'!#REF!),"")</f>
        <v>#REF!</v>
      </c>
      <c r="AM19" s="77" t="e">
        <f>IF(AND('Mapa final'!#REF!="Alta",'Mapa final'!#REF!="Catastrófico"),CONCATENATE("R4C",'Mapa final'!#REF!),"")</f>
        <v>#REF!</v>
      </c>
      <c r="AN19" s="77" t="e">
        <f>IF(AND('Mapa final'!#REF!="Alta",'Mapa final'!#REF!="Catastrófico"),CONCATENATE("R4C",'Mapa final'!#REF!),"")</f>
        <v>#REF!</v>
      </c>
      <c r="AO19" s="77" t="e">
        <f>IF(AND('Mapa final'!#REF!="Alta",'Mapa final'!#REF!="Catastrófico"),CONCATENATE("R4C",'Mapa final'!#REF!),"")</f>
        <v>#REF!</v>
      </c>
      <c r="AP19" s="77" t="e">
        <f>IF(AND('Mapa final'!#REF!="Alta",'Mapa final'!#REF!="Catastrófico"),CONCATENATE("R4C",'Mapa final'!#REF!),"")</f>
        <v>#REF!</v>
      </c>
      <c r="AQ19" s="78" t="e">
        <f>IF(AND('Mapa final'!#REF!="Alta",'Mapa final'!#REF!="Catastrófico"),CONCATENATE("R4C",'Mapa final'!#REF!),"")</f>
        <v>#REF!</v>
      </c>
      <c r="AR19" s="22"/>
      <c r="AS19" s="803"/>
      <c r="AT19" s="804"/>
      <c r="AU19" s="804"/>
      <c r="AV19" s="804"/>
      <c r="AW19" s="804"/>
      <c r="AX19" s="805"/>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row>
    <row r="20" spans="1:80" ht="18.649999999999999" customHeight="1" x14ac:dyDescent="0.6">
      <c r="A20" s="22"/>
      <c r="B20" s="822"/>
      <c r="C20" s="822"/>
      <c r="D20" s="823"/>
      <c r="E20" s="793"/>
      <c r="F20" s="794"/>
      <c r="G20" s="794"/>
      <c r="H20" s="794"/>
      <c r="I20" s="794"/>
      <c r="J20" s="88" t="e">
        <f>IF(AND('Mapa final'!#REF!="Alta",'Mapa final'!#REF!="Leve"),CONCATENATE("R3C",'Mapa final'!#REF!),"")</f>
        <v>#REF!</v>
      </c>
      <c r="K20" s="89" t="e">
        <f>IF(AND('Mapa final'!#REF!="Alta",'Mapa final'!#REF!="Leve"),CONCATENATE("R3C",'Mapa final'!#REF!),"")</f>
        <v>#REF!</v>
      </c>
      <c r="L20" s="89" t="e">
        <f>IF(AND('Mapa final'!#REF!="Alta",'Mapa final'!#REF!="Leve"),CONCATENATE("R3C",'Mapa final'!#REF!),"")</f>
        <v>#REF!</v>
      </c>
      <c r="M20" s="89" t="e">
        <f>IF(AND('Mapa final'!#REF!="Alta",'Mapa final'!#REF!="Leve"),CONCATENATE("R3C",'Mapa final'!#REF!),"")</f>
        <v>#REF!</v>
      </c>
      <c r="N20" s="89" t="e">
        <f>IF(AND('Mapa final'!#REF!="Alta",'Mapa final'!#REF!="Leve"),CONCATENATE("R3C",'Mapa final'!#REF!),"")</f>
        <v>#REF!</v>
      </c>
      <c r="O20" s="89" t="e">
        <f>IF(AND('Mapa final'!#REF!="Alta",'Mapa final'!#REF!="Leve"),CONCATENATE("R3C",'Mapa final'!#REF!),"")</f>
        <v>#REF!</v>
      </c>
      <c r="P20" s="89" t="e">
        <f>IF(AND('Mapa final'!#REF!="Alta",'Mapa final'!#REF!="Leve"),CONCATENATE("R3C",'Mapa final'!#REF!),"")</f>
        <v>#REF!</v>
      </c>
      <c r="Q20" s="89" t="e">
        <f>IF(AND('Mapa final'!#REF!="Alta",'Mapa final'!#REF!="Leve"),CONCATENATE("R3C",'Mapa final'!#REF!),"")</f>
        <v>#REF!</v>
      </c>
      <c r="R20" s="89" t="e">
        <f>IF(AND('Mapa final'!#REF!="Alta",'Mapa final'!#REF!="Leve"),CONCATENATE("R3C",'Mapa final'!#REF!),"")</f>
        <v>#REF!</v>
      </c>
      <c r="S20" s="89" t="e">
        <f>IF(AND('Mapa final'!#REF!="Alta",'Mapa final'!#REF!="Leve"),CONCATENATE("R3C",'Mapa final'!#REF!),"")</f>
        <v>#REF!</v>
      </c>
      <c r="T20" s="88" t="e">
        <f>IF(AND('Mapa final'!#REF!="Alta",'Mapa final'!#REF!="Menor"),CONCATENATE("R3C",'Mapa final'!#REF!),"")</f>
        <v>#REF!</v>
      </c>
      <c r="U20" s="89" t="e">
        <f>IF(AND('Mapa final'!#REF!="Alta",'Mapa final'!#REF!="Menor"),CONCATENATE("R3C",'Mapa final'!#REF!),"")</f>
        <v>#REF!</v>
      </c>
      <c r="V20" s="89" t="e">
        <f>IF(AND('Mapa final'!#REF!="Alta",'Mapa final'!#REF!="Menor"),CONCATENATE("R3C",'Mapa final'!#REF!),"")</f>
        <v>#REF!</v>
      </c>
      <c r="W20" s="89" t="e">
        <f>IF(AND('Mapa final'!#REF!="Alta",'Mapa final'!#REF!="Menor"),CONCATENATE("R3C",'Mapa final'!#REF!),"")</f>
        <v>#REF!</v>
      </c>
      <c r="X20" s="89" t="e">
        <f>IF(AND('Mapa final'!#REF!="Alta",'Mapa final'!#REF!="Menor"),CONCATENATE("R3C",'Mapa final'!#REF!),"")</f>
        <v>#REF!</v>
      </c>
      <c r="Y20" s="90" t="e">
        <f>IF(AND('Mapa final'!#REF!="Alta",'Mapa final'!#REF!="Menor"),CONCATENATE("R3C",'Mapa final'!#REF!),"")</f>
        <v>#REF!</v>
      </c>
      <c r="Z20" s="73" t="e">
        <f>IF(AND('Mapa final'!#REF!="Alta",'Mapa final'!#REF!="Moderado"),CONCATENATE("R3C",'Mapa final'!#REF!),"")</f>
        <v>#REF!</v>
      </c>
      <c r="AA20" s="74" t="e">
        <f>IF(AND('Mapa final'!#REF!="Alta",'Mapa final'!#REF!="Moderado"),CONCATENATE("R3C",'Mapa final'!#REF!),"")</f>
        <v>#REF!</v>
      </c>
      <c r="AB20" s="74" t="e">
        <f>IF(AND('Mapa final'!#REF!="Alta",'Mapa final'!#REF!="Moderado"),CONCATENATE("R3C",'Mapa final'!#REF!),"")</f>
        <v>#REF!</v>
      </c>
      <c r="AC20" s="74" t="e">
        <f>IF(AND('Mapa final'!#REF!="Alta",'Mapa final'!#REF!="Moderado"),CONCATENATE("R3C",'Mapa final'!#REF!),"")</f>
        <v>#REF!</v>
      </c>
      <c r="AD20" s="74" t="e">
        <f>IF(AND('Mapa final'!#REF!="Alta",'Mapa final'!#REF!="Moderado"),CONCATENATE("R3C",'Mapa final'!#REF!),"")</f>
        <v>#REF!</v>
      </c>
      <c r="AE20" s="75" t="e">
        <f>IF(AND('Mapa final'!#REF!="Alta",'Mapa final'!#REF!="Moderado"),CONCATENATE("R3C",'Mapa final'!#REF!),"")</f>
        <v>#REF!</v>
      </c>
      <c r="AF20" s="73" t="e">
        <f>IF(AND('Mapa final'!#REF!="Alta",'Mapa final'!#REF!="Mayor"),CONCATENATE("R3C",'Mapa final'!#REF!),"")</f>
        <v>#REF!</v>
      </c>
      <c r="AG20" s="74" t="e">
        <f>IF(AND('Mapa final'!#REF!="Alta",'Mapa final'!#REF!="Mayor"),CONCATENATE("R3C",'Mapa final'!#REF!),"")</f>
        <v>#REF!</v>
      </c>
      <c r="AH20" s="74" t="e">
        <f>IF(AND('Mapa final'!#REF!="Alta",'Mapa final'!#REF!="Mayor"),CONCATENATE("R3C",'Mapa final'!#REF!),"")</f>
        <v>#REF!</v>
      </c>
      <c r="AI20" s="74" t="e">
        <f>IF(AND('Mapa final'!#REF!="Alta",'Mapa final'!#REF!="Mayor"),CONCATENATE("R3C",'Mapa final'!#REF!),"")</f>
        <v>#REF!</v>
      </c>
      <c r="AJ20" s="74" t="e">
        <f>IF(AND('Mapa final'!#REF!="Alta",'Mapa final'!#REF!="Mayor"),CONCATENATE("R3C",'Mapa final'!#REF!),"")</f>
        <v>#REF!</v>
      </c>
      <c r="AK20" s="75" t="e">
        <f>IF(AND('Mapa final'!#REF!="Alta",'Mapa final'!#REF!="Mayor"),CONCATENATE("R3C",'Mapa final'!#REF!),"")</f>
        <v>#REF!</v>
      </c>
      <c r="AL20" s="76" t="e">
        <f>IF(AND('Mapa final'!#REF!="Alta",'Mapa final'!#REF!="Catastrófico"),CONCATENATE("R3C",'Mapa final'!#REF!),"")</f>
        <v>#REF!</v>
      </c>
      <c r="AM20" s="77" t="e">
        <f>IF(AND('Mapa final'!#REF!="Alta",'Mapa final'!#REF!="Catastrófico"),CONCATENATE("R3C",'Mapa final'!#REF!),"")</f>
        <v>#REF!</v>
      </c>
      <c r="AN20" s="77" t="e">
        <f>IF(AND('Mapa final'!#REF!="Alta",'Mapa final'!#REF!="Catastrófico"),CONCATENATE("R3C",'Mapa final'!#REF!),"")</f>
        <v>#REF!</v>
      </c>
      <c r="AO20" s="77" t="e">
        <f>IF(AND('Mapa final'!#REF!="Alta",'Mapa final'!#REF!="Catastrófico"),CONCATENATE("R3C",'Mapa final'!#REF!),"")</f>
        <v>#REF!</v>
      </c>
      <c r="AP20" s="77" t="e">
        <f>IF(AND('Mapa final'!#REF!="Alta",'Mapa final'!#REF!="Catastrófico"),CONCATENATE("R3C",'Mapa final'!#REF!),"")</f>
        <v>#REF!</v>
      </c>
      <c r="AQ20" s="78" t="e">
        <f>IF(AND('Mapa final'!#REF!="Alta",'Mapa final'!#REF!="Catastrófico"),CONCATENATE("R3C",'Mapa final'!#REF!),"")</f>
        <v>#REF!</v>
      </c>
      <c r="AR20" s="22"/>
      <c r="AS20" s="803"/>
      <c r="AT20" s="804"/>
      <c r="AU20" s="804"/>
      <c r="AV20" s="804"/>
      <c r="AW20" s="804"/>
      <c r="AX20" s="805"/>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row>
    <row r="21" spans="1:80" ht="18.649999999999999" customHeight="1" x14ac:dyDescent="0.6">
      <c r="A21" s="22"/>
      <c r="B21" s="822"/>
      <c r="C21" s="822"/>
      <c r="D21" s="823"/>
      <c r="E21" s="793"/>
      <c r="F21" s="794"/>
      <c r="G21" s="794"/>
      <c r="H21" s="794"/>
      <c r="I21" s="794"/>
      <c r="J21" s="88" t="e">
        <f>IF(AND('Mapa final'!#REF!="Alta",'Mapa final'!#REF!="Leve"),CONCATENATE("R4C",'Mapa final'!#REF!),"")</f>
        <v>#REF!</v>
      </c>
      <c r="K21" s="89" t="e">
        <f>IF(AND('Mapa final'!#REF!="Alta",'Mapa final'!#REF!="Leve"),CONCATENATE("R4C",'Mapa final'!#REF!),"")</f>
        <v>#REF!</v>
      </c>
      <c r="L21" s="89" t="e">
        <f>IF(AND('Mapa final'!#REF!="Alta",'Mapa final'!#REF!="Leve"),CONCATENATE("R4C",'Mapa final'!#REF!),"")</f>
        <v>#REF!</v>
      </c>
      <c r="M21" s="89" t="e">
        <f>IF(AND('Mapa final'!#REF!="Alta",'Mapa final'!#REF!="Leve"),CONCATENATE("R4C",'Mapa final'!#REF!),"")</f>
        <v>#REF!</v>
      </c>
      <c r="N21" s="89" t="e">
        <f>IF(AND('Mapa final'!#REF!="Alta",'Mapa final'!#REF!="Leve"),CONCATENATE("R4C",'Mapa final'!#REF!),"")</f>
        <v>#REF!</v>
      </c>
      <c r="O21" s="89" t="e">
        <f>IF(AND('Mapa final'!#REF!="Alta",'Mapa final'!#REF!="Leve"),CONCATENATE("R4C",'Mapa final'!#REF!),"")</f>
        <v>#REF!</v>
      </c>
      <c r="P21" s="89" t="e">
        <f>IF(AND('Mapa final'!#REF!="Alta",'Mapa final'!#REF!="Leve"),CONCATENATE("R4C",'Mapa final'!#REF!),"")</f>
        <v>#REF!</v>
      </c>
      <c r="Q21" s="89" t="e">
        <f>IF(AND('Mapa final'!#REF!="Alta",'Mapa final'!#REF!="Leve"),CONCATENATE("R4C",'Mapa final'!#REF!),"")</f>
        <v>#REF!</v>
      </c>
      <c r="R21" s="89" t="e">
        <f>IF(AND('Mapa final'!#REF!="Alta",'Mapa final'!#REF!="Leve"),CONCATENATE("R4C",'Mapa final'!#REF!),"")</f>
        <v>#REF!</v>
      </c>
      <c r="S21" s="89" t="e">
        <f>IF(AND('Mapa final'!#REF!="Alta",'Mapa final'!#REF!="Leve"),CONCATENATE("R4C",'Mapa final'!#REF!),"")</f>
        <v>#REF!</v>
      </c>
      <c r="T21" s="88" t="e">
        <f>IF(AND('Mapa final'!#REF!="Alta",'Mapa final'!#REF!="Menor"),CONCATENATE("R4C",'Mapa final'!#REF!),"")</f>
        <v>#REF!</v>
      </c>
      <c r="U21" s="89" t="e">
        <f>IF(AND('Mapa final'!#REF!="Alta",'Mapa final'!#REF!="Menor"),CONCATENATE("R4C",'Mapa final'!#REF!),"")</f>
        <v>#REF!</v>
      </c>
      <c r="V21" s="89" t="e">
        <f>IF(AND('Mapa final'!#REF!="Alta",'Mapa final'!#REF!="Menor"),CONCATENATE("R4C",'Mapa final'!#REF!),"")</f>
        <v>#REF!</v>
      </c>
      <c r="W21" s="89" t="e">
        <f>IF(AND('Mapa final'!#REF!="Alta",'Mapa final'!#REF!="Menor"),CONCATENATE("R4C",'Mapa final'!#REF!),"")</f>
        <v>#REF!</v>
      </c>
      <c r="X21" s="89" t="e">
        <f>IF(AND('Mapa final'!#REF!="Alta",'Mapa final'!#REF!="Menor"),CONCATENATE("R4C",'Mapa final'!#REF!),"")</f>
        <v>#REF!</v>
      </c>
      <c r="Y21" s="90" t="e">
        <f>IF(AND('Mapa final'!#REF!="Alta",'Mapa final'!#REF!="Menor"),CONCATENATE("R4C",'Mapa final'!#REF!),"")</f>
        <v>#REF!</v>
      </c>
      <c r="Z21" s="73" t="e">
        <f>IF(AND('Mapa final'!#REF!="Alta",'Mapa final'!#REF!="Moderado"),CONCATENATE("R4C",'Mapa final'!#REF!),"")</f>
        <v>#REF!</v>
      </c>
      <c r="AA21" s="74" t="e">
        <f>IF(AND('Mapa final'!#REF!="Alta",'Mapa final'!#REF!="Moderado"),CONCATENATE("R4C",'Mapa final'!#REF!),"")</f>
        <v>#REF!</v>
      </c>
      <c r="AB21" s="74" t="e">
        <f>IF(AND('Mapa final'!#REF!="Alta",'Mapa final'!#REF!="Moderado"),CONCATENATE("R4C",'Mapa final'!#REF!),"")</f>
        <v>#REF!</v>
      </c>
      <c r="AC21" s="74" t="e">
        <f>IF(AND('Mapa final'!#REF!="Alta",'Mapa final'!#REF!="Moderado"),CONCATENATE("R4C",'Mapa final'!#REF!),"")</f>
        <v>#REF!</v>
      </c>
      <c r="AD21" s="74" t="e">
        <f>IF(AND('Mapa final'!#REF!="Alta",'Mapa final'!#REF!="Moderado"),CONCATENATE("R4C",'Mapa final'!#REF!),"")</f>
        <v>#REF!</v>
      </c>
      <c r="AE21" s="75" t="e">
        <f>IF(AND('Mapa final'!#REF!="Alta",'Mapa final'!#REF!="Moderado"),CONCATENATE("R4C",'Mapa final'!#REF!),"")</f>
        <v>#REF!</v>
      </c>
      <c r="AF21" s="73" t="e">
        <f>IF(AND('Mapa final'!#REF!="Alta",'Mapa final'!#REF!="Mayor"),CONCATENATE("R4C",'Mapa final'!#REF!),"")</f>
        <v>#REF!</v>
      </c>
      <c r="AG21" s="74" t="e">
        <f>IF(AND('Mapa final'!#REF!="Alta",'Mapa final'!#REF!="Mayor"),CONCATENATE("R4C",'Mapa final'!#REF!),"")</f>
        <v>#REF!</v>
      </c>
      <c r="AH21" s="74" t="e">
        <f>IF(AND('Mapa final'!#REF!="Alta",'Mapa final'!#REF!="Mayor"),CONCATENATE("R4C",'Mapa final'!#REF!),"")</f>
        <v>#REF!</v>
      </c>
      <c r="AI21" s="74" t="e">
        <f>IF(AND('Mapa final'!#REF!="Alta",'Mapa final'!#REF!="Mayor"),CONCATENATE("R4C",'Mapa final'!#REF!),"")</f>
        <v>#REF!</v>
      </c>
      <c r="AJ21" s="74" t="e">
        <f>IF(AND('Mapa final'!#REF!="Alta",'Mapa final'!#REF!="Mayor"),CONCATENATE("R4C",'Mapa final'!#REF!),"")</f>
        <v>#REF!</v>
      </c>
      <c r="AK21" s="75" t="e">
        <f>IF(AND('Mapa final'!#REF!="Alta",'Mapa final'!#REF!="Mayor"),CONCATENATE("R4C",'Mapa final'!#REF!),"")</f>
        <v>#REF!</v>
      </c>
      <c r="AL21" s="76" t="e">
        <f>IF(AND('Mapa final'!#REF!="Alta",'Mapa final'!#REF!="Catastrófico"),CONCATENATE("R4C",'Mapa final'!#REF!),"")</f>
        <v>#REF!</v>
      </c>
      <c r="AM21" s="77" t="e">
        <f>IF(AND('Mapa final'!#REF!="Alta",'Mapa final'!#REF!="Catastrófico"),CONCATENATE("R4C",'Mapa final'!#REF!),"")</f>
        <v>#REF!</v>
      </c>
      <c r="AN21" s="77" t="e">
        <f>IF(AND('Mapa final'!#REF!="Alta",'Mapa final'!#REF!="Catastrófico"),CONCATENATE("R4C",'Mapa final'!#REF!),"")</f>
        <v>#REF!</v>
      </c>
      <c r="AO21" s="77" t="e">
        <f>IF(AND('Mapa final'!#REF!="Alta",'Mapa final'!#REF!="Catastrófico"),CONCATENATE("R4C",'Mapa final'!#REF!),"")</f>
        <v>#REF!</v>
      </c>
      <c r="AP21" s="77" t="e">
        <f>IF(AND('Mapa final'!#REF!="Alta",'Mapa final'!#REF!="Catastrófico"),CONCATENATE("R4C",'Mapa final'!#REF!),"")</f>
        <v>#REF!</v>
      </c>
      <c r="AQ21" s="78" t="e">
        <f>IF(AND('Mapa final'!#REF!="Alta",'Mapa final'!#REF!="Catastrófico"),CONCATENATE("R4C",'Mapa final'!#REF!),"")</f>
        <v>#REF!</v>
      </c>
      <c r="AR21" s="22"/>
      <c r="AS21" s="803"/>
      <c r="AT21" s="804"/>
      <c r="AU21" s="804"/>
      <c r="AV21" s="804"/>
      <c r="AW21" s="804"/>
      <c r="AX21" s="805"/>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row>
    <row r="22" spans="1:80" ht="18.649999999999999" customHeight="1" x14ac:dyDescent="0.6">
      <c r="A22" s="22"/>
      <c r="B22" s="822"/>
      <c r="C22" s="822"/>
      <c r="D22" s="823"/>
      <c r="E22" s="793"/>
      <c r="F22" s="794"/>
      <c r="G22" s="794"/>
      <c r="H22" s="794"/>
      <c r="I22" s="794"/>
      <c r="J22" s="88" t="e">
        <f>IF(AND('Mapa final'!#REF!="Alta",'Mapa final'!#REF!="Leve"),CONCATENATE("R5C",'Mapa final'!#REF!),"")</f>
        <v>#REF!</v>
      </c>
      <c r="K22" s="89" t="e">
        <f>IF(AND('Mapa final'!#REF!="Alta",'Mapa final'!#REF!="Leve"),CONCATENATE("R5C",'Mapa final'!#REF!),"")</f>
        <v>#REF!</v>
      </c>
      <c r="L22" s="89" t="e">
        <f>IF(AND('Mapa final'!#REF!="Alta",'Mapa final'!#REF!="Leve"),CONCATENATE("R5C",'Mapa final'!#REF!),"")</f>
        <v>#REF!</v>
      </c>
      <c r="M22" s="89" t="e">
        <f>IF(AND('Mapa final'!#REF!="Alta",'Mapa final'!#REF!="Leve"),CONCATENATE("R5C",'Mapa final'!#REF!),"")</f>
        <v>#REF!</v>
      </c>
      <c r="N22" s="89" t="e">
        <f>IF(AND('Mapa final'!#REF!="Alta",'Mapa final'!#REF!="Leve"),CONCATENATE("R5C",'Mapa final'!#REF!),"")</f>
        <v>#REF!</v>
      </c>
      <c r="O22" s="89" t="e">
        <f>IF(AND('Mapa final'!#REF!="Alta",'Mapa final'!#REF!="Leve"),CONCATENATE("R5C",'Mapa final'!#REF!),"")</f>
        <v>#REF!</v>
      </c>
      <c r="P22" s="89" t="e">
        <f>IF(AND('Mapa final'!#REF!="Alta",'Mapa final'!#REF!="Leve"),CONCATENATE("R5C",'Mapa final'!#REF!),"")</f>
        <v>#REF!</v>
      </c>
      <c r="Q22" s="89" t="e">
        <f>IF(AND('Mapa final'!#REF!="Alta",'Mapa final'!#REF!="Leve"),CONCATENATE("R5C",'Mapa final'!#REF!),"")</f>
        <v>#REF!</v>
      </c>
      <c r="R22" s="89" t="e">
        <f>IF(AND('Mapa final'!#REF!="Alta",'Mapa final'!#REF!="Leve"),CONCATENATE("R5C",'Mapa final'!#REF!),"")</f>
        <v>#REF!</v>
      </c>
      <c r="S22" s="89" t="e">
        <f>IF(AND('Mapa final'!#REF!="Alta",'Mapa final'!#REF!="Leve"),CONCATENATE("R5C",'Mapa final'!#REF!),"")</f>
        <v>#REF!</v>
      </c>
      <c r="T22" s="88" t="e">
        <f>IF(AND('Mapa final'!#REF!="Alta",'Mapa final'!#REF!="Menor"),CONCATENATE("R5C",'Mapa final'!#REF!),"")</f>
        <v>#REF!</v>
      </c>
      <c r="U22" s="89" t="e">
        <f>IF(AND('Mapa final'!#REF!="Alta",'Mapa final'!#REF!="Menor"),CONCATENATE("R5C",'Mapa final'!#REF!),"")</f>
        <v>#REF!</v>
      </c>
      <c r="V22" s="89" t="e">
        <f>IF(AND('Mapa final'!#REF!="Alta",'Mapa final'!#REF!="Menor"),CONCATENATE("R5C",'Mapa final'!#REF!),"")</f>
        <v>#REF!</v>
      </c>
      <c r="W22" s="89" t="e">
        <f>IF(AND('Mapa final'!#REF!="Alta",'Mapa final'!#REF!="Menor"),CONCATENATE("R5C",'Mapa final'!#REF!),"")</f>
        <v>#REF!</v>
      </c>
      <c r="X22" s="89" t="e">
        <f>IF(AND('Mapa final'!#REF!="Alta",'Mapa final'!#REF!="Menor"),CONCATENATE("R5C",'Mapa final'!#REF!),"")</f>
        <v>#REF!</v>
      </c>
      <c r="Y22" s="90" t="e">
        <f>IF(AND('Mapa final'!#REF!="Alta",'Mapa final'!#REF!="Menor"),CONCATENATE("R5C",'Mapa final'!#REF!),"")</f>
        <v>#REF!</v>
      </c>
      <c r="Z22" s="73" t="e">
        <f>IF(AND('Mapa final'!#REF!="Alta",'Mapa final'!#REF!="Moderado"),CONCATENATE("R5C",'Mapa final'!#REF!),"")</f>
        <v>#REF!</v>
      </c>
      <c r="AA22" s="74" t="e">
        <f>IF(AND('Mapa final'!#REF!="Alta",'Mapa final'!#REF!="Moderado"),CONCATENATE("R5C",'Mapa final'!#REF!),"")</f>
        <v>#REF!</v>
      </c>
      <c r="AB22" s="74" t="e">
        <f>IF(AND('Mapa final'!#REF!="Alta",'Mapa final'!#REF!="Moderado"),CONCATENATE("R5C",'Mapa final'!#REF!),"")</f>
        <v>#REF!</v>
      </c>
      <c r="AC22" s="74" t="e">
        <f>IF(AND('Mapa final'!#REF!="Alta",'Mapa final'!#REF!="Moderado"),CONCATENATE("R5C",'Mapa final'!#REF!),"")</f>
        <v>#REF!</v>
      </c>
      <c r="AD22" s="74" t="e">
        <f>IF(AND('Mapa final'!#REF!="Alta",'Mapa final'!#REF!="Moderado"),CONCATENATE("R5C",'Mapa final'!#REF!),"")</f>
        <v>#REF!</v>
      </c>
      <c r="AE22" s="75" t="e">
        <f>IF(AND('Mapa final'!#REF!="Alta",'Mapa final'!#REF!="Moderado"),CONCATENATE("R5C",'Mapa final'!#REF!),"")</f>
        <v>#REF!</v>
      </c>
      <c r="AF22" s="73" t="e">
        <f>IF(AND('Mapa final'!#REF!="Alta",'Mapa final'!#REF!="Mayor"),CONCATENATE("R5C",'Mapa final'!#REF!),"")</f>
        <v>#REF!</v>
      </c>
      <c r="AG22" s="74" t="e">
        <f>IF(AND('Mapa final'!#REF!="Alta",'Mapa final'!#REF!="Mayor"),CONCATENATE("R5C",'Mapa final'!#REF!),"")</f>
        <v>#REF!</v>
      </c>
      <c r="AH22" s="74" t="e">
        <f>IF(AND('Mapa final'!#REF!="Alta",'Mapa final'!#REF!="Mayor"),CONCATENATE("R5C",'Mapa final'!#REF!),"")</f>
        <v>#REF!</v>
      </c>
      <c r="AI22" s="74" t="e">
        <f>IF(AND('Mapa final'!#REF!="Alta",'Mapa final'!#REF!="Mayor"),CONCATENATE("R5C",'Mapa final'!#REF!),"")</f>
        <v>#REF!</v>
      </c>
      <c r="AJ22" s="74" t="e">
        <f>IF(AND('Mapa final'!#REF!="Alta",'Mapa final'!#REF!="Mayor"),CONCATENATE("R5C",'Mapa final'!#REF!),"")</f>
        <v>#REF!</v>
      </c>
      <c r="AK22" s="75" t="e">
        <f>IF(AND('Mapa final'!#REF!="Alta",'Mapa final'!#REF!="Mayor"),CONCATENATE("R5C",'Mapa final'!#REF!),"")</f>
        <v>#REF!</v>
      </c>
      <c r="AL22" s="76" t="e">
        <f>IF(AND('Mapa final'!#REF!="Alta",'Mapa final'!#REF!="Catastrófico"),CONCATENATE("R5C",'Mapa final'!#REF!),"")</f>
        <v>#REF!</v>
      </c>
      <c r="AM22" s="77" t="e">
        <f>IF(AND('Mapa final'!#REF!="Alta",'Mapa final'!#REF!="Catastrófico"),CONCATENATE("R5C",'Mapa final'!#REF!),"")</f>
        <v>#REF!</v>
      </c>
      <c r="AN22" s="77" t="e">
        <f>IF(AND('Mapa final'!#REF!="Alta",'Mapa final'!#REF!="Catastrófico"),CONCATENATE("R5C",'Mapa final'!#REF!),"")</f>
        <v>#REF!</v>
      </c>
      <c r="AO22" s="77" t="e">
        <f>IF(AND('Mapa final'!#REF!="Alta",'Mapa final'!#REF!="Catastrófico"),CONCATENATE("R5C",'Mapa final'!#REF!),"")</f>
        <v>#REF!</v>
      </c>
      <c r="AP22" s="77" t="e">
        <f>IF(AND('Mapa final'!#REF!="Alta",'Mapa final'!#REF!="Catastrófico"),CONCATENATE("R5C",'Mapa final'!#REF!),"")</f>
        <v>#REF!</v>
      </c>
      <c r="AQ22" s="78" t="e">
        <f>IF(AND('Mapa final'!#REF!="Alta",'Mapa final'!#REF!="Catastrófico"),CONCATENATE("R5C",'Mapa final'!#REF!),"")</f>
        <v>#REF!</v>
      </c>
      <c r="AR22" s="22"/>
      <c r="AS22" s="803"/>
      <c r="AT22" s="804"/>
      <c r="AU22" s="804"/>
      <c r="AV22" s="804"/>
      <c r="AW22" s="804"/>
      <c r="AX22" s="805"/>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row>
    <row r="23" spans="1:80" ht="18.649999999999999" customHeight="1" x14ac:dyDescent="0.6">
      <c r="A23" s="22"/>
      <c r="B23" s="822"/>
      <c r="C23" s="822"/>
      <c r="D23" s="823"/>
      <c r="E23" s="793"/>
      <c r="F23" s="794"/>
      <c r="G23" s="794"/>
      <c r="H23" s="794"/>
      <c r="I23" s="794"/>
      <c r="J23" s="88" t="e">
        <f>IF(AND('Mapa final'!#REF!="Alta",'Mapa final'!#REF!="Leve"),CONCATENATE("R8C",'Mapa final'!#REF!),"")</f>
        <v>#REF!</v>
      </c>
      <c r="K23" s="89" t="e">
        <f>IF(AND('Mapa final'!#REF!="Alta",'Mapa final'!#REF!="Leve"),CONCATENATE("R8C",'Mapa final'!#REF!),"")</f>
        <v>#REF!</v>
      </c>
      <c r="L23" s="89" t="e">
        <f>IF(AND('Mapa final'!#REF!="Alta",'Mapa final'!#REF!="Leve"),CONCATENATE("R8C",'Mapa final'!#REF!),"")</f>
        <v>#REF!</v>
      </c>
      <c r="M23" s="89" t="e">
        <f>IF(AND('Mapa final'!#REF!="Alta",'Mapa final'!#REF!="Leve"),CONCATENATE("R8C",'Mapa final'!#REF!),"")</f>
        <v>#REF!</v>
      </c>
      <c r="N23" s="89" t="e">
        <f>IF(AND('Mapa final'!#REF!="Alta",'Mapa final'!#REF!="Leve"),CONCATENATE("R8C",'Mapa final'!#REF!),"")</f>
        <v>#REF!</v>
      </c>
      <c r="O23" s="89" t="e">
        <f>IF(AND('Mapa final'!#REF!="Alta",'Mapa final'!#REF!="Leve"),CONCATENATE("R8C",'Mapa final'!#REF!),"")</f>
        <v>#REF!</v>
      </c>
      <c r="P23" s="89" t="e">
        <f>IF(AND('Mapa final'!#REF!="Alta",'Mapa final'!#REF!="Leve"),CONCATENATE("R8C",'Mapa final'!#REF!),"")</f>
        <v>#REF!</v>
      </c>
      <c r="Q23" s="89" t="e">
        <f>IF(AND('Mapa final'!#REF!="Alta",'Mapa final'!#REF!="Leve"),CONCATENATE("R8C",'Mapa final'!#REF!),"")</f>
        <v>#REF!</v>
      </c>
      <c r="R23" s="89" t="e">
        <f>IF(AND('Mapa final'!#REF!="Alta",'Mapa final'!#REF!="Leve"),CONCATENATE("R8C",'Mapa final'!#REF!),"")</f>
        <v>#REF!</v>
      </c>
      <c r="S23" s="89" t="e">
        <f>IF(AND('Mapa final'!#REF!="Alta",'Mapa final'!#REF!="Leve"),CONCATENATE("R8C",'Mapa final'!#REF!),"")</f>
        <v>#REF!</v>
      </c>
      <c r="T23" s="88" t="e">
        <f>IF(AND('Mapa final'!#REF!="Alta",'Mapa final'!#REF!="Menor"),CONCATENATE("R8C",'Mapa final'!#REF!),"")</f>
        <v>#REF!</v>
      </c>
      <c r="U23" s="89" t="e">
        <f>IF(AND('Mapa final'!#REF!="Alta",'Mapa final'!#REF!="Menor"),CONCATENATE("R8C",'Mapa final'!#REF!),"")</f>
        <v>#REF!</v>
      </c>
      <c r="V23" s="89" t="e">
        <f>IF(AND('Mapa final'!#REF!="Alta",'Mapa final'!#REF!="Menor"),CONCATENATE("R8C",'Mapa final'!#REF!),"")</f>
        <v>#REF!</v>
      </c>
      <c r="W23" s="89" t="e">
        <f>IF(AND('Mapa final'!#REF!="Alta",'Mapa final'!#REF!="Menor"),CONCATENATE("R8C",'Mapa final'!#REF!),"")</f>
        <v>#REF!</v>
      </c>
      <c r="X23" s="89" t="e">
        <f>IF(AND('Mapa final'!#REF!="Alta",'Mapa final'!#REF!="Menor"),CONCATENATE("R8C",'Mapa final'!#REF!),"")</f>
        <v>#REF!</v>
      </c>
      <c r="Y23" s="90" t="e">
        <f>IF(AND('Mapa final'!#REF!="Alta",'Mapa final'!#REF!="Menor"),CONCATENATE("R8C",'Mapa final'!#REF!),"")</f>
        <v>#REF!</v>
      </c>
      <c r="Z23" s="73" t="e">
        <f>IF(AND('Mapa final'!#REF!="Alta",'Mapa final'!#REF!="Moderado"),CONCATENATE("R8C",'Mapa final'!#REF!),"")</f>
        <v>#REF!</v>
      </c>
      <c r="AA23" s="74" t="e">
        <f>IF(AND('Mapa final'!#REF!="Alta",'Mapa final'!#REF!="Moderado"),CONCATENATE("R8C",'Mapa final'!#REF!),"")</f>
        <v>#REF!</v>
      </c>
      <c r="AB23" s="74" t="e">
        <f>IF(AND('Mapa final'!#REF!="Alta",'Mapa final'!#REF!="Moderado"),CONCATENATE("R8C",'Mapa final'!#REF!),"")</f>
        <v>#REF!</v>
      </c>
      <c r="AC23" s="74" t="e">
        <f>IF(AND('Mapa final'!#REF!="Alta",'Mapa final'!#REF!="Moderado"),CONCATENATE("R8C",'Mapa final'!#REF!),"")</f>
        <v>#REF!</v>
      </c>
      <c r="AD23" s="74" t="e">
        <f>IF(AND('Mapa final'!#REF!="Alta",'Mapa final'!#REF!="Moderado"),CONCATENATE("R8C",'Mapa final'!#REF!),"")</f>
        <v>#REF!</v>
      </c>
      <c r="AE23" s="75" t="e">
        <f>IF(AND('Mapa final'!#REF!="Alta",'Mapa final'!#REF!="Moderado"),CONCATENATE("R8C",'Mapa final'!#REF!),"")</f>
        <v>#REF!</v>
      </c>
      <c r="AF23" s="73" t="e">
        <f>IF(AND('Mapa final'!#REF!="Alta",'Mapa final'!#REF!="Mayor"),CONCATENATE("R8C",'Mapa final'!#REF!),"")</f>
        <v>#REF!</v>
      </c>
      <c r="AG23" s="74" t="e">
        <f>IF(AND('Mapa final'!#REF!="Alta",'Mapa final'!#REF!="Mayor"),CONCATENATE("R8C",'Mapa final'!#REF!),"")</f>
        <v>#REF!</v>
      </c>
      <c r="AH23" s="74" t="e">
        <f>IF(AND('Mapa final'!#REF!="Alta",'Mapa final'!#REF!="Mayor"),CONCATENATE("R8C",'Mapa final'!#REF!),"")</f>
        <v>#REF!</v>
      </c>
      <c r="AI23" s="74" t="e">
        <f>IF(AND('Mapa final'!#REF!="Alta",'Mapa final'!#REF!="Mayor"),CONCATENATE("R8C",'Mapa final'!#REF!),"")</f>
        <v>#REF!</v>
      </c>
      <c r="AJ23" s="74" t="e">
        <f>IF(AND('Mapa final'!#REF!="Alta",'Mapa final'!#REF!="Mayor"),CONCATENATE("R8C",'Mapa final'!#REF!),"")</f>
        <v>#REF!</v>
      </c>
      <c r="AK23" s="75" t="e">
        <f>IF(AND('Mapa final'!#REF!="Alta",'Mapa final'!#REF!="Mayor"),CONCATENATE("R8C",'Mapa final'!#REF!),"")</f>
        <v>#REF!</v>
      </c>
      <c r="AL23" s="76" t="e">
        <f>IF(AND('Mapa final'!#REF!="Alta",'Mapa final'!#REF!="Catastrófico"),CONCATENATE("R8C",'Mapa final'!#REF!),"")</f>
        <v>#REF!</v>
      </c>
      <c r="AM23" s="77" t="e">
        <f>IF(AND('Mapa final'!#REF!="Alta",'Mapa final'!#REF!="Catastrófico"),CONCATENATE("R8C",'Mapa final'!#REF!),"")</f>
        <v>#REF!</v>
      </c>
      <c r="AN23" s="77" t="e">
        <f>IF(AND('Mapa final'!#REF!="Alta",'Mapa final'!#REF!="Catastrófico"),CONCATENATE("R8C",'Mapa final'!#REF!),"")</f>
        <v>#REF!</v>
      </c>
      <c r="AO23" s="77" t="e">
        <f>IF(AND('Mapa final'!#REF!="Alta",'Mapa final'!#REF!="Catastrófico"),CONCATENATE("R8C",'Mapa final'!#REF!),"")</f>
        <v>#REF!</v>
      </c>
      <c r="AP23" s="77" t="e">
        <f>IF(AND('Mapa final'!#REF!="Alta",'Mapa final'!#REF!="Catastrófico"),CONCATENATE("R8C",'Mapa final'!#REF!),"")</f>
        <v>#REF!</v>
      </c>
      <c r="AQ23" s="78" t="e">
        <f>IF(AND('Mapa final'!#REF!="Alta",'Mapa final'!#REF!="Catastrófico"),CONCATENATE("R8C",'Mapa final'!#REF!),"")</f>
        <v>#REF!</v>
      </c>
      <c r="AR23" s="22"/>
      <c r="AS23" s="803"/>
      <c r="AT23" s="804"/>
      <c r="AU23" s="804"/>
      <c r="AV23" s="804"/>
      <c r="AW23" s="804"/>
      <c r="AX23" s="805"/>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row>
    <row r="24" spans="1:80" ht="18.649999999999999" customHeight="1" x14ac:dyDescent="0.6">
      <c r="A24" s="22"/>
      <c r="B24" s="822"/>
      <c r="C24" s="822"/>
      <c r="D24" s="823"/>
      <c r="E24" s="793"/>
      <c r="F24" s="794"/>
      <c r="G24" s="794"/>
      <c r="H24" s="794"/>
      <c r="I24" s="794"/>
      <c r="J24" s="88" t="e">
        <f>IF(AND('Mapa final'!#REF!="Alta",'Mapa final'!#REF!="Leve"),CONCATENATE("R9C",'Mapa final'!#REF!),"")</f>
        <v>#REF!</v>
      </c>
      <c r="K24" s="89" t="e">
        <f>IF(AND('Mapa final'!#REF!="Alta",'Mapa final'!#REF!="Leve"),CONCATENATE("R9C",'Mapa final'!#REF!),"")</f>
        <v>#REF!</v>
      </c>
      <c r="L24" s="89" t="e">
        <f>IF(AND('Mapa final'!#REF!="Alta",'Mapa final'!#REF!="Leve"),CONCATENATE("R9C",'Mapa final'!#REF!),"")</f>
        <v>#REF!</v>
      </c>
      <c r="M24" s="89" t="e">
        <f>IF(AND('Mapa final'!#REF!="Alta",'Mapa final'!#REF!="Leve"),CONCATENATE("R9C",'Mapa final'!#REF!),"")</f>
        <v>#REF!</v>
      </c>
      <c r="N24" s="89" t="e">
        <f>IF(AND('Mapa final'!#REF!="Alta",'Mapa final'!#REF!="Leve"),CONCATENATE("R9C",'Mapa final'!#REF!),"")</f>
        <v>#REF!</v>
      </c>
      <c r="O24" s="89" t="e">
        <f>IF(AND('Mapa final'!#REF!="Alta",'Mapa final'!#REF!="Leve"),CONCATENATE("R9C",'Mapa final'!#REF!),"")</f>
        <v>#REF!</v>
      </c>
      <c r="P24" s="89" t="e">
        <f>IF(AND('Mapa final'!#REF!="Alta",'Mapa final'!#REF!="Leve"),CONCATENATE("R9C",'Mapa final'!#REF!),"")</f>
        <v>#REF!</v>
      </c>
      <c r="Q24" s="89" t="e">
        <f>IF(AND('Mapa final'!#REF!="Alta",'Mapa final'!#REF!="Leve"),CONCATENATE("R9C",'Mapa final'!#REF!),"")</f>
        <v>#REF!</v>
      </c>
      <c r="R24" s="89" t="e">
        <f>IF(AND('Mapa final'!#REF!="Alta",'Mapa final'!#REF!="Leve"),CONCATENATE("R9C",'Mapa final'!#REF!),"")</f>
        <v>#REF!</v>
      </c>
      <c r="S24" s="89" t="e">
        <f>IF(AND('Mapa final'!#REF!="Alta",'Mapa final'!#REF!="Leve"),CONCATENATE("R9C",'Mapa final'!#REF!),"")</f>
        <v>#REF!</v>
      </c>
      <c r="T24" s="88" t="e">
        <f>IF(AND('Mapa final'!#REF!="Alta",'Mapa final'!#REF!="Menor"),CONCATENATE("R9C",'Mapa final'!#REF!),"")</f>
        <v>#REF!</v>
      </c>
      <c r="U24" s="89" t="e">
        <f>IF(AND('Mapa final'!#REF!="Alta",'Mapa final'!#REF!="Menor"),CONCATENATE("R9C",'Mapa final'!#REF!),"")</f>
        <v>#REF!</v>
      </c>
      <c r="V24" s="89" t="e">
        <f>IF(AND('Mapa final'!#REF!="Alta",'Mapa final'!#REF!="Menor"),CONCATENATE("R9C",'Mapa final'!#REF!),"")</f>
        <v>#REF!</v>
      </c>
      <c r="W24" s="89" t="e">
        <f>IF(AND('Mapa final'!#REF!="Alta",'Mapa final'!#REF!="Menor"),CONCATENATE("R9C",'Mapa final'!#REF!),"")</f>
        <v>#REF!</v>
      </c>
      <c r="X24" s="89" t="e">
        <f>IF(AND('Mapa final'!#REF!="Alta",'Mapa final'!#REF!="Menor"),CONCATENATE("R9C",'Mapa final'!#REF!),"")</f>
        <v>#REF!</v>
      </c>
      <c r="Y24" s="90" t="e">
        <f>IF(AND('Mapa final'!#REF!="Alta",'Mapa final'!#REF!="Menor"),CONCATENATE("R9C",'Mapa final'!#REF!),"")</f>
        <v>#REF!</v>
      </c>
      <c r="Z24" s="73" t="e">
        <f>IF(AND('Mapa final'!#REF!="Alta",'Mapa final'!#REF!="Moderado"),CONCATENATE("R9C",'Mapa final'!#REF!),"")</f>
        <v>#REF!</v>
      </c>
      <c r="AA24" s="74" t="e">
        <f>IF(AND('Mapa final'!#REF!="Alta",'Mapa final'!#REF!="Moderado"),CONCATENATE("R9C",'Mapa final'!#REF!),"")</f>
        <v>#REF!</v>
      </c>
      <c r="AB24" s="74" t="e">
        <f>IF(AND('Mapa final'!#REF!="Alta",'Mapa final'!#REF!="Moderado"),CONCATENATE("R9C",'Mapa final'!#REF!),"")</f>
        <v>#REF!</v>
      </c>
      <c r="AC24" s="74" t="e">
        <f>IF(AND('Mapa final'!#REF!="Alta",'Mapa final'!#REF!="Moderado"),CONCATENATE("R9C",'Mapa final'!#REF!),"")</f>
        <v>#REF!</v>
      </c>
      <c r="AD24" s="74" t="e">
        <f>IF(AND('Mapa final'!#REF!="Alta",'Mapa final'!#REF!="Moderado"),CONCATENATE("R9C",'Mapa final'!#REF!),"")</f>
        <v>#REF!</v>
      </c>
      <c r="AE24" s="75" t="e">
        <f>IF(AND('Mapa final'!#REF!="Alta",'Mapa final'!#REF!="Moderado"),CONCATENATE("R9C",'Mapa final'!#REF!),"")</f>
        <v>#REF!</v>
      </c>
      <c r="AF24" s="73" t="e">
        <f>IF(AND('Mapa final'!#REF!="Alta",'Mapa final'!#REF!="Mayor"),CONCATENATE("R9C",'Mapa final'!#REF!),"")</f>
        <v>#REF!</v>
      </c>
      <c r="AG24" s="74" t="e">
        <f>IF(AND('Mapa final'!#REF!="Alta",'Mapa final'!#REF!="Mayor"),CONCATENATE("R9C",'Mapa final'!#REF!),"")</f>
        <v>#REF!</v>
      </c>
      <c r="AH24" s="74" t="e">
        <f>IF(AND('Mapa final'!#REF!="Alta",'Mapa final'!#REF!="Mayor"),CONCATENATE("R9C",'Mapa final'!#REF!),"")</f>
        <v>#REF!</v>
      </c>
      <c r="AI24" s="74" t="e">
        <f>IF(AND('Mapa final'!#REF!="Alta",'Mapa final'!#REF!="Mayor"),CONCATENATE("R9C",'Mapa final'!#REF!),"")</f>
        <v>#REF!</v>
      </c>
      <c r="AJ24" s="74" t="e">
        <f>IF(AND('Mapa final'!#REF!="Alta",'Mapa final'!#REF!="Mayor"),CONCATENATE("R9C",'Mapa final'!#REF!),"")</f>
        <v>#REF!</v>
      </c>
      <c r="AK24" s="75" t="e">
        <f>IF(AND('Mapa final'!#REF!="Alta",'Mapa final'!#REF!="Mayor"),CONCATENATE("R9C",'Mapa final'!#REF!),"")</f>
        <v>#REF!</v>
      </c>
      <c r="AL24" s="76" t="e">
        <f>IF(AND('Mapa final'!#REF!="Alta",'Mapa final'!#REF!="Catastrófico"),CONCATENATE("R9C",'Mapa final'!#REF!),"")</f>
        <v>#REF!</v>
      </c>
      <c r="AM24" s="77" t="e">
        <f>IF(AND('Mapa final'!#REF!="Alta",'Mapa final'!#REF!="Catastrófico"),CONCATENATE("R9C",'Mapa final'!#REF!),"")</f>
        <v>#REF!</v>
      </c>
      <c r="AN24" s="77" t="e">
        <f>IF(AND('Mapa final'!#REF!="Alta",'Mapa final'!#REF!="Catastrófico"),CONCATENATE("R9C",'Mapa final'!#REF!),"")</f>
        <v>#REF!</v>
      </c>
      <c r="AO24" s="77" t="e">
        <f>IF(AND('Mapa final'!#REF!="Alta",'Mapa final'!#REF!="Catastrófico"),CONCATENATE("R9C",'Mapa final'!#REF!),"")</f>
        <v>#REF!</v>
      </c>
      <c r="AP24" s="77" t="e">
        <f>IF(AND('Mapa final'!#REF!="Alta",'Mapa final'!#REF!="Catastrófico"),CONCATENATE("R9C",'Mapa final'!#REF!),"")</f>
        <v>#REF!</v>
      </c>
      <c r="AQ24" s="78" t="e">
        <f>IF(AND('Mapa final'!#REF!="Alta",'Mapa final'!#REF!="Catastrófico"),CONCATENATE("R9C",'Mapa final'!#REF!),"")</f>
        <v>#REF!</v>
      </c>
      <c r="AR24" s="22"/>
      <c r="AS24" s="803"/>
      <c r="AT24" s="804"/>
      <c r="AU24" s="804"/>
      <c r="AV24" s="804"/>
      <c r="AW24" s="804"/>
      <c r="AX24" s="805"/>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row>
    <row r="25" spans="1:80" ht="18.649999999999999" customHeight="1" thickBot="1" x14ac:dyDescent="0.65">
      <c r="A25" s="22"/>
      <c r="B25" s="822"/>
      <c r="C25" s="822"/>
      <c r="D25" s="823"/>
      <c r="E25" s="795"/>
      <c r="F25" s="796"/>
      <c r="G25" s="796"/>
      <c r="H25" s="796"/>
      <c r="I25" s="796"/>
      <c r="J25" s="91" t="e">
        <f>IF(AND('Mapa final'!#REF!="Alta",'Mapa final'!#REF!="Leve"),CONCATENATE("R10C",'Mapa final'!#REF!),"")</f>
        <v>#REF!</v>
      </c>
      <c r="K25" s="92" t="e">
        <f>IF(AND('Mapa final'!#REF!="Alta",'Mapa final'!#REF!="Leve"),CONCATENATE("R10C",'Mapa final'!#REF!),"")</f>
        <v>#REF!</v>
      </c>
      <c r="L25" s="92" t="e">
        <f>IF(AND('Mapa final'!#REF!="Alta",'Mapa final'!#REF!="Leve"),CONCATENATE("R10C",'Mapa final'!#REF!),"")</f>
        <v>#REF!</v>
      </c>
      <c r="M25" s="92" t="e">
        <f>IF(AND('Mapa final'!#REF!="Alta",'Mapa final'!#REF!="Leve"),CONCATENATE("R10C",'Mapa final'!#REF!),"")</f>
        <v>#REF!</v>
      </c>
      <c r="N25" s="92" t="e">
        <f>IF(AND('Mapa final'!#REF!="Alta",'Mapa final'!#REF!="Leve"),CONCATENATE("R10C",'Mapa final'!#REF!),"")</f>
        <v>#REF!</v>
      </c>
      <c r="O25" s="92" t="e">
        <f>IF(AND('Mapa final'!#REF!="Alta",'Mapa final'!#REF!="Leve"),CONCATENATE("R10C",'Mapa final'!#REF!),"")</f>
        <v>#REF!</v>
      </c>
      <c r="P25" s="92" t="e">
        <f>IF(AND('Mapa final'!#REF!="Alta",'Mapa final'!#REF!="Leve"),CONCATENATE("R10C",'Mapa final'!#REF!),"")</f>
        <v>#REF!</v>
      </c>
      <c r="Q25" s="92" t="e">
        <f>IF(AND('Mapa final'!#REF!="Alta",'Mapa final'!#REF!="Leve"),CONCATENATE("R10C",'Mapa final'!#REF!),"")</f>
        <v>#REF!</v>
      </c>
      <c r="R25" s="92" t="e">
        <f>IF(AND('Mapa final'!#REF!="Alta",'Mapa final'!#REF!="Leve"),CONCATENATE("R10C",'Mapa final'!#REF!),"")</f>
        <v>#REF!</v>
      </c>
      <c r="S25" s="92" t="e">
        <f>IF(AND('Mapa final'!#REF!="Alta",'Mapa final'!#REF!="Leve"),CONCATENATE("R10C",'Mapa final'!#REF!),"")</f>
        <v>#REF!</v>
      </c>
      <c r="T25" s="91" t="e">
        <f>IF(AND('Mapa final'!#REF!="Alta",'Mapa final'!#REF!="Menor"),CONCATENATE("R10C",'Mapa final'!#REF!),"")</f>
        <v>#REF!</v>
      </c>
      <c r="U25" s="92" t="e">
        <f>IF(AND('Mapa final'!#REF!="Alta",'Mapa final'!#REF!="Menor"),CONCATENATE("R10C",'Mapa final'!#REF!),"")</f>
        <v>#REF!</v>
      </c>
      <c r="V25" s="92" t="e">
        <f>IF(AND('Mapa final'!#REF!="Alta",'Mapa final'!#REF!="Menor"),CONCATENATE("R10C",'Mapa final'!#REF!),"")</f>
        <v>#REF!</v>
      </c>
      <c r="W25" s="92" t="e">
        <f>IF(AND('Mapa final'!#REF!="Alta",'Mapa final'!#REF!="Menor"),CONCATENATE("R10C",'Mapa final'!#REF!),"")</f>
        <v>#REF!</v>
      </c>
      <c r="X25" s="92" t="e">
        <f>IF(AND('Mapa final'!#REF!="Alta",'Mapa final'!#REF!="Menor"),CONCATENATE("R10C",'Mapa final'!#REF!),"")</f>
        <v>#REF!</v>
      </c>
      <c r="Y25" s="93" t="e">
        <f>IF(AND('Mapa final'!#REF!="Alta",'Mapa final'!#REF!="Menor"),CONCATENATE("R10C",'Mapa final'!#REF!),"")</f>
        <v>#REF!</v>
      </c>
      <c r="Z25" s="79" t="e">
        <f>IF(AND('Mapa final'!#REF!="Alta",'Mapa final'!#REF!="Moderado"),CONCATENATE("R10C",'Mapa final'!#REF!),"")</f>
        <v>#REF!</v>
      </c>
      <c r="AA25" s="80" t="e">
        <f>IF(AND('Mapa final'!#REF!="Alta",'Mapa final'!#REF!="Moderado"),CONCATENATE("R10C",'Mapa final'!#REF!),"")</f>
        <v>#REF!</v>
      </c>
      <c r="AB25" s="80" t="e">
        <f>IF(AND('Mapa final'!#REF!="Alta",'Mapa final'!#REF!="Moderado"),CONCATENATE("R10C",'Mapa final'!#REF!),"")</f>
        <v>#REF!</v>
      </c>
      <c r="AC25" s="80" t="e">
        <f>IF(AND('Mapa final'!#REF!="Alta",'Mapa final'!#REF!="Moderado"),CONCATENATE("R10C",'Mapa final'!#REF!),"")</f>
        <v>#REF!</v>
      </c>
      <c r="AD25" s="80" t="e">
        <f>IF(AND('Mapa final'!#REF!="Alta",'Mapa final'!#REF!="Moderado"),CONCATENATE("R10C",'Mapa final'!#REF!),"")</f>
        <v>#REF!</v>
      </c>
      <c r="AE25" s="81" t="e">
        <f>IF(AND('Mapa final'!#REF!="Alta",'Mapa final'!#REF!="Moderado"),CONCATENATE("R10C",'Mapa final'!#REF!),"")</f>
        <v>#REF!</v>
      </c>
      <c r="AF25" s="79" t="e">
        <f>IF(AND('Mapa final'!#REF!="Alta",'Mapa final'!#REF!="Mayor"),CONCATENATE("R10C",'Mapa final'!#REF!),"")</f>
        <v>#REF!</v>
      </c>
      <c r="AG25" s="80" t="e">
        <f>IF(AND('Mapa final'!#REF!="Alta",'Mapa final'!#REF!="Mayor"),CONCATENATE("R10C",'Mapa final'!#REF!),"")</f>
        <v>#REF!</v>
      </c>
      <c r="AH25" s="80" t="e">
        <f>IF(AND('Mapa final'!#REF!="Alta",'Mapa final'!#REF!="Mayor"),CONCATENATE("R10C",'Mapa final'!#REF!),"")</f>
        <v>#REF!</v>
      </c>
      <c r="AI25" s="80" t="e">
        <f>IF(AND('Mapa final'!#REF!="Alta",'Mapa final'!#REF!="Mayor"),CONCATENATE("R10C",'Mapa final'!#REF!),"")</f>
        <v>#REF!</v>
      </c>
      <c r="AJ25" s="80" t="e">
        <f>IF(AND('Mapa final'!#REF!="Alta",'Mapa final'!#REF!="Mayor"),CONCATENATE("R10C",'Mapa final'!#REF!),"")</f>
        <v>#REF!</v>
      </c>
      <c r="AK25" s="81" t="e">
        <f>IF(AND('Mapa final'!#REF!="Alta",'Mapa final'!#REF!="Mayor"),CONCATENATE("R10C",'Mapa final'!#REF!),"")</f>
        <v>#REF!</v>
      </c>
      <c r="AL25" s="82" t="e">
        <f>IF(AND('Mapa final'!#REF!="Alta",'Mapa final'!#REF!="Catastrófico"),CONCATENATE("R10C",'Mapa final'!#REF!),"")</f>
        <v>#REF!</v>
      </c>
      <c r="AM25" s="83" t="e">
        <f>IF(AND('Mapa final'!#REF!="Alta",'Mapa final'!#REF!="Catastrófico"),CONCATENATE("R10C",'Mapa final'!#REF!),"")</f>
        <v>#REF!</v>
      </c>
      <c r="AN25" s="83" t="e">
        <f>IF(AND('Mapa final'!#REF!="Alta",'Mapa final'!#REF!="Catastrófico"),CONCATENATE("R10C",'Mapa final'!#REF!),"")</f>
        <v>#REF!</v>
      </c>
      <c r="AO25" s="83" t="e">
        <f>IF(AND('Mapa final'!#REF!="Alta",'Mapa final'!#REF!="Catastrófico"),CONCATENATE("R10C",'Mapa final'!#REF!),"")</f>
        <v>#REF!</v>
      </c>
      <c r="AP25" s="83" t="e">
        <f>IF(AND('Mapa final'!#REF!="Alta",'Mapa final'!#REF!="Catastrófico"),CONCATENATE("R10C",'Mapa final'!#REF!),"")</f>
        <v>#REF!</v>
      </c>
      <c r="AQ25" s="84" t="e">
        <f>IF(AND('Mapa final'!#REF!="Alta",'Mapa final'!#REF!="Catastrófico"),CONCATENATE("R10C",'Mapa final'!#REF!),"")</f>
        <v>#REF!</v>
      </c>
      <c r="AR25" s="22"/>
      <c r="AS25" s="806"/>
      <c r="AT25" s="807"/>
      <c r="AU25" s="807"/>
      <c r="AV25" s="807"/>
      <c r="AW25" s="807"/>
      <c r="AX25" s="808"/>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row>
    <row r="26" spans="1:80" ht="18.649999999999999" customHeight="1" x14ac:dyDescent="0.6">
      <c r="A26" s="22"/>
      <c r="B26" s="822"/>
      <c r="C26" s="822"/>
      <c r="D26" s="823"/>
      <c r="E26" s="790" t="s">
        <v>614</v>
      </c>
      <c r="F26" s="792"/>
      <c r="G26" s="792"/>
      <c r="H26" s="792"/>
      <c r="I26" s="797"/>
      <c r="J26" s="85" t="e">
        <f>IF(AND('Mapa final'!#REF!="Media",'Mapa final'!#REF!="Leve"),CONCATENATE("R1C",'Mapa final'!#REF!),"")</f>
        <v>#REF!</v>
      </c>
      <c r="K26" s="86" t="e">
        <f>IF(AND('Mapa final'!#REF!="Media",'Mapa final'!#REF!="Leve"),CONCATENATE("R1C",'Mapa final'!#REF!),"")</f>
        <v>#REF!</v>
      </c>
      <c r="L26" s="86" t="e">
        <f>IF(AND('Mapa final'!#REF!="Media",'Mapa final'!#REF!="Leve"),CONCATENATE("R1C",'Mapa final'!#REF!),"")</f>
        <v>#REF!</v>
      </c>
      <c r="M26" s="86" t="e">
        <f>IF(AND('Mapa final'!#REF!="Media",'Mapa final'!#REF!="Leve"),CONCATENATE("R1C",'Mapa final'!#REF!),"")</f>
        <v>#REF!</v>
      </c>
      <c r="N26" s="86" t="e">
        <f>IF(AND('Mapa final'!#REF!="Media",'Mapa final'!#REF!="Leve"),CONCATENATE("R1C",'Mapa final'!#REF!),"")</f>
        <v>#REF!</v>
      </c>
      <c r="O26" s="86" t="e">
        <f>IF(AND('Mapa final'!#REF!="Media",'Mapa final'!#REF!="Leve"),CONCATENATE("R1C",'Mapa final'!#REF!),"")</f>
        <v>#REF!</v>
      </c>
      <c r="P26" s="86" t="e">
        <f>IF(AND('Mapa final'!#REF!="Media",'Mapa final'!#REF!="Leve"),CONCATENATE("R1C",'Mapa final'!#REF!),"")</f>
        <v>#REF!</v>
      </c>
      <c r="Q26" s="86" t="e">
        <f>IF(AND('Mapa final'!#REF!="Media",'Mapa final'!#REF!="Leve"),CONCATENATE("R1C",'Mapa final'!#REF!),"")</f>
        <v>#REF!</v>
      </c>
      <c r="R26" s="86" t="e">
        <f>IF(AND('Mapa final'!#REF!="Media",'Mapa final'!#REF!="Leve"),CONCATENATE("R1C",'Mapa final'!#REF!),"")</f>
        <v>#REF!</v>
      </c>
      <c r="S26" s="86" t="e">
        <f>IF(AND('Mapa final'!#REF!="Media",'Mapa final'!#REF!="Leve"),CONCATENATE("R1C",'Mapa final'!#REF!),"")</f>
        <v>#REF!</v>
      </c>
      <c r="T26" s="85" t="e">
        <f>IF(AND('Mapa final'!#REF!="Media",'Mapa final'!#REF!="Menor"),CONCATENATE("R1C",'Mapa final'!#REF!),"")</f>
        <v>#REF!</v>
      </c>
      <c r="U26" s="86" t="e">
        <f>IF(AND('Mapa final'!#REF!="Media",'Mapa final'!#REF!="Menor"),CONCATENATE("R1C",'Mapa final'!#REF!),"")</f>
        <v>#REF!</v>
      </c>
      <c r="V26" s="86" t="e">
        <f>IF(AND('Mapa final'!#REF!="Media",'Mapa final'!#REF!="Menor"),CONCATENATE("R1C",'Mapa final'!#REF!),"")</f>
        <v>#REF!</v>
      </c>
      <c r="W26" s="86" t="e">
        <f>IF(AND('Mapa final'!#REF!="Media",'Mapa final'!#REF!="Menor"),CONCATENATE("R1C",'Mapa final'!#REF!),"")</f>
        <v>#REF!</v>
      </c>
      <c r="X26" s="86" t="e">
        <f>IF(AND('Mapa final'!#REF!="Media",'Mapa final'!#REF!="Menor"),CONCATENATE("R1C",'Mapa final'!#REF!),"")</f>
        <v>#REF!</v>
      </c>
      <c r="Y26" s="87" t="e">
        <f>IF(AND('Mapa final'!#REF!="Media",'Mapa final'!#REF!="Menor"),CONCATENATE("R1C",'Mapa final'!#REF!),"")</f>
        <v>#REF!</v>
      </c>
      <c r="Z26" s="85" t="e">
        <f>IF(AND('Mapa final'!#REF!="Media",'Mapa final'!#REF!="Moderado"),CONCATENATE("R1C",'Mapa final'!#REF!),"")</f>
        <v>#REF!</v>
      </c>
      <c r="AA26" s="86" t="e">
        <f>IF(AND('Mapa final'!#REF!="Media",'Mapa final'!#REF!="Moderado"),CONCATENATE("R1C",'Mapa final'!#REF!),"")</f>
        <v>#REF!</v>
      </c>
      <c r="AB26" s="86" t="e">
        <f>IF(AND('Mapa final'!#REF!="Media",'Mapa final'!#REF!="Moderado"),CONCATENATE("R1C",'Mapa final'!#REF!),"")</f>
        <v>#REF!</v>
      </c>
      <c r="AC26" s="86" t="e">
        <f>IF(AND('Mapa final'!#REF!="Media",'Mapa final'!#REF!="Moderado"),CONCATENATE("R1C",'Mapa final'!#REF!),"")</f>
        <v>#REF!</v>
      </c>
      <c r="AD26" s="86" t="e">
        <f>IF(AND('Mapa final'!#REF!="Media",'Mapa final'!#REF!="Moderado"),CONCATENATE("R1C",'Mapa final'!#REF!),"")</f>
        <v>#REF!</v>
      </c>
      <c r="AE26" s="87" t="e">
        <f>IF(AND('Mapa final'!#REF!="Media",'Mapa final'!#REF!="Moderado"),CONCATENATE("R1C",'Mapa final'!#REF!),"")</f>
        <v>#REF!</v>
      </c>
      <c r="AF26" s="67" t="e">
        <f>IF(AND('Mapa final'!#REF!="Media",'Mapa final'!#REF!="Mayor"),CONCATENATE("R1C",'Mapa final'!#REF!),"")</f>
        <v>#REF!</v>
      </c>
      <c r="AG26" s="68" t="e">
        <f>IF(AND('Mapa final'!#REF!="Media",'Mapa final'!#REF!="Mayor"),CONCATENATE("R1C",'Mapa final'!#REF!),"")</f>
        <v>#REF!</v>
      </c>
      <c r="AH26" s="68" t="e">
        <f>IF(AND('Mapa final'!#REF!="Media",'Mapa final'!#REF!="Mayor"),CONCATENATE("R1C",'Mapa final'!#REF!),"")</f>
        <v>#REF!</v>
      </c>
      <c r="AI26" s="68" t="e">
        <f>IF(AND('Mapa final'!#REF!="Media",'Mapa final'!#REF!="Mayor"),CONCATENATE("R1C",'Mapa final'!#REF!),"")</f>
        <v>#REF!</v>
      </c>
      <c r="AJ26" s="68" t="e">
        <f>IF(AND('Mapa final'!#REF!="Media",'Mapa final'!#REF!="Mayor"),CONCATENATE("R1C",'Mapa final'!#REF!),"")</f>
        <v>#REF!</v>
      </c>
      <c r="AK26" s="69" t="e">
        <f>IF(AND('Mapa final'!#REF!="Media",'Mapa final'!#REF!="Mayor"),CONCATENATE("R1C",'Mapa final'!#REF!),"")</f>
        <v>#REF!</v>
      </c>
      <c r="AL26" s="70" t="e">
        <f>IF(AND('Mapa final'!#REF!="Media",'Mapa final'!#REF!="Catastrófico"),CONCATENATE("R1C",'Mapa final'!#REF!),"")</f>
        <v>#REF!</v>
      </c>
      <c r="AM26" s="71" t="e">
        <f>IF(AND('Mapa final'!#REF!="Media",'Mapa final'!#REF!="Catastrófico"),CONCATENATE("R1C",'Mapa final'!#REF!),"")</f>
        <v>#REF!</v>
      </c>
      <c r="AN26" s="71" t="e">
        <f>IF(AND('Mapa final'!#REF!="Media",'Mapa final'!#REF!="Catastrófico"),CONCATENATE("R1C",'Mapa final'!#REF!),"")</f>
        <v>#REF!</v>
      </c>
      <c r="AO26" s="71" t="e">
        <f>IF(AND('Mapa final'!#REF!="Media",'Mapa final'!#REF!="Catastrófico"),CONCATENATE("R1C",'Mapa final'!#REF!),"")</f>
        <v>#REF!</v>
      </c>
      <c r="AP26" s="71" t="e">
        <f>IF(AND('Mapa final'!#REF!="Media",'Mapa final'!#REF!="Catastrófico"),CONCATENATE("R1C",'Mapa final'!#REF!),"")</f>
        <v>#REF!</v>
      </c>
      <c r="AQ26" s="72" t="e">
        <f>IF(AND('Mapa final'!#REF!="Media",'Mapa final'!#REF!="Catastrófico"),CONCATENATE("R1C",'Mapa final'!#REF!),"")</f>
        <v>#REF!</v>
      </c>
      <c r="AR26" s="22"/>
      <c r="AS26" s="833" t="s">
        <v>598</v>
      </c>
      <c r="AT26" s="834"/>
      <c r="AU26" s="834"/>
      <c r="AV26" s="834"/>
      <c r="AW26" s="834"/>
      <c r="AX26" s="835"/>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row>
    <row r="27" spans="1:80" ht="18.649999999999999" customHeight="1" x14ac:dyDescent="0.6">
      <c r="A27" s="22"/>
      <c r="B27" s="822"/>
      <c r="C27" s="822"/>
      <c r="D27" s="823"/>
      <c r="E27" s="809"/>
      <c r="F27" s="794"/>
      <c r="G27" s="794"/>
      <c r="H27" s="794"/>
      <c r="I27" s="798"/>
      <c r="J27" s="88" t="e">
        <f>IF(AND('Mapa final'!#REF!="Media",'Mapa final'!#REF!="Leve"),CONCATENATE("R2C",'Mapa final'!#REF!),"")</f>
        <v>#REF!</v>
      </c>
      <c r="K27" s="89" t="e">
        <f>IF(AND('Mapa final'!#REF!="Media",'Mapa final'!#REF!="Leve"),CONCATENATE("R2C",'Mapa final'!#REF!),"")</f>
        <v>#REF!</v>
      </c>
      <c r="L27" s="89" t="e">
        <f>IF(AND('Mapa final'!#REF!="Media",'Mapa final'!#REF!="Leve"),CONCATENATE("R2C",'Mapa final'!#REF!),"")</f>
        <v>#REF!</v>
      </c>
      <c r="M27" s="89" t="e">
        <f>IF(AND('Mapa final'!#REF!="Media",'Mapa final'!#REF!="Leve"),CONCATENATE("R2C",'Mapa final'!#REF!),"")</f>
        <v>#REF!</v>
      </c>
      <c r="N27" s="89" t="e">
        <f>IF(AND('Mapa final'!#REF!="Media",'Mapa final'!#REF!="Leve"),CONCATENATE("R2C",'Mapa final'!#REF!),"")</f>
        <v>#REF!</v>
      </c>
      <c r="O27" s="89" t="e">
        <f>IF(AND('Mapa final'!#REF!="Media",'Mapa final'!#REF!="Leve"),CONCATENATE("R2C",'Mapa final'!#REF!),"")</f>
        <v>#REF!</v>
      </c>
      <c r="P27" s="89" t="e">
        <f>IF(AND('Mapa final'!#REF!="Media",'Mapa final'!#REF!="Leve"),CONCATENATE("R2C",'Mapa final'!#REF!),"")</f>
        <v>#REF!</v>
      </c>
      <c r="Q27" s="89" t="e">
        <f>IF(AND('Mapa final'!#REF!="Media",'Mapa final'!#REF!="Leve"),CONCATENATE("R2C",'Mapa final'!#REF!),"")</f>
        <v>#REF!</v>
      </c>
      <c r="R27" s="89" t="e">
        <f>IF(AND('Mapa final'!#REF!="Media",'Mapa final'!#REF!="Leve"),CONCATENATE("R2C",'Mapa final'!#REF!),"")</f>
        <v>#REF!</v>
      </c>
      <c r="S27" s="89" t="e">
        <f>IF(AND('Mapa final'!#REF!="Media",'Mapa final'!#REF!="Leve"),CONCATENATE("R2C",'Mapa final'!#REF!),"")</f>
        <v>#REF!</v>
      </c>
      <c r="T27" s="88" t="e">
        <f>IF(AND('Mapa final'!#REF!="Media",'Mapa final'!#REF!="Menor"),CONCATENATE("R2C",'Mapa final'!#REF!),"")</f>
        <v>#REF!</v>
      </c>
      <c r="U27" s="89" t="e">
        <f>IF(AND('Mapa final'!#REF!="Media",'Mapa final'!#REF!="Menor"),CONCATENATE("R2C",'Mapa final'!#REF!),"")</f>
        <v>#REF!</v>
      </c>
      <c r="V27" s="89" t="e">
        <f>IF(AND('Mapa final'!#REF!="Media",'Mapa final'!#REF!="Menor"),CONCATENATE("R2C",'Mapa final'!#REF!),"")</f>
        <v>#REF!</v>
      </c>
      <c r="W27" s="89" t="e">
        <f>IF(AND('Mapa final'!#REF!="Media",'Mapa final'!#REF!="Menor"),CONCATENATE("R2C",'Mapa final'!#REF!),"")</f>
        <v>#REF!</v>
      </c>
      <c r="X27" s="89" t="e">
        <f>IF(AND('Mapa final'!#REF!="Media",'Mapa final'!#REF!="Menor"),CONCATENATE("R2C",'Mapa final'!#REF!),"")</f>
        <v>#REF!</v>
      </c>
      <c r="Y27" s="90" t="e">
        <f>IF(AND('Mapa final'!#REF!="Media",'Mapa final'!#REF!="Menor"),CONCATENATE("R2C",'Mapa final'!#REF!),"")</f>
        <v>#REF!</v>
      </c>
      <c r="Z27" s="88" t="e">
        <f>IF(AND('Mapa final'!#REF!="Media",'Mapa final'!#REF!="Moderado"),CONCATENATE("R2C",'Mapa final'!#REF!),"")</f>
        <v>#REF!</v>
      </c>
      <c r="AA27" s="89" t="e">
        <f>IF(AND('Mapa final'!#REF!="Media",'Mapa final'!#REF!="Moderado"),CONCATENATE("R2C",'Mapa final'!#REF!),"")</f>
        <v>#REF!</v>
      </c>
      <c r="AB27" s="89" t="e">
        <f>IF(AND('Mapa final'!#REF!="Media",'Mapa final'!#REF!="Moderado"),CONCATENATE("R2C",'Mapa final'!#REF!),"")</f>
        <v>#REF!</v>
      </c>
      <c r="AC27" s="89" t="e">
        <f>IF(AND('Mapa final'!#REF!="Media",'Mapa final'!#REF!="Moderado"),CONCATENATE("R2C",'Mapa final'!#REF!),"")</f>
        <v>#REF!</v>
      </c>
      <c r="AD27" s="89" t="e">
        <f>IF(AND('Mapa final'!#REF!="Media",'Mapa final'!#REF!="Moderado"),CONCATENATE("R2C",'Mapa final'!#REF!),"")</f>
        <v>#REF!</v>
      </c>
      <c r="AE27" s="90" t="e">
        <f>IF(AND('Mapa final'!#REF!="Media",'Mapa final'!#REF!="Moderado"),CONCATENATE("R2C",'Mapa final'!#REF!),"")</f>
        <v>#REF!</v>
      </c>
      <c r="AF27" s="73" t="e">
        <f>IF(AND('Mapa final'!#REF!="Media",'Mapa final'!#REF!="Mayor"),CONCATENATE("R2C",'Mapa final'!#REF!),"")</f>
        <v>#REF!</v>
      </c>
      <c r="AG27" s="74" t="e">
        <f>IF(AND('Mapa final'!#REF!="Media",'Mapa final'!#REF!="Mayor"),CONCATENATE("R2C",'Mapa final'!#REF!),"")</f>
        <v>#REF!</v>
      </c>
      <c r="AH27" s="74" t="e">
        <f>IF(AND('Mapa final'!#REF!="Media",'Mapa final'!#REF!="Mayor"),CONCATENATE("R2C",'Mapa final'!#REF!),"")</f>
        <v>#REF!</v>
      </c>
      <c r="AI27" s="74" t="e">
        <f>IF(AND('Mapa final'!#REF!="Media",'Mapa final'!#REF!="Mayor"),CONCATENATE("R2C",'Mapa final'!#REF!),"")</f>
        <v>#REF!</v>
      </c>
      <c r="AJ27" s="74" t="e">
        <f>IF(AND('Mapa final'!#REF!="Media",'Mapa final'!#REF!="Mayor"),CONCATENATE("R2C",'Mapa final'!#REF!),"")</f>
        <v>#REF!</v>
      </c>
      <c r="AK27" s="75" t="e">
        <f>IF(AND('Mapa final'!#REF!="Media",'Mapa final'!#REF!="Mayor"),CONCATENATE("R2C",'Mapa final'!#REF!),"")</f>
        <v>#REF!</v>
      </c>
      <c r="AL27" s="76" t="e">
        <f>IF(AND('Mapa final'!#REF!="Media",'Mapa final'!#REF!="Catastrófico"),CONCATENATE("R2C",'Mapa final'!#REF!),"")</f>
        <v>#REF!</v>
      </c>
      <c r="AM27" s="77" t="e">
        <f>IF(AND('Mapa final'!#REF!="Media",'Mapa final'!#REF!="Catastrófico"),CONCATENATE("R2C",'Mapa final'!#REF!),"")</f>
        <v>#REF!</v>
      </c>
      <c r="AN27" s="77" t="e">
        <f>IF(AND('Mapa final'!#REF!="Media",'Mapa final'!#REF!="Catastrófico"),CONCATENATE("R2C",'Mapa final'!#REF!),"")</f>
        <v>#REF!</v>
      </c>
      <c r="AO27" s="77" t="e">
        <f>IF(AND('Mapa final'!#REF!="Media",'Mapa final'!#REF!="Catastrófico"),CONCATENATE("R2C",'Mapa final'!#REF!),"")</f>
        <v>#REF!</v>
      </c>
      <c r="AP27" s="77" t="e">
        <f>IF(AND('Mapa final'!#REF!="Media",'Mapa final'!#REF!="Catastrófico"),CONCATENATE("R2C",'Mapa final'!#REF!),"")</f>
        <v>#REF!</v>
      </c>
      <c r="AQ27" s="78" t="e">
        <f>IF(AND('Mapa final'!#REF!="Media",'Mapa final'!#REF!="Catastrófico"),CONCATENATE("R2C",'Mapa final'!#REF!),"")</f>
        <v>#REF!</v>
      </c>
      <c r="AR27" s="22"/>
      <c r="AS27" s="836"/>
      <c r="AT27" s="837"/>
      <c r="AU27" s="837"/>
      <c r="AV27" s="837"/>
      <c r="AW27" s="837"/>
      <c r="AX27" s="838"/>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row>
    <row r="28" spans="1:80" ht="18.649999999999999" customHeight="1" x14ac:dyDescent="0.6">
      <c r="A28" s="22"/>
      <c r="B28" s="822"/>
      <c r="C28" s="822"/>
      <c r="D28" s="823"/>
      <c r="E28" s="809"/>
      <c r="F28" s="794"/>
      <c r="G28" s="794"/>
      <c r="H28" s="794"/>
      <c r="I28" s="798"/>
      <c r="J28" s="88" t="e">
        <f>IF(AND('Mapa final'!#REF!="Media",'Mapa final'!#REF!="Leve"),CONCATENATE("R3C",'Mapa final'!#REF!),"")</f>
        <v>#REF!</v>
      </c>
      <c r="K28" s="89" t="e">
        <f>IF(AND('Mapa final'!#REF!="Media",'Mapa final'!#REF!="Leve"),CONCATENATE("R3C",'Mapa final'!#REF!),"")</f>
        <v>#REF!</v>
      </c>
      <c r="L28" s="89" t="e">
        <f>IF(AND('Mapa final'!#REF!="Media",'Mapa final'!#REF!="Leve"),CONCATENATE("R3C",'Mapa final'!#REF!),"")</f>
        <v>#REF!</v>
      </c>
      <c r="M28" s="89" t="e">
        <f>IF(AND('Mapa final'!#REF!="Media",'Mapa final'!#REF!="Leve"),CONCATENATE("R3C",'Mapa final'!#REF!),"")</f>
        <v>#REF!</v>
      </c>
      <c r="N28" s="89" t="e">
        <f>IF(AND('Mapa final'!#REF!="Media",'Mapa final'!#REF!="Leve"),CONCATENATE("R3C",'Mapa final'!#REF!),"")</f>
        <v>#REF!</v>
      </c>
      <c r="O28" s="89" t="e">
        <f>IF(AND('Mapa final'!#REF!="Media",'Mapa final'!#REF!="Leve"),CONCATENATE("R3C",'Mapa final'!#REF!),"")</f>
        <v>#REF!</v>
      </c>
      <c r="P28" s="89" t="e">
        <f>IF(AND('Mapa final'!#REF!="Media",'Mapa final'!#REF!="Leve"),CONCATENATE("R3C",'Mapa final'!#REF!),"")</f>
        <v>#REF!</v>
      </c>
      <c r="Q28" s="89" t="e">
        <f>IF(AND('Mapa final'!#REF!="Media",'Mapa final'!#REF!="Leve"),CONCATENATE("R3C",'Mapa final'!#REF!),"")</f>
        <v>#REF!</v>
      </c>
      <c r="R28" s="89" t="e">
        <f>IF(AND('Mapa final'!#REF!="Media",'Mapa final'!#REF!="Leve"),CONCATENATE("R3C",'Mapa final'!#REF!),"")</f>
        <v>#REF!</v>
      </c>
      <c r="S28" s="89" t="e">
        <f>IF(AND('Mapa final'!#REF!="Media",'Mapa final'!#REF!="Leve"),CONCATENATE("R3C",'Mapa final'!#REF!),"")</f>
        <v>#REF!</v>
      </c>
      <c r="T28" s="88" t="e">
        <f>IF(AND('Mapa final'!#REF!="Media",'Mapa final'!#REF!="Menor"),CONCATENATE("R3C",'Mapa final'!#REF!),"")</f>
        <v>#REF!</v>
      </c>
      <c r="U28" s="89" t="e">
        <f>IF(AND('Mapa final'!#REF!="Media",'Mapa final'!#REF!="Menor"),CONCATENATE("R3C",'Mapa final'!#REF!),"")</f>
        <v>#REF!</v>
      </c>
      <c r="V28" s="89" t="e">
        <f>IF(AND('Mapa final'!#REF!="Media",'Mapa final'!#REF!="Menor"),CONCATENATE("R3C",'Mapa final'!#REF!),"")</f>
        <v>#REF!</v>
      </c>
      <c r="W28" s="89" t="e">
        <f>IF(AND('Mapa final'!#REF!="Media",'Mapa final'!#REF!="Menor"),CONCATENATE("R3C",'Mapa final'!#REF!),"")</f>
        <v>#REF!</v>
      </c>
      <c r="X28" s="89" t="e">
        <f>IF(AND('Mapa final'!#REF!="Media",'Mapa final'!#REF!="Menor"),CONCATENATE("R3C",'Mapa final'!#REF!),"")</f>
        <v>#REF!</v>
      </c>
      <c r="Y28" s="90" t="e">
        <f>IF(AND('Mapa final'!#REF!="Media",'Mapa final'!#REF!="Menor"),CONCATENATE("R3C",'Mapa final'!#REF!),"")</f>
        <v>#REF!</v>
      </c>
      <c r="Z28" s="88" t="e">
        <f>IF(AND('Mapa final'!#REF!="Media",'Mapa final'!#REF!="Moderado"),CONCATENATE("R3C",'Mapa final'!#REF!),"")</f>
        <v>#REF!</v>
      </c>
      <c r="AA28" s="89" t="e">
        <f>IF(AND('Mapa final'!#REF!="Media",'Mapa final'!#REF!="Moderado"),CONCATENATE("R3C",'Mapa final'!#REF!),"")</f>
        <v>#REF!</v>
      </c>
      <c r="AB28" s="89" t="e">
        <f>IF(AND('Mapa final'!#REF!="Media",'Mapa final'!#REF!="Moderado"),CONCATENATE("R3C",'Mapa final'!#REF!),"")</f>
        <v>#REF!</v>
      </c>
      <c r="AC28" s="89" t="e">
        <f>IF(AND('Mapa final'!#REF!="Media",'Mapa final'!#REF!="Moderado"),CONCATENATE("R3C",'Mapa final'!#REF!),"")</f>
        <v>#REF!</v>
      </c>
      <c r="AD28" s="89" t="e">
        <f>IF(AND('Mapa final'!#REF!="Media",'Mapa final'!#REF!="Moderado"),CONCATENATE("R3C",'Mapa final'!#REF!),"")</f>
        <v>#REF!</v>
      </c>
      <c r="AE28" s="90" t="e">
        <f>IF(AND('Mapa final'!#REF!="Media",'Mapa final'!#REF!="Moderado"),CONCATENATE("R3C",'Mapa final'!#REF!),"")</f>
        <v>#REF!</v>
      </c>
      <c r="AF28" s="73" t="e">
        <f>IF(AND('Mapa final'!#REF!="Media",'Mapa final'!#REF!="Mayor"),CONCATENATE("R3C",'Mapa final'!#REF!),"")</f>
        <v>#REF!</v>
      </c>
      <c r="AG28" s="74" t="e">
        <f>IF(AND('Mapa final'!#REF!="Media",'Mapa final'!#REF!="Mayor"),CONCATENATE("R3C",'Mapa final'!#REF!),"")</f>
        <v>#REF!</v>
      </c>
      <c r="AH28" s="74" t="e">
        <f>IF(AND('Mapa final'!#REF!="Media",'Mapa final'!#REF!="Mayor"),CONCATENATE("R3C",'Mapa final'!#REF!),"")</f>
        <v>#REF!</v>
      </c>
      <c r="AI28" s="74" t="e">
        <f>IF(AND('Mapa final'!#REF!="Media",'Mapa final'!#REF!="Mayor"),CONCATENATE("R3C",'Mapa final'!#REF!),"")</f>
        <v>#REF!</v>
      </c>
      <c r="AJ28" s="74" t="e">
        <f>IF(AND('Mapa final'!#REF!="Media",'Mapa final'!#REF!="Mayor"),CONCATENATE("R3C",'Mapa final'!#REF!),"")</f>
        <v>#REF!</v>
      </c>
      <c r="AK28" s="75" t="e">
        <f>IF(AND('Mapa final'!#REF!="Media",'Mapa final'!#REF!="Mayor"),CONCATENATE("R3C",'Mapa final'!#REF!),"")</f>
        <v>#REF!</v>
      </c>
      <c r="AL28" s="76" t="e">
        <f>IF(AND('Mapa final'!#REF!="Media",'Mapa final'!#REF!="Catastrófico"),CONCATENATE("R3C",'Mapa final'!#REF!),"")</f>
        <v>#REF!</v>
      </c>
      <c r="AM28" s="77" t="e">
        <f>IF(AND('Mapa final'!#REF!="Media",'Mapa final'!#REF!="Catastrófico"),CONCATENATE("R3C",'Mapa final'!#REF!),"")</f>
        <v>#REF!</v>
      </c>
      <c r="AN28" s="77" t="e">
        <f>IF(AND('Mapa final'!#REF!="Media",'Mapa final'!#REF!="Catastrófico"),CONCATENATE("R3C",'Mapa final'!#REF!),"")</f>
        <v>#REF!</v>
      </c>
      <c r="AO28" s="77" t="e">
        <f>IF(AND('Mapa final'!#REF!="Media",'Mapa final'!#REF!="Catastrófico"),CONCATENATE("R3C",'Mapa final'!#REF!),"")</f>
        <v>#REF!</v>
      </c>
      <c r="AP28" s="77" t="e">
        <f>IF(AND('Mapa final'!#REF!="Media",'Mapa final'!#REF!="Catastrófico"),CONCATENATE("R3C",'Mapa final'!#REF!),"")</f>
        <v>#REF!</v>
      </c>
      <c r="AQ28" s="78" t="e">
        <f>IF(AND('Mapa final'!#REF!="Media",'Mapa final'!#REF!="Catastrófico"),CONCATENATE("R3C",'Mapa final'!#REF!),"")</f>
        <v>#REF!</v>
      </c>
      <c r="AR28" s="22"/>
      <c r="AS28" s="836"/>
      <c r="AT28" s="837"/>
      <c r="AU28" s="837"/>
      <c r="AV28" s="837"/>
      <c r="AW28" s="837"/>
      <c r="AX28" s="838"/>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row>
    <row r="29" spans="1:80" ht="18.649999999999999" customHeight="1" x14ac:dyDescent="0.6">
      <c r="A29" s="22"/>
      <c r="B29" s="822"/>
      <c r="C29" s="822"/>
      <c r="D29" s="823"/>
      <c r="E29" s="809"/>
      <c r="F29" s="794"/>
      <c r="G29" s="794"/>
      <c r="H29" s="794"/>
      <c r="I29" s="798"/>
      <c r="J29" s="88" t="e">
        <f>IF(AND('Mapa final'!#REF!="Media",'Mapa final'!#REF!="Leve"),CONCATENATE("R4C",'Mapa final'!#REF!),"")</f>
        <v>#REF!</v>
      </c>
      <c r="K29" s="89" t="e">
        <f>IF(AND('Mapa final'!#REF!="Media",'Mapa final'!#REF!="Leve"),CONCATENATE("R4C",'Mapa final'!#REF!),"")</f>
        <v>#REF!</v>
      </c>
      <c r="L29" s="89" t="e">
        <f>IF(AND('Mapa final'!#REF!="Media",'Mapa final'!#REF!="Leve"),CONCATENATE("R4C",'Mapa final'!#REF!),"")</f>
        <v>#REF!</v>
      </c>
      <c r="M29" s="89" t="e">
        <f>IF(AND('Mapa final'!#REF!="Media",'Mapa final'!#REF!="Leve"),CONCATENATE("R4C",'Mapa final'!#REF!),"")</f>
        <v>#REF!</v>
      </c>
      <c r="N29" s="89" t="e">
        <f>IF(AND('Mapa final'!#REF!="Media",'Mapa final'!#REF!="Leve"),CONCATENATE("R4C",'Mapa final'!#REF!),"")</f>
        <v>#REF!</v>
      </c>
      <c r="O29" s="89" t="e">
        <f>IF(AND('Mapa final'!#REF!="Media",'Mapa final'!#REF!="Leve"),CONCATENATE("R4C",'Mapa final'!#REF!),"")</f>
        <v>#REF!</v>
      </c>
      <c r="P29" s="89" t="e">
        <f>IF(AND('Mapa final'!#REF!="Media",'Mapa final'!#REF!="Leve"),CONCATENATE("R4C",'Mapa final'!#REF!),"")</f>
        <v>#REF!</v>
      </c>
      <c r="Q29" s="89" t="e">
        <f>IF(AND('Mapa final'!#REF!="Media",'Mapa final'!#REF!="Leve"),CONCATENATE("R4C",'Mapa final'!#REF!),"")</f>
        <v>#REF!</v>
      </c>
      <c r="R29" s="89" t="e">
        <f>IF(AND('Mapa final'!#REF!="Media",'Mapa final'!#REF!="Leve"),CONCATENATE("R4C",'Mapa final'!#REF!),"")</f>
        <v>#REF!</v>
      </c>
      <c r="S29" s="89" t="e">
        <f>IF(AND('Mapa final'!#REF!="Media",'Mapa final'!#REF!="Leve"),CONCATENATE("R4C",'Mapa final'!#REF!),"")</f>
        <v>#REF!</v>
      </c>
      <c r="T29" s="88" t="e">
        <f>IF(AND('Mapa final'!#REF!="Media",'Mapa final'!#REF!="Menor"),CONCATENATE("R4C",'Mapa final'!#REF!),"")</f>
        <v>#REF!</v>
      </c>
      <c r="U29" s="89" t="e">
        <f>IF(AND('Mapa final'!#REF!="Media",'Mapa final'!#REF!="Menor"),CONCATENATE("R4C",'Mapa final'!#REF!),"")</f>
        <v>#REF!</v>
      </c>
      <c r="V29" s="89" t="e">
        <f>IF(AND('Mapa final'!#REF!="Media",'Mapa final'!#REF!="Menor"),CONCATENATE("R4C",'Mapa final'!#REF!),"")</f>
        <v>#REF!</v>
      </c>
      <c r="W29" s="89" t="e">
        <f>IF(AND('Mapa final'!#REF!="Media",'Mapa final'!#REF!="Menor"),CONCATENATE("R4C",'Mapa final'!#REF!),"")</f>
        <v>#REF!</v>
      </c>
      <c r="X29" s="89" t="e">
        <f>IF(AND('Mapa final'!#REF!="Media",'Mapa final'!#REF!="Menor"),CONCATENATE("R4C",'Mapa final'!#REF!),"")</f>
        <v>#REF!</v>
      </c>
      <c r="Y29" s="90" t="e">
        <f>IF(AND('Mapa final'!#REF!="Media",'Mapa final'!#REF!="Menor"),CONCATENATE("R4C",'Mapa final'!#REF!),"")</f>
        <v>#REF!</v>
      </c>
      <c r="Z29" s="88" t="e">
        <f>IF(AND('Mapa final'!#REF!="Media",'Mapa final'!#REF!="Moderado"),CONCATENATE("R4C",'Mapa final'!#REF!),"")</f>
        <v>#REF!</v>
      </c>
      <c r="AA29" s="89" t="e">
        <f>IF(AND('Mapa final'!#REF!="Media",'Mapa final'!#REF!="Moderado"),CONCATENATE("R4C",'Mapa final'!#REF!),"")</f>
        <v>#REF!</v>
      </c>
      <c r="AB29" s="89" t="e">
        <f>IF(AND('Mapa final'!#REF!="Media",'Mapa final'!#REF!="Moderado"),CONCATENATE("R4C",'Mapa final'!#REF!),"")</f>
        <v>#REF!</v>
      </c>
      <c r="AC29" s="89" t="e">
        <f>IF(AND('Mapa final'!#REF!="Media",'Mapa final'!#REF!="Moderado"),CONCATENATE("R4C",'Mapa final'!#REF!),"")</f>
        <v>#REF!</v>
      </c>
      <c r="AD29" s="89" t="e">
        <f>IF(AND('Mapa final'!#REF!="Media",'Mapa final'!#REF!="Moderado"),CONCATENATE("R4C",'Mapa final'!#REF!),"")</f>
        <v>#REF!</v>
      </c>
      <c r="AE29" s="90" t="e">
        <f>IF(AND('Mapa final'!#REF!="Media",'Mapa final'!#REF!="Moderado"),CONCATENATE("R4C",'Mapa final'!#REF!),"")</f>
        <v>#REF!</v>
      </c>
      <c r="AF29" s="73" t="e">
        <f>IF(AND('Mapa final'!#REF!="Media",'Mapa final'!#REF!="Mayor"),CONCATENATE("R4C",'Mapa final'!#REF!),"")</f>
        <v>#REF!</v>
      </c>
      <c r="AG29" s="74" t="e">
        <f>IF(AND('Mapa final'!#REF!="Media",'Mapa final'!#REF!="Mayor"),CONCATENATE("R4C",'Mapa final'!#REF!),"")</f>
        <v>#REF!</v>
      </c>
      <c r="AH29" s="74" t="e">
        <f>IF(AND('Mapa final'!#REF!="Media",'Mapa final'!#REF!="Mayor"),CONCATENATE("R4C",'Mapa final'!#REF!),"")</f>
        <v>#REF!</v>
      </c>
      <c r="AI29" s="74" t="e">
        <f>IF(AND('Mapa final'!#REF!="Media",'Mapa final'!#REF!="Mayor"),CONCATENATE("R4C",'Mapa final'!#REF!),"")</f>
        <v>#REF!</v>
      </c>
      <c r="AJ29" s="74" t="e">
        <f>IF(AND('Mapa final'!#REF!="Media",'Mapa final'!#REF!="Mayor"),CONCATENATE("R4C",'Mapa final'!#REF!),"")</f>
        <v>#REF!</v>
      </c>
      <c r="AK29" s="75" t="e">
        <f>IF(AND('Mapa final'!#REF!="Media",'Mapa final'!#REF!="Mayor"),CONCATENATE("R4C",'Mapa final'!#REF!),"")</f>
        <v>#REF!</v>
      </c>
      <c r="AL29" s="76" t="e">
        <f>IF(AND('Mapa final'!#REF!="Media",'Mapa final'!#REF!="Catastrófico"),CONCATENATE("R4C",'Mapa final'!#REF!),"")</f>
        <v>#REF!</v>
      </c>
      <c r="AM29" s="77" t="e">
        <f>IF(AND('Mapa final'!#REF!="Media",'Mapa final'!#REF!="Catastrófico"),CONCATENATE("R4C",'Mapa final'!#REF!),"")</f>
        <v>#REF!</v>
      </c>
      <c r="AN29" s="77" t="e">
        <f>IF(AND('Mapa final'!#REF!="Media",'Mapa final'!#REF!="Catastrófico"),CONCATENATE("R4C",'Mapa final'!#REF!),"")</f>
        <v>#REF!</v>
      </c>
      <c r="AO29" s="77" t="e">
        <f>IF(AND('Mapa final'!#REF!="Media",'Mapa final'!#REF!="Catastrófico"),CONCATENATE("R4C",'Mapa final'!#REF!),"")</f>
        <v>#REF!</v>
      </c>
      <c r="AP29" s="77" t="e">
        <f>IF(AND('Mapa final'!#REF!="Media",'Mapa final'!#REF!="Catastrófico"),CONCATENATE("R4C",'Mapa final'!#REF!),"")</f>
        <v>#REF!</v>
      </c>
      <c r="AQ29" s="78" t="e">
        <f>IF(AND('Mapa final'!#REF!="Media",'Mapa final'!#REF!="Catastrófico"),CONCATENATE("R4C",'Mapa final'!#REF!),"")</f>
        <v>#REF!</v>
      </c>
      <c r="AR29" s="22"/>
      <c r="AS29" s="836"/>
      <c r="AT29" s="837"/>
      <c r="AU29" s="837"/>
      <c r="AV29" s="837"/>
      <c r="AW29" s="837"/>
      <c r="AX29" s="838"/>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row>
    <row r="30" spans="1:80" ht="18.649999999999999" customHeight="1" x14ac:dyDescent="0.6">
      <c r="A30" s="22"/>
      <c r="B30" s="822"/>
      <c r="C30" s="822"/>
      <c r="D30" s="823"/>
      <c r="E30" s="793"/>
      <c r="F30" s="794"/>
      <c r="G30" s="794"/>
      <c r="H30" s="794"/>
      <c r="I30" s="798"/>
      <c r="J30" s="88" t="e">
        <f>IF(AND('Mapa final'!#REF!="Media",'Mapa final'!#REF!="Leve"),CONCATENATE("R3C",'Mapa final'!#REF!),"")</f>
        <v>#REF!</v>
      </c>
      <c r="K30" s="89" t="e">
        <f>IF(AND('Mapa final'!#REF!="Media",'Mapa final'!#REF!="Leve"),CONCATENATE("R3C",'Mapa final'!#REF!),"")</f>
        <v>#REF!</v>
      </c>
      <c r="L30" s="89" t="e">
        <f>IF(AND('Mapa final'!#REF!="Media",'Mapa final'!#REF!="Leve"),CONCATENATE("R3C",'Mapa final'!#REF!),"")</f>
        <v>#REF!</v>
      </c>
      <c r="M30" s="89" t="e">
        <f>IF(AND('Mapa final'!#REF!="Media",'Mapa final'!#REF!="Leve"),CONCATENATE("R3C",'Mapa final'!#REF!),"")</f>
        <v>#REF!</v>
      </c>
      <c r="N30" s="89" t="e">
        <f>IF(AND('Mapa final'!#REF!="Media",'Mapa final'!#REF!="Leve"),CONCATENATE("R3C",'Mapa final'!#REF!),"")</f>
        <v>#REF!</v>
      </c>
      <c r="O30" s="89" t="e">
        <f>IF(AND('Mapa final'!#REF!="Media",'Mapa final'!#REF!="Leve"),CONCATENATE("R3C",'Mapa final'!#REF!),"")</f>
        <v>#REF!</v>
      </c>
      <c r="P30" s="89" t="e">
        <f>IF(AND('Mapa final'!#REF!="Media",'Mapa final'!#REF!="Leve"),CONCATENATE("R3C",'Mapa final'!#REF!),"")</f>
        <v>#REF!</v>
      </c>
      <c r="Q30" s="89" t="e">
        <f>IF(AND('Mapa final'!#REF!="Media",'Mapa final'!#REF!="Leve"),CONCATENATE("R3C",'Mapa final'!#REF!),"")</f>
        <v>#REF!</v>
      </c>
      <c r="R30" s="89" t="e">
        <f>IF(AND('Mapa final'!#REF!="Media",'Mapa final'!#REF!="Leve"),CONCATENATE("R3C",'Mapa final'!#REF!),"")</f>
        <v>#REF!</v>
      </c>
      <c r="S30" s="89" t="e">
        <f>IF(AND('Mapa final'!#REF!="Media",'Mapa final'!#REF!="Leve"),CONCATENATE("R3C",'Mapa final'!#REF!),"")</f>
        <v>#REF!</v>
      </c>
      <c r="T30" s="88" t="e">
        <f>IF(AND('Mapa final'!#REF!="Media",'Mapa final'!#REF!="Menor"),CONCATENATE("R3C",'Mapa final'!#REF!),"")</f>
        <v>#REF!</v>
      </c>
      <c r="U30" s="89" t="e">
        <f>IF(AND('Mapa final'!#REF!="Media",'Mapa final'!#REF!="Menor"),CONCATENATE("R3C",'Mapa final'!#REF!),"")</f>
        <v>#REF!</v>
      </c>
      <c r="V30" s="89" t="e">
        <f>IF(AND('Mapa final'!#REF!="Media",'Mapa final'!#REF!="Menor"),CONCATENATE("R3C",'Mapa final'!#REF!),"")</f>
        <v>#REF!</v>
      </c>
      <c r="W30" s="89" t="e">
        <f>IF(AND('Mapa final'!#REF!="Media",'Mapa final'!#REF!="Menor"),CONCATENATE("R3C",'Mapa final'!#REF!),"")</f>
        <v>#REF!</v>
      </c>
      <c r="X30" s="89" t="e">
        <f>IF(AND('Mapa final'!#REF!="Media",'Mapa final'!#REF!="Menor"),CONCATENATE("R3C",'Mapa final'!#REF!),"")</f>
        <v>#REF!</v>
      </c>
      <c r="Y30" s="90" t="e">
        <f>IF(AND('Mapa final'!#REF!="Media",'Mapa final'!#REF!="Menor"),CONCATENATE("R3C",'Mapa final'!#REF!),"")</f>
        <v>#REF!</v>
      </c>
      <c r="Z30" s="88" t="e">
        <f>IF(AND('Mapa final'!#REF!="Media",'Mapa final'!#REF!="Moderado"),CONCATENATE("R3C",'Mapa final'!#REF!),"")</f>
        <v>#REF!</v>
      </c>
      <c r="AA30" s="89" t="e">
        <f>IF(AND('Mapa final'!#REF!="Media",'Mapa final'!#REF!="Moderado"),CONCATENATE("R3C",'Mapa final'!#REF!),"")</f>
        <v>#REF!</v>
      </c>
      <c r="AB30" s="89" t="e">
        <f>IF(AND('Mapa final'!#REF!="Media",'Mapa final'!#REF!="Moderado"),CONCATENATE("R3C",'Mapa final'!#REF!),"")</f>
        <v>#REF!</v>
      </c>
      <c r="AC30" s="89" t="e">
        <f>IF(AND('Mapa final'!#REF!="Media",'Mapa final'!#REF!="Moderado"),CONCATENATE("R3C",'Mapa final'!#REF!),"")</f>
        <v>#REF!</v>
      </c>
      <c r="AD30" s="89" t="e">
        <f>IF(AND('Mapa final'!#REF!="Media",'Mapa final'!#REF!="Moderado"),CONCATENATE("R3C",'Mapa final'!#REF!),"")</f>
        <v>#REF!</v>
      </c>
      <c r="AE30" s="90" t="e">
        <f>IF(AND('Mapa final'!#REF!="Media",'Mapa final'!#REF!="Moderado"),CONCATENATE("R3C",'Mapa final'!#REF!),"")</f>
        <v>#REF!</v>
      </c>
      <c r="AF30" s="73" t="e">
        <f>IF(AND('Mapa final'!#REF!="Media",'Mapa final'!#REF!="Mayor"),CONCATENATE("R3C",'Mapa final'!#REF!),"")</f>
        <v>#REF!</v>
      </c>
      <c r="AG30" s="74" t="e">
        <f>IF(AND('Mapa final'!#REF!="Media",'Mapa final'!#REF!="Mayor"),CONCATENATE("R3C",'Mapa final'!#REF!),"")</f>
        <v>#REF!</v>
      </c>
      <c r="AH30" s="74" t="e">
        <f>IF(AND('Mapa final'!#REF!="Media",'Mapa final'!#REF!="Mayor"),CONCATENATE("R3C",'Mapa final'!#REF!),"")</f>
        <v>#REF!</v>
      </c>
      <c r="AI30" s="74" t="e">
        <f>IF(AND('Mapa final'!#REF!="Media",'Mapa final'!#REF!="Mayor"),CONCATENATE("R3C",'Mapa final'!#REF!),"")</f>
        <v>#REF!</v>
      </c>
      <c r="AJ30" s="74" t="e">
        <f>IF(AND('Mapa final'!#REF!="Media",'Mapa final'!#REF!="Mayor"),CONCATENATE("R3C",'Mapa final'!#REF!),"")</f>
        <v>#REF!</v>
      </c>
      <c r="AK30" s="75" t="e">
        <f>IF(AND('Mapa final'!#REF!="Media",'Mapa final'!#REF!="Mayor"),CONCATENATE("R3C",'Mapa final'!#REF!),"")</f>
        <v>#REF!</v>
      </c>
      <c r="AL30" s="76" t="e">
        <f>IF(AND('Mapa final'!#REF!="Media",'Mapa final'!#REF!="Catastrófico"),CONCATENATE("R3C",'Mapa final'!#REF!),"")</f>
        <v>#REF!</v>
      </c>
      <c r="AM30" s="77" t="e">
        <f>IF(AND('Mapa final'!#REF!="Media",'Mapa final'!#REF!="Catastrófico"),CONCATENATE("R3C",'Mapa final'!#REF!),"")</f>
        <v>#REF!</v>
      </c>
      <c r="AN30" s="77" t="e">
        <f>IF(AND('Mapa final'!#REF!="Media",'Mapa final'!#REF!="Catastrófico"),CONCATENATE("R3C",'Mapa final'!#REF!),"")</f>
        <v>#REF!</v>
      </c>
      <c r="AO30" s="77" t="e">
        <f>IF(AND('Mapa final'!#REF!="Media",'Mapa final'!#REF!="Catastrófico"),CONCATENATE("R3C",'Mapa final'!#REF!),"")</f>
        <v>#REF!</v>
      </c>
      <c r="AP30" s="77" t="e">
        <f>IF(AND('Mapa final'!#REF!="Media",'Mapa final'!#REF!="Catastrófico"),CONCATENATE("R3C",'Mapa final'!#REF!),"")</f>
        <v>#REF!</v>
      </c>
      <c r="AQ30" s="78" t="e">
        <f>IF(AND('Mapa final'!#REF!="Media",'Mapa final'!#REF!="Catastrófico"),CONCATENATE("R3C",'Mapa final'!#REF!),"")</f>
        <v>#REF!</v>
      </c>
      <c r="AR30" s="22"/>
      <c r="AS30" s="836"/>
      <c r="AT30" s="837"/>
      <c r="AU30" s="837"/>
      <c r="AV30" s="837"/>
      <c r="AW30" s="837"/>
      <c r="AX30" s="838"/>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row>
    <row r="31" spans="1:80" ht="18.649999999999999" customHeight="1" x14ac:dyDescent="0.6">
      <c r="A31" s="22"/>
      <c r="B31" s="822"/>
      <c r="C31" s="822"/>
      <c r="D31" s="823"/>
      <c r="E31" s="793"/>
      <c r="F31" s="794"/>
      <c r="G31" s="794"/>
      <c r="H31" s="794"/>
      <c r="I31" s="798"/>
      <c r="J31" s="88" t="e">
        <f>IF(AND('Mapa final'!#REF!="Media",'Mapa final'!#REF!="Leve"),CONCATENATE("R4C",'Mapa final'!#REF!),"")</f>
        <v>#REF!</v>
      </c>
      <c r="K31" s="89" t="e">
        <f>IF(AND('Mapa final'!#REF!="Media",'Mapa final'!#REF!="Leve"),CONCATENATE("R4C",'Mapa final'!#REF!),"")</f>
        <v>#REF!</v>
      </c>
      <c r="L31" s="89" t="e">
        <f>IF(AND('Mapa final'!#REF!="Media",'Mapa final'!#REF!="Leve"),CONCATENATE("R4C",'Mapa final'!#REF!),"")</f>
        <v>#REF!</v>
      </c>
      <c r="M31" s="89" t="e">
        <f>IF(AND('Mapa final'!#REF!="Media",'Mapa final'!#REF!="Leve"),CONCATENATE("R4C",'Mapa final'!#REF!),"")</f>
        <v>#REF!</v>
      </c>
      <c r="N31" s="89" t="e">
        <f>IF(AND('Mapa final'!#REF!="Media",'Mapa final'!#REF!="Leve"),CONCATENATE("R4C",'Mapa final'!#REF!),"")</f>
        <v>#REF!</v>
      </c>
      <c r="O31" s="89" t="e">
        <f>IF(AND('Mapa final'!#REF!="Media",'Mapa final'!#REF!="Leve"),CONCATENATE("R4C",'Mapa final'!#REF!),"")</f>
        <v>#REF!</v>
      </c>
      <c r="P31" s="89" t="e">
        <f>IF(AND('Mapa final'!#REF!="Media",'Mapa final'!#REF!="Leve"),CONCATENATE("R4C",'Mapa final'!#REF!),"")</f>
        <v>#REF!</v>
      </c>
      <c r="Q31" s="89" t="e">
        <f>IF(AND('Mapa final'!#REF!="Media",'Mapa final'!#REF!="Leve"),CONCATENATE("R4C",'Mapa final'!#REF!),"")</f>
        <v>#REF!</v>
      </c>
      <c r="R31" s="89" t="e">
        <f>IF(AND('Mapa final'!#REF!="Media",'Mapa final'!#REF!="Leve"),CONCATENATE("R4C",'Mapa final'!#REF!),"")</f>
        <v>#REF!</v>
      </c>
      <c r="S31" s="89" t="e">
        <f>IF(AND('Mapa final'!#REF!="Media",'Mapa final'!#REF!="Leve"),CONCATENATE("R4C",'Mapa final'!#REF!),"")</f>
        <v>#REF!</v>
      </c>
      <c r="T31" s="88" t="e">
        <f>IF(AND('Mapa final'!#REF!="Media",'Mapa final'!#REF!="Menor"),CONCATENATE("R4C",'Mapa final'!#REF!),"")</f>
        <v>#REF!</v>
      </c>
      <c r="U31" s="89" t="e">
        <f>IF(AND('Mapa final'!#REF!="Media",'Mapa final'!#REF!="Menor"),CONCATENATE("R4C",'Mapa final'!#REF!),"")</f>
        <v>#REF!</v>
      </c>
      <c r="V31" s="89" t="e">
        <f>IF(AND('Mapa final'!#REF!="Media",'Mapa final'!#REF!="Menor"),CONCATENATE("R4C",'Mapa final'!#REF!),"")</f>
        <v>#REF!</v>
      </c>
      <c r="W31" s="89" t="e">
        <f>IF(AND('Mapa final'!#REF!="Media",'Mapa final'!#REF!="Menor"),CONCATENATE("R4C",'Mapa final'!#REF!),"")</f>
        <v>#REF!</v>
      </c>
      <c r="X31" s="89" t="e">
        <f>IF(AND('Mapa final'!#REF!="Media",'Mapa final'!#REF!="Menor"),CONCATENATE("R4C",'Mapa final'!#REF!),"")</f>
        <v>#REF!</v>
      </c>
      <c r="Y31" s="90" t="e">
        <f>IF(AND('Mapa final'!#REF!="Media",'Mapa final'!#REF!="Menor"),CONCATENATE("R4C",'Mapa final'!#REF!),"")</f>
        <v>#REF!</v>
      </c>
      <c r="Z31" s="88" t="e">
        <f>IF(AND('Mapa final'!#REF!="Media",'Mapa final'!#REF!="Moderado"),CONCATENATE("R4C",'Mapa final'!#REF!),"")</f>
        <v>#REF!</v>
      </c>
      <c r="AA31" s="89" t="e">
        <f>IF(AND('Mapa final'!#REF!="Media",'Mapa final'!#REF!="Moderado"),CONCATENATE("R4C",'Mapa final'!#REF!),"")</f>
        <v>#REF!</v>
      </c>
      <c r="AB31" s="89" t="e">
        <f>IF(AND('Mapa final'!#REF!="Media",'Mapa final'!#REF!="Moderado"),CONCATENATE("R4C",'Mapa final'!#REF!),"")</f>
        <v>#REF!</v>
      </c>
      <c r="AC31" s="89" t="e">
        <f>IF(AND('Mapa final'!#REF!="Media",'Mapa final'!#REF!="Moderado"),CONCATENATE("R4C",'Mapa final'!#REF!),"")</f>
        <v>#REF!</v>
      </c>
      <c r="AD31" s="89" t="e">
        <f>IF(AND('Mapa final'!#REF!="Media",'Mapa final'!#REF!="Moderado"),CONCATENATE("R4C",'Mapa final'!#REF!),"")</f>
        <v>#REF!</v>
      </c>
      <c r="AE31" s="90" t="e">
        <f>IF(AND('Mapa final'!#REF!="Media",'Mapa final'!#REF!="Moderado"),CONCATENATE("R4C",'Mapa final'!#REF!),"")</f>
        <v>#REF!</v>
      </c>
      <c r="AF31" s="73" t="e">
        <f>IF(AND('Mapa final'!#REF!="Media",'Mapa final'!#REF!="Mayor"),CONCATENATE("R4C",'Mapa final'!#REF!),"")</f>
        <v>#REF!</v>
      </c>
      <c r="AG31" s="74" t="e">
        <f>IF(AND('Mapa final'!#REF!="Media",'Mapa final'!#REF!="Mayor"),CONCATENATE("R4C",'Mapa final'!#REF!),"")</f>
        <v>#REF!</v>
      </c>
      <c r="AH31" s="74" t="e">
        <f>IF(AND('Mapa final'!#REF!="Media",'Mapa final'!#REF!="Mayor"),CONCATENATE("R4C",'Mapa final'!#REF!),"")</f>
        <v>#REF!</v>
      </c>
      <c r="AI31" s="74" t="e">
        <f>IF(AND('Mapa final'!#REF!="Media",'Mapa final'!#REF!="Mayor"),CONCATENATE("R4C",'Mapa final'!#REF!),"")</f>
        <v>#REF!</v>
      </c>
      <c r="AJ31" s="74" t="e">
        <f>IF(AND('Mapa final'!#REF!="Media",'Mapa final'!#REF!="Mayor"),CONCATENATE("R4C",'Mapa final'!#REF!),"")</f>
        <v>#REF!</v>
      </c>
      <c r="AK31" s="75" t="e">
        <f>IF(AND('Mapa final'!#REF!="Media",'Mapa final'!#REF!="Mayor"),CONCATENATE("R4C",'Mapa final'!#REF!),"")</f>
        <v>#REF!</v>
      </c>
      <c r="AL31" s="76" t="e">
        <f>IF(AND('Mapa final'!#REF!="Media",'Mapa final'!#REF!="Catastrófico"),CONCATENATE("R4C",'Mapa final'!#REF!),"")</f>
        <v>#REF!</v>
      </c>
      <c r="AM31" s="77" t="e">
        <f>IF(AND('Mapa final'!#REF!="Media",'Mapa final'!#REF!="Catastrófico"),CONCATENATE("R4C",'Mapa final'!#REF!),"")</f>
        <v>#REF!</v>
      </c>
      <c r="AN31" s="77" t="e">
        <f>IF(AND('Mapa final'!#REF!="Media",'Mapa final'!#REF!="Catastrófico"),CONCATENATE("R4C",'Mapa final'!#REF!),"")</f>
        <v>#REF!</v>
      </c>
      <c r="AO31" s="77" t="e">
        <f>IF(AND('Mapa final'!#REF!="Media",'Mapa final'!#REF!="Catastrófico"),CONCATENATE("R4C",'Mapa final'!#REF!),"")</f>
        <v>#REF!</v>
      </c>
      <c r="AP31" s="77" t="e">
        <f>IF(AND('Mapa final'!#REF!="Media",'Mapa final'!#REF!="Catastrófico"),CONCATENATE("R4C",'Mapa final'!#REF!),"")</f>
        <v>#REF!</v>
      </c>
      <c r="AQ31" s="78" t="e">
        <f>IF(AND('Mapa final'!#REF!="Media",'Mapa final'!#REF!="Catastrófico"),CONCATENATE("R4C",'Mapa final'!#REF!),"")</f>
        <v>#REF!</v>
      </c>
      <c r="AR31" s="22"/>
      <c r="AS31" s="836"/>
      <c r="AT31" s="837"/>
      <c r="AU31" s="837"/>
      <c r="AV31" s="837"/>
      <c r="AW31" s="837"/>
      <c r="AX31" s="838"/>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row>
    <row r="32" spans="1:80" ht="18.649999999999999" customHeight="1" x14ac:dyDescent="0.6">
      <c r="A32" s="22"/>
      <c r="B32" s="822"/>
      <c r="C32" s="822"/>
      <c r="D32" s="823"/>
      <c r="E32" s="793"/>
      <c r="F32" s="794"/>
      <c r="G32" s="794"/>
      <c r="H32" s="794"/>
      <c r="I32" s="798"/>
      <c r="J32" s="88" t="e">
        <f>IF(AND('Mapa final'!#REF!="Media",'Mapa final'!#REF!="Leve"),CONCATENATE("R6C",'Mapa final'!#REF!),"")</f>
        <v>#REF!</v>
      </c>
      <c r="K32" s="89" t="e">
        <f>IF(AND('Mapa final'!#REF!="Media",'Mapa final'!#REF!="Leve"),CONCATENATE("R6C",'Mapa final'!#REF!),"")</f>
        <v>#REF!</v>
      </c>
      <c r="L32" s="89" t="e">
        <f>IF(AND('Mapa final'!#REF!="Media",'Mapa final'!#REF!="Leve"),CONCATENATE("R6C",'Mapa final'!#REF!),"")</f>
        <v>#REF!</v>
      </c>
      <c r="M32" s="89" t="e">
        <f>IF(AND('Mapa final'!#REF!="Media",'Mapa final'!#REF!="Leve"),CONCATENATE("R6C",'Mapa final'!#REF!),"")</f>
        <v>#REF!</v>
      </c>
      <c r="N32" s="89" t="e">
        <f>IF(AND('Mapa final'!#REF!="Media",'Mapa final'!#REF!="Leve"),CONCATENATE("R6C",'Mapa final'!#REF!),"")</f>
        <v>#REF!</v>
      </c>
      <c r="O32" s="89" t="e">
        <f>IF(AND('Mapa final'!#REF!="Media",'Mapa final'!#REF!="Leve"),CONCATENATE("R6C",'Mapa final'!#REF!),"")</f>
        <v>#REF!</v>
      </c>
      <c r="P32" s="89" t="e">
        <f>IF(AND('Mapa final'!#REF!="Media",'Mapa final'!#REF!="Leve"),CONCATENATE("R6C",'Mapa final'!#REF!),"")</f>
        <v>#REF!</v>
      </c>
      <c r="Q32" s="89" t="e">
        <f>IF(AND('Mapa final'!#REF!="Media",'Mapa final'!#REF!="Leve"),CONCATENATE("R6C",'Mapa final'!#REF!),"")</f>
        <v>#REF!</v>
      </c>
      <c r="R32" s="89" t="e">
        <f>IF(AND('Mapa final'!#REF!="Media",'Mapa final'!#REF!="Leve"),CONCATENATE("R6C",'Mapa final'!#REF!),"")</f>
        <v>#REF!</v>
      </c>
      <c r="S32" s="89" t="e">
        <f>IF(AND('Mapa final'!#REF!="Media",'Mapa final'!#REF!="Leve"),CONCATENATE("R6C",'Mapa final'!#REF!),"")</f>
        <v>#REF!</v>
      </c>
      <c r="T32" s="88" t="e">
        <f>IF(AND('Mapa final'!#REF!="Media",'Mapa final'!#REF!="Menor"),CONCATENATE("R6C",'Mapa final'!#REF!),"")</f>
        <v>#REF!</v>
      </c>
      <c r="U32" s="89" t="e">
        <f>IF(AND('Mapa final'!#REF!="Media",'Mapa final'!#REF!="Menor"),CONCATENATE("R6C",'Mapa final'!#REF!),"")</f>
        <v>#REF!</v>
      </c>
      <c r="V32" s="89" t="e">
        <f>IF(AND('Mapa final'!#REF!="Media",'Mapa final'!#REF!="Menor"),CONCATENATE("R6C",'Mapa final'!#REF!),"")</f>
        <v>#REF!</v>
      </c>
      <c r="W32" s="89" t="e">
        <f>IF(AND('Mapa final'!#REF!="Media",'Mapa final'!#REF!="Menor"),CONCATENATE("R6C",'Mapa final'!#REF!),"")</f>
        <v>#REF!</v>
      </c>
      <c r="X32" s="89" t="e">
        <f>IF(AND('Mapa final'!#REF!="Media",'Mapa final'!#REF!="Menor"),CONCATENATE("R6C",'Mapa final'!#REF!),"")</f>
        <v>#REF!</v>
      </c>
      <c r="Y32" s="90" t="e">
        <f>IF(AND('Mapa final'!#REF!="Media",'Mapa final'!#REF!="Menor"),CONCATENATE("R6C",'Mapa final'!#REF!),"")</f>
        <v>#REF!</v>
      </c>
      <c r="Z32" s="88" t="e">
        <f>IF(AND('Mapa final'!#REF!="Media",'Mapa final'!#REF!="Moderado"),CONCATENATE("R6C",'Mapa final'!#REF!),"")</f>
        <v>#REF!</v>
      </c>
      <c r="AA32" s="89" t="e">
        <f>IF(AND('Mapa final'!#REF!="Media",'Mapa final'!#REF!="Moderado"),CONCATENATE("R6C",'Mapa final'!#REF!),"")</f>
        <v>#REF!</v>
      </c>
      <c r="AB32" s="89" t="e">
        <f>IF(AND('Mapa final'!#REF!="Media",'Mapa final'!#REF!="Moderado"),CONCATENATE("R6C",'Mapa final'!#REF!),"")</f>
        <v>#REF!</v>
      </c>
      <c r="AC32" s="89" t="e">
        <f>IF(AND('Mapa final'!#REF!="Media",'Mapa final'!#REF!="Moderado"),CONCATENATE("R6C",'Mapa final'!#REF!),"")</f>
        <v>#REF!</v>
      </c>
      <c r="AD32" s="89" t="e">
        <f>IF(AND('Mapa final'!#REF!="Media",'Mapa final'!#REF!="Moderado"),CONCATENATE("R6C",'Mapa final'!#REF!),"")</f>
        <v>#REF!</v>
      </c>
      <c r="AE32" s="90" t="e">
        <f>IF(AND('Mapa final'!#REF!="Media",'Mapa final'!#REF!="Moderado"),CONCATENATE("R6C",'Mapa final'!#REF!),"")</f>
        <v>#REF!</v>
      </c>
      <c r="AF32" s="73" t="e">
        <f>IF(AND('Mapa final'!#REF!="Media",'Mapa final'!#REF!="Mayor"),CONCATENATE("R6C",'Mapa final'!#REF!),"")</f>
        <v>#REF!</v>
      </c>
      <c r="AG32" s="74" t="e">
        <f>IF(AND('Mapa final'!#REF!="Media",'Mapa final'!#REF!="Mayor"),CONCATENATE("R6C",'Mapa final'!#REF!),"")</f>
        <v>#REF!</v>
      </c>
      <c r="AH32" s="74" t="e">
        <f>IF(AND('Mapa final'!#REF!="Media",'Mapa final'!#REF!="Mayor"),CONCATENATE("R6C",'Mapa final'!#REF!),"")</f>
        <v>#REF!</v>
      </c>
      <c r="AI32" s="74" t="e">
        <f>IF(AND('Mapa final'!#REF!="Media",'Mapa final'!#REF!="Mayor"),CONCATENATE("R6C",'Mapa final'!#REF!),"")</f>
        <v>#REF!</v>
      </c>
      <c r="AJ32" s="74" t="e">
        <f>IF(AND('Mapa final'!#REF!="Media",'Mapa final'!#REF!="Mayor"),CONCATENATE("R6C",'Mapa final'!#REF!),"")</f>
        <v>#REF!</v>
      </c>
      <c r="AK32" s="75" t="e">
        <f>IF(AND('Mapa final'!#REF!="Media",'Mapa final'!#REF!="Mayor"),CONCATENATE("R6C",'Mapa final'!#REF!),"")</f>
        <v>#REF!</v>
      </c>
      <c r="AL32" s="76" t="e">
        <f>IF(AND('Mapa final'!#REF!="Media",'Mapa final'!#REF!="Catastrófico"),CONCATENATE("R6C",'Mapa final'!#REF!),"")</f>
        <v>#REF!</v>
      </c>
      <c r="AM32" s="77" t="e">
        <f>IF(AND('Mapa final'!#REF!="Media",'Mapa final'!#REF!="Catastrófico"),CONCATENATE("R6C",'Mapa final'!#REF!),"")</f>
        <v>#REF!</v>
      </c>
      <c r="AN32" s="77" t="e">
        <f>IF(AND('Mapa final'!#REF!="Media",'Mapa final'!#REF!="Catastrófico"),CONCATENATE("R6C",'Mapa final'!#REF!),"")</f>
        <v>#REF!</v>
      </c>
      <c r="AO32" s="77" t="e">
        <f>IF(AND('Mapa final'!#REF!="Media",'Mapa final'!#REF!="Catastrófico"),CONCATENATE("R6C",'Mapa final'!#REF!),"")</f>
        <v>#REF!</v>
      </c>
      <c r="AP32" s="77" t="e">
        <f>IF(AND('Mapa final'!#REF!="Media",'Mapa final'!#REF!="Catastrófico"),CONCATENATE("R6C",'Mapa final'!#REF!),"")</f>
        <v>#REF!</v>
      </c>
      <c r="AQ32" s="78" t="e">
        <f>IF(AND('Mapa final'!#REF!="Media",'Mapa final'!#REF!="Catastrófico"),CONCATENATE("R6C",'Mapa final'!#REF!),"")</f>
        <v>#REF!</v>
      </c>
      <c r="AR32" s="22"/>
      <c r="AS32" s="836"/>
      <c r="AT32" s="837"/>
      <c r="AU32" s="837"/>
      <c r="AV32" s="837"/>
      <c r="AW32" s="837"/>
      <c r="AX32" s="838"/>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row>
    <row r="33" spans="1:84" ht="18.649999999999999" customHeight="1" x14ac:dyDescent="0.6">
      <c r="A33" s="22"/>
      <c r="B33" s="822"/>
      <c r="C33" s="822"/>
      <c r="D33" s="823"/>
      <c r="E33" s="793"/>
      <c r="F33" s="794"/>
      <c r="G33" s="794"/>
      <c r="H33" s="794"/>
      <c r="I33" s="798"/>
      <c r="J33" s="88" t="e">
        <f>IF(AND('Mapa final'!#REF!="Media",'Mapa final'!#REF!="Leve"),CONCATENATE("R8C",'Mapa final'!#REF!),"")</f>
        <v>#REF!</v>
      </c>
      <c r="K33" s="89" t="e">
        <f>IF(AND('Mapa final'!#REF!="Media",'Mapa final'!#REF!="Leve"),CONCATENATE("R8C",'Mapa final'!#REF!),"")</f>
        <v>#REF!</v>
      </c>
      <c r="L33" s="89" t="e">
        <f>IF(AND('Mapa final'!#REF!="Media",'Mapa final'!#REF!="Leve"),CONCATENATE("R8C",'Mapa final'!#REF!),"")</f>
        <v>#REF!</v>
      </c>
      <c r="M33" s="89" t="e">
        <f>IF(AND('Mapa final'!#REF!="Media",'Mapa final'!#REF!="Leve"),CONCATENATE("R8C",'Mapa final'!#REF!),"")</f>
        <v>#REF!</v>
      </c>
      <c r="N33" s="89" t="e">
        <f>IF(AND('Mapa final'!#REF!="Media",'Mapa final'!#REF!="Leve"),CONCATENATE("R8C",'Mapa final'!#REF!),"")</f>
        <v>#REF!</v>
      </c>
      <c r="O33" s="89" t="e">
        <f>IF(AND('Mapa final'!#REF!="Media",'Mapa final'!#REF!="Leve"),CONCATENATE("R8C",'Mapa final'!#REF!),"")</f>
        <v>#REF!</v>
      </c>
      <c r="P33" s="89" t="e">
        <f>IF(AND('Mapa final'!#REF!="Media",'Mapa final'!#REF!="Leve"),CONCATENATE("R8C",'Mapa final'!#REF!),"")</f>
        <v>#REF!</v>
      </c>
      <c r="Q33" s="89" t="e">
        <f>IF(AND('Mapa final'!#REF!="Media",'Mapa final'!#REF!="Leve"),CONCATENATE("R8C",'Mapa final'!#REF!),"")</f>
        <v>#REF!</v>
      </c>
      <c r="R33" s="89" t="e">
        <f>IF(AND('Mapa final'!#REF!="Media",'Mapa final'!#REF!="Leve"),CONCATENATE("R8C",'Mapa final'!#REF!),"")</f>
        <v>#REF!</v>
      </c>
      <c r="S33" s="89" t="e">
        <f>IF(AND('Mapa final'!#REF!="Media",'Mapa final'!#REF!="Leve"),CONCATENATE("R8C",'Mapa final'!#REF!),"")</f>
        <v>#REF!</v>
      </c>
      <c r="T33" s="88" t="e">
        <f>IF(AND('Mapa final'!#REF!="Media",'Mapa final'!#REF!="Menor"),CONCATENATE("R8C",'Mapa final'!#REF!),"")</f>
        <v>#REF!</v>
      </c>
      <c r="U33" s="89" t="e">
        <f>IF(AND('Mapa final'!#REF!="Media",'Mapa final'!#REF!="Menor"),CONCATENATE("R8C",'Mapa final'!#REF!),"")</f>
        <v>#REF!</v>
      </c>
      <c r="V33" s="89" t="e">
        <f>IF(AND('Mapa final'!#REF!="Media",'Mapa final'!#REF!="Menor"),CONCATENATE("R8C",'Mapa final'!#REF!),"")</f>
        <v>#REF!</v>
      </c>
      <c r="W33" s="89" t="e">
        <f>IF(AND('Mapa final'!#REF!="Media",'Mapa final'!#REF!="Menor"),CONCATENATE("R8C",'Mapa final'!#REF!),"")</f>
        <v>#REF!</v>
      </c>
      <c r="X33" s="89" t="e">
        <f>IF(AND('Mapa final'!#REF!="Media",'Mapa final'!#REF!="Menor"),CONCATENATE("R8C",'Mapa final'!#REF!),"")</f>
        <v>#REF!</v>
      </c>
      <c r="Y33" s="90" t="e">
        <f>IF(AND('Mapa final'!#REF!="Media",'Mapa final'!#REF!="Menor"),CONCATENATE("R8C",'Mapa final'!#REF!),"")</f>
        <v>#REF!</v>
      </c>
      <c r="Z33" s="88" t="e">
        <f>IF(AND('Mapa final'!#REF!="Media",'Mapa final'!#REF!="Moderado"),CONCATENATE("R8C",'Mapa final'!#REF!),"")</f>
        <v>#REF!</v>
      </c>
      <c r="AA33" s="89" t="e">
        <f>IF(AND('Mapa final'!#REF!="Media",'Mapa final'!#REF!="Moderado"),CONCATENATE("R8C",'Mapa final'!#REF!),"")</f>
        <v>#REF!</v>
      </c>
      <c r="AB33" s="89" t="e">
        <f>IF(AND('Mapa final'!#REF!="Media",'Mapa final'!#REF!="Moderado"),CONCATENATE("R8C",'Mapa final'!#REF!),"")</f>
        <v>#REF!</v>
      </c>
      <c r="AC33" s="89" t="e">
        <f>IF(AND('Mapa final'!#REF!="Media",'Mapa final'!#REF!="Moderado"),CONCATENATE("R8C",'Mapa final'!#REF!),"")</f>
        <v>#REF!</v>
      </c>
      <c r="AD33" s="89" t="e">
        <f>IF(AND('Mapa final'!#REF!="Media",'Mapa final'!#REF!="Moderado"),CONCATENATE("R8C",'Mapa final'!#REF!),"")</f>
        <v>#REF!</v>
      </c>
      <c r="AE33" s="90" t="e">
        <f>IF(AND('Mapa final'!#REF!="Media",'Mapa final'!#REF!="Moderado"),CONCATENATE("R8C",'Mapa final'!#REF!),"")</f>
        <v>#REF!</v>
      </c>
      <c r="AF33" s="73" t="e">
        <f>IF(AND('Mapa final'!#REF!="Media",'Mapa final'!#REF!="Mayor"),CONCATENATE("R8C",'Mapa final'!#REF!),"")</f>
        <v>#REF!</v>
      </c>
      <c r="AG33" s="74" t="e">
        <f>IF(AND('Mapa final'!#REF!="Media",'Mapa final'!#REF!="Mayor"),CONCATENATE("R8C",'Mapa final'!#REF!),"")</f>
        <v>#REF!</v>
      </c>
      <c r="AH33" s="74" t="e">
        <f>IF(AND('Mapa final'!#REF!="Media",'Mapa final'!#REF!="Mayor"),CONCATENATE("R8C",'Mapa final'!#REF!),"")</f>
        <v>#REF!</v>
      </c>
      <c r="AI33" s="74" t="e">
        <f>IF(AND('Mapa final'!#REF!="Media",'Mapa final'!#REF!="Mayor"),CONCATENATE("R8C",'Mapa final'!#REF!),"")</f>
        <v>#REF!</v>
      </c>
      <c r="AJ33" s="74" t="e">
        <f>IF(AND('Mapa final'!#REF!="Media",'Mapa final'!#REF!="Mayor"),CONCATENATE("R8C",'Mapa final'!#REF!),"")</f>
        <v>#REF!</v>
      </c>
      <c r="AK33" s="75" t="e">
        <f>IF(AND('Mapa final'!#REF!="Media",'Mapa final'!#REF!="Mayor"),CONCATENATE("R8C",'Mapa final'!#REF!),"")</f>
        <v>#REF!</v>
      </c>
      <c r="AL33" s="76" t="e">
        <f>IF(AND('Mapa final'!#REF!="Media",'Mapa final'!#REF!="Catastrófico"),CONCATENATE("R8C",'Mapa final'!#REF!),"")</f>
        <v>#REF!</v>
      </c>
      <c r="AM33" s="77" t="e">
        <f>IF(AND('Mapa final'!#REF!="Media",'Mapa final'!#REF!="Catastrófico"),CONCATENATE("R8C",'Mapa final'!#REF!),"")</f>
        <v>#REF!</v>
      </c>
      <c r="AN33" s="77" t="e">
        <f>IF(AND('Mapa final'!#REF!="Media",'Mapa final'!#REF!="Catastrófico"),CONCATENATE("R8C",'Mapa final'!#REF!),"")</f>
        <v>#REF!</v>
      </c>
      <c r="AO33" s="77" t="e">
        <f>IF(AND('Mapa final'!#REF!="Media",'Mapa final'!#REF!="Catastrófico"),CONCATENATE("R8C",'Mapa final'!#REF!),"")</f>
        <v>#REF!</v>
      </c>
      <c r="AP33" s="77" t="e">
        <f>IF(AND('Mapa final'!#REF!="Media",'Mapa final'!#REF!="Catastrófico"),CONCATENATE("R8C",'Mapa final'!#REF!),"")</f>
        <v>#REF!</v>
      </c>
      <c r="AQ33" s="78" t="e">
        <f>IF(AND('Mapa final'!#REF!="Media",'Mapa final'!#REF!="Catastrófico"),CONCATENATE("R8C",'Mapa final'!#REF!),"")</f>
        <v>#REF!</v>
      </c>
      <c r="AR33" s="22"/>
      <c r="AS33" s="836"/>
      <c r="AT33" s="837"/>
      <c r="AU33" s="837"/>
      <c r="AV33" s="837"/>
      <c r="AW33" s="837"/>
      <c r="AX33" s="838"/>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row>
    <row r="34" spans="1:84" ht="18.649999999999999" customHeight="1" x14ac:dyDescent="0.6">
      <c r="A34" s="22"/>
      <c r="B34" s="822"/>
      <c r="C34" s="822"/>
      <c r="D34" s="823"/>
      <c r="E34" s="793"/>
      <c r="F34" s="794"/>
      <c r="G34" s="794"/>
      <c r="H34" s="794"/>
      <c r="I34" s="798"/>
      <c r="J34" s="88" t="e">
        <f>IF(AND('Mapa final'!#REF!="Media",'Mapa final'!#REF!="Leve"),CONCATENATE("R9C",'Mapa final'!#REF!),"")</f>
        <v>#REF!</v>
      </c>
      <c r="K34" s="89" t="e">
        <f>IF(AND('Mapa final'!#REF!="Media",'Mapa final'!#REF!="Leve"),CONCATENATE("R9C",'Mapa final'!#REF!),"")</f>
        <v>#REF!</v>
      </c>
      <c r="L34" s="89" t="e">
        <f>IF(AND('Mapa final'!#REF!="Media",'Mapa final'!#REF!="Leve"),CONCATENATE("R9C",'Mapa final'!#REF!),"")</f>
        <v>#REF!</v>
      </c>
      <c r="M34" s="89" t="e">
        <f>IF(AND('Mapa final'!#REF!="Media",'Mapa final'!#REF!="Leve"),CONCATENATE("R9C",'Mapa final'!#REF!),"")</f>
        <v>#REF!</v>
      </c>
      <c r="N34" s="89" t="e">
        <f>IF(AND('Mapa final'!#REF!="Media",'Mapa final'!#REF!="Leve"),CONCATENATE("R9C",'Mapa final'!#REF!),"")</f>
        <v>#REF!</v>
      </c>
      <c r="O34" s="89" t="e">
        <f>IF(AND('Mapa final'!#REF!="Media",'Mapa final'!#REF!="Leve"),CONCATENATE("R9C",'Mapa final'!#REF!),"")</f>
        <v>#REF!</v>
      </c>
      <c r="P34" s="89" t="e">
        <f>IF(AND('Mapa final'!#REF!="Media",'Mapa final'!#REF!="Leve"),CONCATENATE("R9C",'Mapa final'!#REF!),"")</f>
        <v>#REF!</v>
      </c>
      <c r="Q34" s="89" t="e">
        <f>IF(AND('Mapa final'!#REF!="Media",'Mapa final'!#REF!="Leve"),CONCATENATE("R9C",'Mapa final'!#REF!),"")</f>
        <v>#REF!</v>
      </c>
      <c r="R34" s="89" t="e">
        <f>IF(AND('Mapa final'!#REF!="Media",'Mapa final'!#REF!="Leve"),CONCATENATE("R9C",'Mapa final'!#REF!),"")</f>
        <v>#REF!</v>
      </c>
      <c r="S34" s="89" t="e">
        <f>IF(AND('Mapa final'!#REF!="Media",'Mapa final'!#REF!="Leve"),CONCATENATE("R9C",'Mapa final'!#REF!),"")</f>
        <v>#REF!</v>
      </c>
      <c r="T34" s="88" t="e">
        <f>IF(AND('Mapa final'!#REF!="Media",'Mapa final'!#REF!="Menor"),CONCATENATE("R9C",'Mapa final'!#REF!),"")</f>
        <v>#REF!</v>
      </c>
      <c r="U34" s="89" t="e">
        <f>IF(AND('Mapa final'!#REF!="Media",'Mapa final'!#REF!="Menor"),CONCATENATE("R9C",'Mapa final'!#REF!),"")</f>
        <v>#REF!</v>
      </c>
      <c r="V34" s="89" t="e">
        <f>IF(AND('Mapa final'!#REF!="Media",'Mapa final'!#REF!="Menor"),CONCATENATE("R9C",'Mapa final'!#REF!),"")</f>
        <v>#REF!</v>
      </c>
      <c r="W34" s="89" t="e">
        <f>IF(AND('Mapa final'!#REF!="Media",'Mapa final'!#REF!="Menor"),CONCATENATE("R9C",'Mapa final'!#REF!),"")</f>
        <v>#REF!</v>
      </c>
      <c r="X34" s="89" t="e">
        <f>IF(AND('Mapa final'!#REF!="Media",'Mapa final'!#REF!="Menor"),CONCATENATE("R9C",'Mapa final'!#REF!),"")</f>
        <v>#REF!</v>
      </c>
      <c r="Y34" s="90" t="e">
        <f>IF(AND('Mapa final'!#REF!="Media",'Mapa final'!#REF!="Menor"),CONCATENATE("R9C",'Mapa final'!#REF!),"")</f>
        <v>#REF!</v>
      </c>
      <c r="Z34" s="88" t="e">
        <f>IF(AND('Mapa final'!#REF!="Media",'Mapa final'!#REF!="Moderado"),CONCATENATE("R9C",'Mapa final'!#REF!),"")</f>
        <v>#REF!</v>
      </c>
      <c r="AA34" s="89" t="e">
        <f>IF(AND('Mapa final'!#REF!="Media",'Mapa final'!#REF!="Moderado"),CONCATENATE("R9C",'Mapa final'!#REF!),"")</f>
        <v>#REF!</v>
      </c>
      <c r="AB34" s="89" t="e">
        <f>IF(AND('Mapa final'!#REF!="Media",'Mapa final'!#REF!="Moderado"),CONCATENATE("R9C",'Mapa final'!#REF!),"")</f>
        <v>#REF!</v>
      </c>
      <c r="AC34" s="89" t="e">
        <f>IF(AND('Mapa final'!#REF!="Media",'Mapa final'!#REF!="Moderado"),CONCATENATE("R9C",'Mapa final'!#REF!),"")</f>
        <v>#REF!</v>
      </c>
      <c r="AD34" s="89" t="e">
        <f>IF(AND('Mapa final'!#REF!="Media",'Mapa final'!#REF!="Moderado"),CONCATENATE("R9C",'Mapa final'!#REF!),"")</f>
        <v>#REF!</v>
      </c>
      <c r="AE34" s="90" t="e">
        <f>IF(AND('Mapa final'!#REF!="Media",'Mapa final'!#REF!="Moderado"),CONCATENATE("R9C",'Mapa final'!#REF!),"")</f>
        <v>#REF!</v>
      </c>
      <c r="AF34" s="73" t="e">
        <f>IF(AND('Mapa final'!#REF!="Media",'Mapa final'!#REF!="Mayor"),CONCATENATE("R9C",'Mapa final'!#REF!),"")</f>
        <v>#REF!</v>
      </c>
      <c r="AG34" s="74" t="e">
        <f>IF(AND('Mapa final'!#REF!="Media",'Mapa final'!#REF!="Mayor"),CONCATENATE("R9C",'Mapa final'!#REF!),"")</f>
        <v>#REF!</v>
      </c>
      <c r="AH34" s="74" t="e">
        <f>IF(AND('Mapa final'!#REF!="Media",'Mapa final'!#REF!="Mayor"),CONCATENATE("R9C",'Mapa final'!#REF!),"")</f>
        <v>#REF!</v>
      </c>
      <c r="AI34" s="74" t="e">
        <f>IF(AND('Mapa final'!#REF!="Media",'Mapa final'!#REF!="Mayor"),CONCATENATE("R9C",'Mapa final'!#REF!),"")</f>
        <v>#REF!</v>
      </c>
      <c r="AJ34" s="74" t="e">
        <f>IF(AND('Mapa final'!#REF!="Media",'Mapa final'!#REF!="Mayor"),CONCATENATE("R9C",'Mapa final'!#REF!),"")</f>
        <v>#REF!</v>
      </c>
      <c r="AK34" s="75" t="e">
        <f>IF(AND('Mapa final'!#REF!="Media",'Mapa final'!#REF!="Mayor"),CONCATENATE("R9C",'Mapa final'!#REF!),"")</f>
        <v>#REF!</v>
      </c>
      <c r="AL34" s="76" t="e">
        <f>IF(AND('Mapa final'!#REF!="Media",'Mapa final'!#REF!="Catastrófico"),CONCATENATE("R9C",'Mapa final'!#REF!),"")</f>
        <v>#REF!</v>
      </c>
      <c r="AM34" s="77" t="e">
        <f>IF(AND('Mapa final'!#REF!="Media",'Mapa final'!#REF!="Catastrófico"),CONCATENATE("R9C",'Mapa final'!#REF!),"")</f>
        <v>#REF!</v>
      </c>
      <c r="AN34" s="77" t="e">
        <f>IF(AND('Mapa final'!#REF!="Media",'Mapa final'!#REF!="Catastrófico"),CONCATENATE("R9C",'Mapa final'!#REF!),"")</f>
        <v>#REF!</v>
      </c>
      <c r="AO34" s="77" t="e">
        <f>IF(AND('Mapa final'!#REF!="Media",'Mapa final'!#REF!="Catastrófico"),CONCATENATE("R9C",'Mapa final'!#REF!),"")</f>
        <v>#REF!</v>
      </c>
      <c r="AP34" s="77" t="e">
        <f>IF(AND('Mapa final'!#REF!="Media",'Mapa final'!#REF!="Catastrófico"),CONCATENATE("R9C",'Mapa final'!#REF!),"")</f>
        <v>#REF!</v>
      </c>
      <c r="AQ34" s="78" t="e">
        <f>IF(AND('Mapa final'!#REF!="Media",'Mapa final'!#REF!="Catastrófico"),CONCATENATE("R9C",'Mapa final'!#REF!),"")</f>
        <v>#REF!</v>
      </c>
      <c r="AR34" s="22"/>
      <c r="AS34" s="836"/>
      <c r="AT34" s="837"/>
      <c r="AU34" s="837"/>
      <c r="AV34" s="837"/>
      <c r="AW34" s="837"/>
      <c r="AX34" s="838"/>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row>
    <row r="35" spans="1:84" ht="18.649999999999999" customHeight="1" thickBot="1" x14ac:dyDescent="0.65">
      <c r="A35" s="22"/>
      <c r="B35" s="822"/>
      <c r="C35" s="822"/>
      <c r="D35" s="823"/>
      <c r="E35" s="795"/>
      <c r="F35" s="796"/>
      <c r="G35" s="796"/>
      <c r="H35" s="796"/>
      <c r="I35" s="799"/>
      <c r="J35" s="88" t="e">
        <f>IF(AND('Mapa final'!#REF!="Media",'Mapa final'!#REF!="Leve"),CONCATENATE("R10C",'Mapa final'!#REF!),"")</f>
        <v>#REF!</v>
      </c>
      <c r="K35" s="89" t="e">
        <f>IF(AND('Mapa final'!#REF!="Media",'Mapa final'!#REF!="Leve"),CONCATENATE("R10C",'Mapa final'!#REF!),"")</f>
        <v>#REF!</v>
      </c>
      <c r="L35" s="89" t="e">
        <f>IF(AND('Mapa final'!#REF!="Media",'Mapa final'!#REF!="Leve"),CONCATENATE("R10C",'Mapa final'!#REF!),"")</f>
        <v>#REF!</v>
      </c>
      <c r="M35" s="89" t="e">
        <f>IF(AND('Mapa final'!#REF!="Media",'Mapa final'!#REF!="Leve"),CONCATENATE("R10C",'Mapa final'!#REF!),"")</f>
        <v>#REF!</v>
      </c>
      <c r="N35" s="89" t="e">
        <f>IF(AND('Mapa final'!#REF!="Media",'Mapa final'!#REF!="Leve"),CONCATENATE("R10C",'Mapa final'!#REF!),"")</f>
        <v>#REF!</v>
      </c>
      <c r="O35" s="89" t="e">
        <f>IF(AND('Mapa final'!#REF!="Media",'Mapa final'!#REF!="Leve"),CONCATENATE("R10C",'Mapa final'!#REF!),"")</f>
        <v>#REF!</v>
      </c>
      <c r="P35" s="89" t="e">
        <f>IF(AND('Mapa final'!#REF!="Media",'Mapa final'!#REF!="Leve"),CONCATENATE("R10C",'Mapa final'!#REF!),"")</f>
        <v>#REF!</v>
      </c>
      <c r="Q35" s="89" t="e">
        <f>IF(AND('Mapa final'!#REF!="Media",'Mapa final'!#REF!="Leve"),CONCATENATE("R10C",'Mapa final'!#REF!),"")</f>
        <v>#REF!</v>
      </c>
      <c r="R35" s="89" t="e">
        <f>IF(AND('Mapa final'!#REF!="Media",'Mapa final'!#REF!="Leve"),CONCATENATE("R10C",'Mapa final'!#REF!),"")</f>
        <v>#REF!</v>
      </c>
      <c r="S35" s="89" t="e">
        <f>IF(AND('Mapa final'!#REF!="Media",'Mapa final'!#REF!="Leve"),CONCATENATE("R10C",'Mapa final'!#REF!),"")</f>
        <v>#REF!</v>
      </c>
      <c r="T35" s="88" t="e">
        <f>IF(AND('Mapa final'!#REF!="Media",'Mapa final'!#REF!="Menor"),CONCATENATE("R10C",'Mapa final'!#REF!),"")</f>
        <v>#REF!</v>
      </c>
      <c r="U35" s="89" t="e">
        <f>IF(AND('Mapa final'!#REF!="Media",'Mapa final'!#REF!="Menor"),CONCATENATE("R10C",'Mapa final'!#REF!),"")</f>
        <v>#REF!</v>
      </c>
      <c r="V35" s="89" t="e">
        <f>IF(AND('Mapa final'!#REF!="Media",'Mapa final'!#REF!="Menor"),CONCATENATE("R10C",'Mapa final'!#REF!),"")</f>
        <v>#REF!</v>
      </c>
      <c r="W35" s="89" t="e">
        <f>IF(AND('Mapa final'!#REF!="Media",'Mapa final'!#REF!="Menor"),CONCATENATE("R10C",'Mapa final'!#REF!),"")</f>
        <v>#REF!</v>
      </c>
      <c r="X35" s="89" t="e">
        <f>IF(AND('Mapa final'!#REF!="Media",'Mapa final'!#REF!="Menor"),CONCATENATE("R10C",'Mapa final'!#REF!),"")</f>
        <v>#REF!</v>
      </c>
      <c r="Y35" s="90" t="e">
        <f>IF(AND('Mapa final'!#REF!="Media",'Mapa final'!#REF!="Menor"),CONCATENATE("R10C",'Mapa final'!#REF!),"")</f>
        <v>#REF!</v>
      </c>
      <c r="Z35" s="88" t="e">
        <f>IF(AND('Mapa final'!#REF!="Media",'Mapa final'!#REF!="Moderado"),CONCATENATE("R10C",'Mapa final'!#REF!),"")</f>
        <v>#REF!</v>
      </c>
      <c r="AA35" s="89" t="e">
        <f>IF(AND('Mapa final'!#REF!="Media",'Mapa final'!#REF!="Moderado"),CONCATENATE("R10C",'Mapa final'!#REF!),"")</f>
        <v>#REF!</v>
      </c>
      <c r="AB35" s="89" t="e">
        <f>IF(AND('Mapa final'!#REF!="Media",'Mapa final'!#REF!="Moderado"),CONCATENATE("R10C",'Mapa final'!#REF!),"")</f>
        <v>#REF!</v>
      </c>
      <c r="AC35" s="89" t="e">
        <f>IF(AND('Mapa final'!#REF!="Media",'Mapa final'!#REF!="Moderado"),CONCATENATE("R10C",'Mapa final'!#REF!),"")</f>
        <v>#REF!</v>
      </c>
      <c r="AD35" s="89" t="e">
        <f>IF(AND('Mapa final'!#REF!="Media",'Mapa final'!#REF!="Moderado"),CONCATENATE("R10C",'Mapa final'!#REF!),"")</f>
        <v>#REF!</v>
      </c>
      <c r="AE35" s="90" t="e">
        <f>IF(AND('Mapa final'!#REF!="Media",'Mapa final'!#REF!="Moderado"),CONCATENATE("R10C",'Mapa final'!#REF!),"")</f>
        <v>#REF!</v>
      </c>
      <c r="AF35" s="79" t="e">
        <f>IF(AND('Mapa final'!#REF!="Media",'Mapa final'!#REF!="Mayor"),CONCATENATE("R10C",'Mapa final'!#REF!),"")</f>
        <v>#REF!</v>
      </c>
      <c r="AG35" s="80" t="e">
        <f>IF(AND('Mapa final'!#REF!="Media",'Mapa final'!#REF!="Mayor"),CONCATENATE("R10C",'Mapa final'!#REF!),"")</f>
        <v>#REF!</v>
      </c>
      <c r="AH35" s="80" t="e">
        <f>IF(AND('Mapa final'!#REF!="Media",'Mapa final'!#REF!="Mayor"),CONCATENATE("R10C",'Mapa final'!#REF!),"")</f>
        <v>#REF!</v>
      </c>
      <c r="AI35" s="80" t="e">
        <f>IF(AND('Mapa final'!#REF!="Media",'Mapa final'!#REF!="Mayor"),CONCATENATE("R10C",'Mapa final'!#REF!),"")</f>
        <v>#REF!</v>
      </c>
      <c r="AJ35" s="80" t="e">
        <f>IF(AND('Mapa final'!#REF!="Media",'Mapa final'!#REF!="Mayor"),CONCATENATE("R10C",'Mapa final'!#REF!),"")</f>
        <v>#REF!</v>
      </c>
      <c r="AK35" s="81" t="e">
        <f>IF(AND('Mapa final'!#REF!="Media",'Mapa final'!#REF!="Mayor"),CONCATENATE("R10C",'Mapa final'!#REF!),"")</f>
        <v>#REF!</v>
      </c>
      <c r="AL35" s="82" t="e">
        <f>IF(AND('Mapa final'!#REF!="Media",'Mapa final'!#REF!="Catastrófico"),CONCATENATE("R10C",'Mapa final'!#REF!),"")</f>
        <v>#REF!</v>
      </c>
      <c r="AM35" s="83" t="e">
        <f>IF(AND('Mapa final'!#REF!="Media",'Mapa final'!#REF!="Catastrófico"),CONCATENATE("R10C",'Mapa final'!#REF!),"")</f>
        <v>#REF!</v>
      </c>
      <c r="AN35" s="83" t="e">
        <f>IF(AND('Mapa final'!#REF!="Media",'Mapa final'!#REF!="Catastrófico"),CONCATENATE("R10C",'Mapa final'!#REF!),"")</f>
        <v>#REF!</v>
      </c>
      <c r="AO35" s="83" t="e">
        <f>IF(AND('Mapa final'!#REF!="Media",'Mapa final'!#REF!="Catastrófico"),CONCATENATE("R10C",'Mapa final'!#REF!),"")</f>
        <v>#REF!</v>
      </c>
      <c r="AP35" s="83" t="e">
        <f>IF(AND('Mapa final'!#REF!="Media",'Mapa final'!#REF!="Catastrófico"),CONCATENATE("R10C",'Mapa final'!#REF!),"")</f>
        <v>#REF!</v>
      </c>
      <c r="AQ35" s="84" t="e">
        <f>IF(AND('Mapa final'!#REF!="Media",'Mapa final'!#REF!="Catastrófico"),CONCATENATE("R10C",'Mapa final'!#REF!),"")</f>
        <v>#REF!</v>
      </c>
      <c r="AR35" s="22"/>
      <c r="AS35" s="839"/>
      <c r="AT35" s="840"/>
      <c r="AU35" s="840"/>
      <c r="AV35" s="840"/>
      <c r="AW35" s="840"/>
      <c r="AX35" s="841"/>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row>
    <row r="36" spans="1:84" ht="18.649999999999999" customHeight="1" x14ac:dyDescent="0.6">
      <c r="A36" s="22"/>
      <c r="B36" s="822"/>
      <c r="C36" s="822"/>
      <c r="D36" s="823"/>
      <c r="E36" s="790" t="s">
        <v>615</v>
      </c>
      <c r="F36" s="792"/>
      <c r="G36" s="792"/>
      <c r="H36" s="792"/>
      <c r="I36" s="792"/>
      <c r="J36" s="94" t="e">
        <f>IF(AND('Mapa final'!#REF!="Baja",'Mapa final'!#REF!="Leve"),CONCATENATE("R1C",'Mapa final'!#REF!),"")</f>
        <v>#REF!</v>
      </c>
      <c r="K36" s="95" t="e">
        <f>IF(AND('Mapa final'!#REF!="Baja",'Mapa final'!#REF!="Leve"),CONCATENATE("R1C",'Mapa final'!#REF!),"")</f>
        <v>#REF!</v>
      </c>
      <c r="L36" s="95" t="e">
        <f>IF(AND('Mapa final'!#REF!="Baja",'Mapa final'!#REF!="Leve"),CONCATENATE("R1C",'Mapa final'!#REF!),"")</f>
        <v>#REF!</v>
      </c>
      <c r="M36" s="95" t="e">
        <f>IF(AND('Mapa final'!#REF!="Baja",'Mapa final'!#REF!="Leve"),CONCATENATE("R1C",'Mapa final'!#REF!),"")</f>
        <v>#REF!</v>
      </c>
      <c r="N36" s="95" t="e">
        <f>IF(AND('Mapa final'!#REF!="Baja",'Mapa final'!#REF!="Leve"),CONCATENATE("R1C",'Mapa final'!#REF!),"")</f>
        <v>#REF!</v>
      </c>
      <c r="O36" s="95" t="e">
        <f>IF(AND('Mapa final'!#REF!="Baja",'Mapa final'!#REF!="Leve"),CONCATENATE("R1C",'Mapa final'!#REF!),"")</f>
        <v>#REF!</v>
      </c>
      <c r="P36" s="95" t="e">
        <f>IF(AND('Mapa final'!#REF!="Baja",'Mapa final'!#REF!="Leve"),CONCATENATE("R1C",'Mapa final'!#REF!),"")</f>
        <v>#REF!</v>
      </c>
      <c r="Q36" s="95" t="e">
        <f>IF(AND('Mapa final'!#REF!="Baja",'Mapa final'!#REF!="Leve"),CONCATENATE("R1C",'Mapa final'!#REF!),"")</f>
        <v>#REF!</v>
      </c>
      <c r="R36" s="95" t="e">
        <f>IF(AND('Mapa final'!#REF!="Baja",'Mapa final'!#REF!="Leve"),CONCATENATE("R1C",'Mapa final'!#REF!),"")</f>
        <v>#REF!</v>
      </c>
      <c r="S36" s="95" t="e">
        <f>IF(AND('Mapa final'!#REF!="Baja",'Mapa final'!#REF!="Leve"),CONCATENATE("R1C",'Mapa final'!#REF!),"")</f>
        <v>#REF!</v>
      </c>
      <c r="T36" s="85" t="e">
        <f>IF(AND('Mapa final'!#REF!="Baja",'Mapa final'!#REF!="Menor"),CONCATENATE("R1C",'Mapa final'!#REF!),"")</f>
        <v>#REF!</v>
      </c>
      <c r="U36" s="86" t="e">
        <f>IF(AND('Mapa final'!#REF!="Baja",'Mapa final'!#REF!="Menor"),CONCATENATE("R1C",'Mapa final'!#REF!),"")</f>
        <v>#REF!</v>
      </c>
      <c r="V36" s="86" t="e">
        <f>IF(AND('Mapa final'!#REF!="Baja",'Mapa final'!#REF!="Menor"),CONCATENATE("R1C",'Mapa final'!#REF!),"")</f>
        <v>#REF!</v>
      </c>
      <c r="W36" s="86" t="e">
        <f>IF(AND('Mapa final'!#REF!="Baja",'Mapa final'!#REF!="Menor"),CONCATENATE("R1C",'Mapa final'!#REF!),"")</f>
        <v>#REF!</v>
      </c>
      <c r="X36" s="86" t="e">
        <f>IF(AND('Mapa final'!#REF!="Baja",'Mapa final'!#REF!="Menor"),CONCATENATE("R1C",'Mapa final'!#REF!),"")</f>
        <v>#REF!</v>
      </c>
      <c r="Y36" s="87" t="e">
        <f>IF(AND('Mapa final'!#REF!="Baja",'Mapa final'!#REF!="Menor"),CONCATENATE("R1C",'Mapa final'!#REF!),"")</f>
        <v>#REF!</v>
      </c>
      <c r="Z36" s="85" t="e">
        <f>IF(AND('Mapa final'!#REF!="Baja",'Mapa final'!#REF!="Moderado"),CONCATENATE("R1C",'Mapa final'!#REF!),"")</f>
        <v>#REF!</v>
      </c>
      <c r="AA36" s="86" t="e">
        <f>IF(AND('Mapa final'!#REF!="Baja",'Mapa final'!#REF!="Moderado"),CONCATENATE("R1C",'Mapa final'!#REF!),"")</f>
        <v>#REF!</v>
      </c>
      <c r="AB36" s="86" t="e">
        <f>IF(AND('Mapa final'!#REF!="Baja",'Mapa final'!#REF!="Moderado"),CONCATENATE("R1C",'Mapa final'!#REF!),"")</f>
        <v>#REF!</v>
      </c>
      <c r="AC36" s="86" t="e">
        <f>IF(AND('Mapa final'!#REF!="Baja",'Mapa final'!#REF!="Moderado"),CONCATENATE("R1C",'Mapa final'!#REF!),"")</f>
        <v>#REF!</v>
      </c>
      <c r="AD36" s="86" t="e">
        <f>IF(AND('Mapa final'!#REF!="Baja",'Mapa final'!#REF!="Moderado"),CONCATENATE("R1C",'Mapa final'!#REF!),"")</f>
        <v>#REF!</v>
      </c>
      <c r="AE36" s="87" t="e">
        <f>IF(AND('Mapa final'!#REF!="Baja",'Mapa final'!#REF!="Moderado"),CONCATENATE("R1C",'Mapa final'!#REF!),"")</f>
        <v>#REF!</v>
      </c>
      <c r="AF36" s="67" t="e">
        <f>IF(AND('Mapa final'!#REF!="Baja",'Mapa final'!#REF!="Mayor"),CONCATENATE("R1C",'Mapa final'!#REF!),"")</f>
        <v>#REF!</v>
      </c>
      <c r="AG36" s="68" t="e">
        <f>IF(AND('Mapa final'!#REF!="Baja",'Mapa final'!#REF!="Mayor"),CONCATENATE("R1C",'Mapa final'!#REF!),"")</f>
        <v>#REF!</v>
      </c>
      <c r="AH36" s="68" t="e">
        <f>IF(AND('Mapa final'!#REF!="Baja",'Mapa final'!#REF!="Mayor"),CONCATENATE("R1C",'Mapa final'!#REF!),"")</f>
        <v>#REF!</v>
      </c>
      <c r="AI36" s="68" t="e">
        <f>IF(AND('Mapa final'!#REF!="Baja",'Mapa final'!#REF!="Mayor"),CONCATENATE("R1C",'Mapa final'!#REF!),"")</f>
        <v>#REF!</v>
      </c>
      <c r="AJ36" s="68" t="e">
        <f>IF(AND('Mapa final'!#REF!="Baja",'Mapa final'!#REF!="Mayor"),CONCATENATE("R1C",'Mapa final'!#REF!),"")</f>
        <v>#REF!</v>
      </c>
      <c r="AK36" s="69" t="e">
        <f>IF(AND('Mapa final'!#REF!="Baja",'Mapa final'!#REF!="Mayor"),CONCATENATE("R1C",'Mapa final'!#REF!),"")</f>
        <v>#REF!</v>
      </c>
      <c r="AL36" s="70" t="e">
        <f>IF(AND('Mapa final'!#REF!="Baja",'Mapa final'!#REF!="Catastrófico"),CONCATENATE("R1C",'Mapa final'!#REF!),"")</f>
        <v>#REF!</v>
      </c>
      <c r="AM36" s="71" t="e">
        <f>IF(AND('Mapa final'!#REF!="Baja",'Mapa final'!#REF!="Catastrófico"),CONCATENATE("R1C",'Mapa final'!#REF!),"")</f>
        <v>#REF!</v>
      </c>
      <c r="AN36" s="71" t="e">
        <f>IF(AND('Mapa final'!#REF!="Baja",'Mapa final'!#REF!="Catastrófico"),CONCATENATE("R1C",'Mapa final'!#REF!),"")</f>
        <v>#REF!</v>
      </c>
      <c r="AO36" s="71" t="e">
        <f>IF(AND('Mapa final'!#REF!="Baja",'Mapa final'!#REF!="Catastrófico"),CONCATENATE("R1C",'Mapa final'!#REF!),"")</f>
        <v>#REF!</v>
      </c>
      <c r="AP36" s="71" t="e">
        <f>IF(AND('Mapa final'!#REF!="Baja",'Mapa final'!#REF!="Catastrófico"),CONCATENATE("R1C",'Mapa final'!#REF!),"")</f>
        <v>#REF!</v>
      </c>
      <c r="AQ36" s="72" t="e">
        <f>IF(AND('Mapa final'!#REF!="Baja",'Mapa final'!#REF!="Catastrófico"),CONCATENATE("R1C",'Mapa final'!#REF!),"")</f>
        <v>#REF!</v>
      </c>
      <c r="AR36" s="22"/>
      <c r="AS36" s="824" t="s">
        <v>608</v>
      </c>
      <c r="AT36" s="825"/>
      <c r="AU36" s="825"/>
      <c r="AV36" s="825"/>
      <c r="AW36" s="825"/>
      <c r="AX36" s="826"/>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row>
    <row r="37" spans="1:84" ht="18.649999999999999" customHeight="1" x14ac:dyDescent="0.6">
      <c r="A37" s="22"/>
      <c r="B37" s="822"/>
      <c r="C37" s="822"/>
      <c r="D37" s="823"/>
      <c r="E37" s="809"/>
      <c r="F37" s="794"/>
      <c r="G37" s="794"/>
      <c r="H37" s="794"/>
      <c r="I37" s="794"/>
      <c r="J37" s="97" t="e">
        <f>IF(AND('Mapa final'!#REF!="Baja",'Mapa final'!#REF!="Leve"),CONCATENATE("R2C",'Mapa final'!#REF!),"")</f>
        <v>#REF!</v>
      </c>
      <c r="K37" s="98" t="e">
        <f>IF(AND('Mapa final'!#REF!="Baja",'Mapa final'!#REF!="Leve"),CONCATENATE("R2C",'Mapa final'!#REF!),"")</f>
        <v>#REF!</v>
      </c>
      <c r="L37" s="98" t="e">
        <f>IF(AND('Mapa final'!#REF!="Baja",'Mapa final'!#REF!="Leve"),CONCATENATE("R2C",'Mapa final'!#REF!),"")</f>
        <v>#REF!</v>
      </c>
      <c r="M37" s="98" t="e">
        <f>IF(AND('Mapa final'!#REF!="Baja",'Mapa final'!#REF!="Leve"),CONCATENATE("R2C",'Mapa final'!#REF!),"")</f>
        <v>#REF!</v>
      </c>
      <c r="N37" s="98" t="e">
        <f>IF(AND('Mapa final'!#REF!="Baja",'Mapa final'!#REF!="Leve"),CONCATENATE("R2C",'Mapa final'!#REF!),"")</f>
        <v>#REF!</v>
      </c>
      <c r="O37" s="98" t="e">
        <f>IF(AND('Mapa final'!#REF!="Baja",'Mapa final'!#REF!="Leve"),CONCATENATE("R2C",'Mapa final'!#REF!),"")</f>
        <v>#REF!</v>
      </c>
      <c r="P37" s="98" t="e">
        <f>IF(AND('Mapa final'!#REF!="Baja",'Mapa final'!#REF!="Leve"),CONCATENATE("R2C",'Mapa final'!#REF!),"")</f>
        <v>#REF!</v>
      </c>
      <c r="Q37" s="98" t="e">
        <f>IF(AND('Mapa final'!#REF!="Baja",'Mapa final'!#REF!="Leve"),CONCATENATE("R2C",'Mapa final'!#REF!),"")</f>
        <v>#REF!</v>
      </c>
      <c r="R37" s="98" t="e">
        <f>IF(AND('Mapa final'!#REF!="Baja",'Mapa final'!#REF!="Leve"),CONCATENATE("R2C",'Mapa final'!#REF!),"")</f>
        <v>#REF!</v>
      </c>
      <c r="S37" s="98" t="e">
        <f>IF(AND('Mapa final'!#REF!="Baja",'Mapa final'!#REF!="Leve"),CONCATENATE("R2C",'Mapa final'!#REF!),"")</f>
        <v>#REF!</v>
      </c>
      <c r="T37" s="88" t="e">
        <f>IF(AND('Mapa final'!#REF!="Baja",'Mapa final'!#REF!="Menor"),CONCATENATE("R2C",'Mapa final'!#REF!),"")</f>
        <v>#REF!</v>
      </c>
      <c r="U37" s="89" t="e">
        <f>IF(AND('Mapa final'!#REF!="Baja",'Mapa final'!#REF!="Menor"),CONCATENATE("R2C",'Mapa final'!#REF!),"")</f>
        <v>#REF!</v>
      </c>
      <c r="V37" s="89" t="e">
        <f>IF(AND('Mapa final'!#REF!="Baja",'Mapa final'!#REF!="Menor"),CONCATENATE("R2C",'Mapa final'!#REF!),"")</f>
        <v>#REF!</v>
      </c>
      <c r="W37" s="89" t="e">
        <f>IF(AND('Mapa final'!#REF!="Baja",'Mapa final'!#REF!="Menor"),CONCATENATE("R2C",'Mapa final'!#REF!),"")</f>
        <v>#REF!</v>
      </c>
      <c r="X37" s="89" t="e">
        <f>IF(AND('Mapa final'!#REF!="Baja",'Mapa final'!#REF!="Menor"),CONCATENATE("R2C",'Mapa final'!#REF!),"")</f>
        <v>#REF!</v>
      </c>
      <c r="Y37" s="90" t="e">
        <f>IF(AND('Mapa final'!#REF!="Baja",'Mapa final'!#REF!="Menor"),CONCATENATE("R2C",'Mapa final'!#REF!),"")</f>
        <v>#REF!</v>
      </c>
      <c r="Z37" s="88" t="e">
        <f>IF(AND('Mapa final'!#REF!="Baja",'Mapa final'!#REF!="Moderado"),CONCATENATE("R2C",'Mapa final'!#REF!),"")</f>
        <v>#REF!</v>
      </c>
      <c r="AA37" s="89" t="e">
        <f>IF(AND('Mapa final'!#REF!="Baja",'Mapa final'!#REF!="Moderado"),CONCATENATE("R2C",'Mapa final'!#REF!),"")</f>
        <v>#REF!</v>
      </c>
      <c r="AB37" s="89" t="e">
        <f>IF(AND('Mapa final'!#REF!="Baja",'Mapa final'!#REF!="Moderado"),CONCATENATE("R2C",'Mapa final'!#REF!),"")</f>
        <v>#REF!</v>
      </c>
      <c r="AC37" s="89" t="e">
        <f>IF(AND('Mapa final'!#REF!="Baja",'Mapa final'!#REF!="Moderado"),CONCATENATE("R2C",'Mapa final'!#REF!),"")</f>
        <v>#REF!</v>
      </c>
      <c r="AD37" s="89" t="e">
        <f>IF(AND('Mapa final'!#REF!="Baja",'Mapa final'!#REF!="Moderado"),CONCATENATE("R2C",'Mapa final'!#REF!),"")</f>
        <v>#REF!</v>
      </c>
      <c r="AE37" s="90" t="e">
        <f>IF(AND('Mapa final'!#REF!="Baja",'Mapa final'!#REF!="Moderado"),CONCATENATE("R2C",'Mapa final'!#REF!),"")</f>
        <v>#REF!</v>
      </c>
      <c r="AF37" s="73" t="e">
        <f>IF(AND('Mapa final'!#REF!="Baja",'Mapa final'!#REF!="Mayor"),CONCATENATE("R2C",'Mapa final'!#REF!),"")</f>
        <v>#REF!</v>
      </c>
      <c r="AG37" s="74" t="e">
        <f>IF(AND('Mapa final'!#REF!="Baja",'Mapa final'!#REF!="Mayor"),CONCATENATE("R2C",'Mapa final'!#REF!),"")</f>
        <v>#REF!</v>
      </c>
      <c r="AH37" s="74" t="e">
        <f>IF(AND('Mapa final'!#REF!="Baja",'Mapa final'!#REF!="Mayor"),CONCATENATE("R2C",'Mapa final'!#REF!),"")</f>
        <v>#REF!</v>
      </c>
      <c r="AI37" s="74" t="e">
        <f>IF(AND('Mapa final'!#REF!="Baja",'Mapa final'!#REF!="Mayor"),CONCATENATE("R2C",'Mapa final'!#REF!),"")</f>
        <v>#REF!</v>
      </c>
      <c r="AJ37" s="74" t="e">
        <f>IF(AND('Mapa final'!#REF!="Baja",'Mapa final'!#REF!="Mayor"),CONCATENATE("R2C",'Mapa final'!#REF!),"")</f>
        <v>#REF!</v>
      </c>
      <c r="AK37" s="75" t="e">
        <f>IF(AND('Mapa final'!#REF!="Baja",'Mapa final'!#REF!="Mayor"),CONCATENATE("R2C",'Mapa final'!#REF!),"")</f>
        <v>#REF!</v>
      </c>
      <c r="AL37" s="76" t="e">
        <f>IF(AND('Mapa final'!#REF!="Baja",'Mapa final'!#REF!="Catastrófico"),CONCATENATE("R2C",'Mapa final'!#REF!),"")</f>
        <v>#REF!</v>
      </c>
      <c r="AM37" s="77" t="e">
        <f>IF(AND('Mapa final'!#REF!="Baja",'Mapa final'!#REF!="Catastrófico"),CONCATENATE("R2C",'Mapa final'!#REF!),"")</f>
        <v>#REF!</v>
      </c>
      <c r="AN37" s="77" t="e">
        <f>IF(AND('Mapa final'!#REF!="Baja",'Mapa final'!#REF!="Catastrófico"),CONCATENATE("R2C",'Mapa final'!#REF!),"")</f>
        <v>#REF!</v>
      </c>
      <c r="AO37" s="77" t="e">
        <f>IF(AND('Mapa final'!#REF!="Baja",'Mapa final'!#REF!="Catastrófico"),CONCATENATE("R2C",'Mapa final'!#REF!),"")</f>
        <v>#REF!</v>
      </c>
      <c r="AP37" s="77" t="e">
        <f>IF(AND('Mapa final'!#REF!="Baja",'Mapa final'!#REF!="Catastrófico"),CONCATENATE("R2C",'Mapa final'!#REF!),"")</f>
        <v>#REF!</v>
      </c>
      <c r="AQ37" s="78" t="e">
        <f>IF(AND('Mapa final'!#REF!="Baja",'Mapa final'!#REF!="Catastrófico"),CONCATENATE("R2C",'Mapa final'!#REF!),"")</f>
        <v>#REF!</v>
      </c>
      <c r="AR37" s="22"/>
      <c r="AS37" s="827"/>
      <c r="AT37" s="828"/>
      <c r="AU37" s="828"/>
      <c r="AV37" s="828"/>
      <c r="AW37" s="828"/>
      <c r="AX37" s="829"/>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row>
    <row r="38" spans="1:84" ht="18.649999999999999" customHeight="1" x14ac:dyDescent="0.6">
      <c r="A38" s="22"/>
      <c r="B38" s="822"/>
      <c r="C38" s="822"/>
      <c r="D38" s="823"/>
      <c r="E38" s="809"/>
      <c r="F38" s="794"/>
      <c r="G38" s="794"/>
      <c r="H38" s="794"/>
      <c r="I38" s="794"/>
      <c r="J38" s="97" t="e">
        <f>IF(AND('Mapa final'!#REF!="Baja",'Mapa final'!#REF!="Leve"),CONCATENATE("R3C",'Mapa final'!#REF!),"")</f>
        <v>#REF!</v>
      </c>
      <c r="K38" s="98" t="e">
        <f>IF(AND('Mapa final'!#REF!="Baja",'Mapa final'!#REF!="Leve"),CONCATENATE("R3C",'Mapa final'!#REF!),"")</f>
        <v>#REF!</v>
      </c>
      <c r="L38" s="98" t="e">
        <f>IF(AND('Mapa final'!#REF!="Baja",'Mapa final'!#REF!="Leve"),CONCATENATE("R3C",'Mapa final'!#REF!),"")</f>
        <v>#REF!</v>
      </c>
      <c r="M38" s="98" t="e">
        <f>IF(AND('Mapa final'!#REF!="Baja",'Mapa final'!#REF!="Leve"),CONCATENATE("R3C",'Mapa final'!#REF!),"")</f>
        <v>#REF!</v>
      </c>
      <c r="N38" s="98" t="e">
        <f>IF(AND('Mapa final'!#REF!="Baja",'Mapa final'!#REF!="Leve"),CONCATENATE("R3C",'Mapa final'!#REF!),"")</f>
        <v>#REF!</v>
      </c>
      <c r="O38" s="98" t="e">
        <f>IF(AND('Mapa final'!#REF!="Baja",'Mapa final'!#REF!="Leve"),CONCATENATE("R3C",'Mapa final'!#REF!),"")</f>
        <v>#REF!</v>
      </c>
      <c r="P38" s="98" t="e">
        <f>IF(AND('Mapa final'!#REF!="Baja",'Mapa final'!#REF!="Leve"),CONCATENATE("R3C",'Mapa final'!#REF!),"")</f>
        <v>#REF!</v>
      </c>
      <c r="Q38" s="98" t="e">
        <f>IF(AND('Mapa final'!#REF!="Baja",'Mapa final'!#REF!="Leve"),CONCATENATE("R3C",'Mapa final'!#REF!),"")</f>
        <v>#REF!</v>
      </c>
      <c r="R38" s="98" t="e">
        <f>IF(AND('Mapa final'!#REF!="Baja",'Mapa final'!#REF!="Leve"),CONCATENATE("R3C",'Mapa final'!#REF!),"")</f>
        <v>#REF!</v>
      </c>
      <c r="S38" s="98" t="e">
        <f>IF(AND('Mapa final'!#REF!="Baja",'Mapa final'!#REF!="Leve"),CONCATENATE("R3C",'Mapa final'!#REF!),"")</f>
        <v>#REF!</v>
      </c>
      <c r="T38" s="88" t="e">
        <f>IF(AND('Mapa final'!#REF!="Baja",'Mapa final'!#REF!="Menor"),CONCATENATE("R3C",'Mapa final'!#REF!),"")</f>
        <v>#REF!</v>
      </c>
      <c r="U38" s="89" t="e">
        <f>IF(AND('Mapa final'!#REF!="Baja",'Mapa final'!#REF!="Menor"),CONCATENATE("R3C",'Mapa final'!#REF!),"")</f>
        <v>#REF!</v>
      </c>
      <c r="V38" s="89" t="e">
        <f>IF(AND('Mapa final'!#REF!="Baja",'Mapa final'!#REF!="Menor"),CONCATENATE("R3C",'Mapa final'!#REF!),"")</f>
        <v>#REF!</v>
      </c>
      <c r="W38" s="89" t="e">
        <f>IF(AND('Mapa final'!#REF!="Baja",'Mapa final'!#REF!="Menor"),CONCATENATE("R3C",'Mapa final'!#REF!),"")</f>
        <v>#REF!</v>
      </c>
      <c r="X38" s="89" t="e">
        <f>IF(AND('Mapa final'!#REF!="Baja",'Mapa final'!#REF!="Menor"),CONCATENATE("R3C",'Mapa final'!#REF!),"")</f>
        <v>#REF!</v>
      </c>
      <c r="Y38" s="90" t="e">
        <f>IF(AND('Mapa final'!#REF!="Baja",'Mapa final'!#REF!="Menor"),CONCATENATE("R3C",'Mapa final'!#REF!),"")</f>
        <v>#REF!</v>
      </c>
      <c r="Z38" s="88" t="e">
        <f>IF(AND('Mapa final'!#REF!="Baja",'Mapa final'!#REF!="Moderado"),CONCATENATE("R3C",'Mapa final'!#REF!),"")</f>
        <v>#REF!</v>
      </c>
      <c r="AA38" s="89" t="e">
        <f>IF(AND('Mapa final'!#REF!="Baja",'Mapa final'!#REF!="Moderado"),CONCATENATE("R3C",'Mapa final'!#REF!),"")</f>
        <v>#REF!</v>
      </c>
      <c r="AB38" s="89" t="e">
        <f>IF(AND('Mapa final'!#REF!="Baja",'Mapa final'!#REF!="Moderado"),CONCATENATE("R3C",'Mapa final'!#REF!),"")</f>
        <v>#REF!</v>
      </c>
      <c r="AC38" s="89" t="e">
        <f>IF(AND('Mapa final'!#REF!="Baja",'Mapa final'!#REF!="Moderado"),CONCATENATE("R3C",'Mapa final'!#REF!),"")</f>
        <v>#REF!</v>
      </c>
      <c r="AD38" s="89" t="e">
        <f>IF(AND('Mapa final'!#REF!="Baja",'Mapa final'!#REF!="Moderado"),CONCATENATE("R3C",'Mapa final'!#REF!),"")</f>
        <v>#REF!</v>
      </c>
      <c r="AE38" s="90" t="e">
        <f>IF(AND('Mapa final'!#REF!="Baja",'Mapa final'!#REF!="Moderado"),CONCATENATE("R3C",'Mapa final'!#REF!),"")</f>
        <v>#REF!</v>
      </c>
      <c r="AF38" s="73" t="e">
        <f>IF(AND('Mapa final'!#REF!="Baja",'Mapa final'!#REF!="Mayor"),CONCATENATE("R3C",'Mapa final'!#REF!),"")</f>
        <v>#REF!</v>
      </c>
      <c r="AG38" s="74" t="e">
        <f>IF(AND('Mapa final'!#REF!="Baja",'Mapa final'!#REF!="Mayor"),CONCATENATE("R3C",'Mapa final'!#REF!),"")</f>
        <v>#REF!</v>
      </c>
      <c r="AH38" s="74" t="e">
        <f>IF(AND('Mapa final'!#REF!="Baja",'Mapa final'!#REF!="Mayor"),CONCATENATE("R3C",'Mapa final'!#REF!),"")</f>
        <v>#REF!</v>
      </c>
      <c r="AI38" s="74" t="e">
        <f>IF(AND('Mapa final'!#REF!="Baja",'Mapa final'!#REF!="Mayor"),CONCATENATE("R3C",'Mapa final'!#REF!),"")</f>
        <v>#REF!</v>
      </c>
      <c r="AJ38" s="74" t="e">
        <f>IF(AND('Mapa final'!#REF!="Baja",'Mapa final'!#REF!="Mayor"),CONCATENATE("R3C",'Mapa final'!#REF!),"")</f>
        <v>#REF!</v>
      </c>
      <c r="AK38" s="75" t="e">
        <f>IF(AND('Mapa final'!#REF!="Baja",'Mapa final'!#REF!="Mayor"),CONCATENATE("R3C",'Mapa final'!#REF!),"")</f>
        <v>#REF!</v>
      </c>
      <c r="AL38" s="76" t="e">
        <f>IF(AND('Mapa final'!#REF!="Baja",'Mapa final'!#REF!="Catastrófico"),CONCATENATE("R3C",'Mapa final'!#REF!),"")</f>
        <v>#REF!</v>
      </c>
      <c r="AM38" s="77" t="e">
        <f>IF(AND('Mapa final'!#REF!="Baja",'Mapa final'!#REF!="Catastrófico"),CONCATENATE("R3C",'Mapa final'!#REF!),"")</f>
        <v>#REF!</v>
      </c>
      <c r="AN38" s="77" t="e">
        <f>IF(AND('Mapa final'!#REF!="Baja",'Mapa final'!#REF!="Catastrófico"),CONCATENATE("R3C",'Mapa final'!#REF!),"")</f>
        <v>#REF!</v>
      </c>
      <c r="AO38" s="77" t="e">
        <f>IF(AND('Mapa final'!#REF!="Baja",'Mapa final'!#REF!="Catastrófico"),CONCATENATE("R3C",'Mapa final'!#REF!),"")</f>
        <v>#REF!</v>
      </c>
      <c r="AP38" s="77" t="e">
        <f>IF(AND('Mapa final'!#REF!="Baja",'Mapa final'!#REF!="Catastrófico"),CONCATENATE("R3C",'Mapa final'!#REF!),"")</f>
        <v>#REF!</v>
      </c>
      <c r="AQ38" s="78" t="e">
        <f>IF(AND('Mapa final'!#REF!="Baja",'Mapa final'!#REF!="Catastrófico"),CONCATENATE("R3C",'Mapa final'!#REF!),"")</f>
        <v>#REF!</v>
      </c>
      <c r="AR38" s="22"/>
      <c r="AS38" s="827"/>
      <c r="AT38" s="828"/>
      <c r="AU38" s="828"/>
      <c r="AV38" s="828"/>
      <c r="AW38" s="828"/>
      <c r="AX38" s="829"/>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row>
    <row r="39" spans="1:84" ht="18.649999999999999" customHeight="1" x14ac:dyDescent="0.6">
      <c r="A39" s="22"/>
      <c r="B39" s="822"/>
      <c r="C39" s="822"/>
      <c r="D39" s="823"/>
      <c r="E39" s="809"/>
      <c r="F39" s="794"/>
      <c r="G39" s="794"/>
      <c r="H39" s="794"/>
      <c r="I39" s="794"/>
      <c r="J39" s="97" t="e">
        <f>IF(AND('Mapa final'!#REF!="Baja",'Mapa final'!#REF!="Leve"),CONCATENATE("R4C",'Mapa final'!#REF!),"")</f>
        <v>#REF!</v>
      </c>
      <c r="K39" s="98" t="e">
        <f>IF(AND('Mapa final'!#REF!="Baja",'Mapa final'!#REF!="Leve"),CONCATENATE("R4C",'Mapa final'!#REF!),"")</f>
        <v>#REF!</v>
      </c>
      <c r="L39" s="98" t="e">
        <f>IF(AND('Mapa final'!#REF!="Baja",'Mapa final'!#REF!="Leve"),CONCATENATE("R4C",'Mapa final'!#REF!),"")</f>
        <v>#REF!</v>
      </c>
      <c r="M39" s="98" t="e">
        <f>IF(AND('Mapa final'!#REF!="Baja",'Mapa final'!#REF!="Leve"),CONCATENATE("R4C",'Mapa final'!#REF!),"")</f>
        <v>#REF!</v>
      </c>
      <c r="N39" s="98" t="e">
        <f>IF(AND('Mapa final'!#REF!="Baja",'Mapa final'!#REF!="Leve"),CONCATENATE("R4C",'Mapa final'!#REF!),"")</f>
        <v>#REF!</v>
      </c>
      <c r="O39" s="98" t="e">
        <f>IF(AND('Mapa final'!#REF!="Baja",'Mapa final'!#REF!="Leve"),CONCATENATE("R4C",'Mapa final'!#REF!),"")</f>
        <v>#REF!</v>
      </c>
      <c r="P39" s="98" t="e">
        <f>IF(AND('Mapa final'!#REF!="Baja",'Mapa final'!#REF!="Leve"),CONCATENATE("R4C",'Mapa final'!#REF!),"")</f>
        <v>#REF!</v>
      </c>
      <c r="Q39" s="98" t="e">
        <f>IF(AND('Mapa final'!#REF!="Baja",'Mapa final'!#REF!="Leve"),CONCATENATE("R4C",'Mapa final'!#REF!),"")</f>
        <v>#REF!</v>
      </c>
      <c r="R39" s="98" t="e">
        <f>IF(AND('Mapa final'!#REF!="Baja",'Mapa final'!#REF!="Leve"),CONCATENATE("R4C",'Mapa final'!#REF!),"")</f>
        <v>#REF!</v>
      </c>
      <c r="S39" s="98" t="e">
        <f>IF(AND('Mapa final'!#REF!="Baja",'Mapa final'!#REF!="Leve"),CONCATENATE("R4C",'Mapa final'!#REF!),"")</f>
        <v>#REF!</v>
      </c>
      <c r="T39" s="88" t="e">
        <f>IF(AND('Mapa final'!#REF!="Baja",'Mapa final'!#REF!="Menor"),CONCATENATE("R4C",'Mapa final'!#REF!),"")</f>
        <v>#REF!</v>
      </c>
      <c r="U39" s="89" t="e">
        <f>IF(AND('Mapa final'!#REF!="Baja",'Mapa final'!#REF!="Menor"),CONCATENATE("R4C",'Mapa final'!#REF!),"")</f>
        <v>#REF!</v>
      </c>
      <c r="V39" s="89" t="e">
        <f>IF(AND('Mapa final'!#REF!="Baja",'Mapa final'!#REF!="Menor"),CONCATENATE("R4C",'Mapa final'!#REF!),"")</f>
        <v>#REF!</v>
      </c>
      <c r="W39" s="89" t="e">
        <f>IF(AND('Mapa final'!#REF!="Baja",'Mapa final'!#REF!="Menor"),CONCATENATE("R4C",'Mapa final'!#REF!),"")</f>
        <v>#REF!</v>
      </c>
      <c r="X39" s="89" t="e">
        <f>IF(AND('Mapa final'!#REF!="Baja",'Mapa final'!#REF!="Menor"),CONCATENATE("R4C",'Mapa final'!#REF!),"")</f>
        <v>#REF!</v>
      </c>
      <c r="Y39" s="90" t="e">
        <f>IF(AND('Mapa final'!#REF!="Baja",'Mapa final'!#REF!="Menor"),CONCATENATE("R4C",'Mapa final'!#REF!),"")</f>
        <v>#REF!</v>
      </c>
      <c r="Z39" s="88" t="e">
        <f>IF(AND('Mapa final'!#REF!="Baja",'Mapa final'!#REF!="Moderado"),CONCATENATE("R4C",'Mapa final'!#REF!),"")</f>
        <v>#REF!</v>
      </c>
      <c r="AA39" s="89" t="e">
        <f>IF(AND('Mapa final'!#REF!="Baja",'Mapa final'!#REF!="Moderado"),CONCATENATE("R4C",'Mapa final'!#REF!),"")</f>
        <v>#REF!</v>
      </c>
      <c r="AB39" s="89" t="e">
        <f>IF(AND('Mapa final'!#REF!="Baja",'Mapa final'!#REF!="Moderado"),CONCATENATE("R4C",'Mapa final'!#REF!),"")</f>
        <v>#REF!</v>
      </c>
      <c r="AC39" s="89" t="e">
        <f>IF(AND('Mapa final'!#REF!="Baja",'Mapa final'!#REF!="Moderado"),CONCATENATE("R4C",'Mapa final'!#REF!),"")</f>
        <v>#REF!</v>
      </c>
      <c r="AD39" s="89" t="e">
        <f>IF(AND('Mapa final'!#REF!="Baja",'Mapa final'!#REF!="Moderado"),CONCATENATE("R4C",'Mapa final'!#REF!),"")</f>
        <v>#REF!</v>
      </c>
      <c r="AE39" s="90" t="e">
        <f>IF(AND('Mapa final'!#REF!="Baja",'Mapa final'!#REF!="Moderado"),CONCATENATE("R4C",'Mapa final'!#REF!),"")</f>
        <v>#REF!</v>
      </c>
      <c r="AF39" s="73" t="e">
        <f>IF(AND('Mapa final'!#REF!="Baja",'Mapa final'!#REF!="Mayor"),CONCATENATE("R4C",'Mapa final'!#REF!),"")</f>
        <v>#REF!</v>
      </c>
      <c r="AG39" s="74" t="e">
        <f>IF(AND('Mapa final'!#REF!="Baja",'Mapa final'!#REF!="Mayor"),CONCATENATE("R4C",'Mapa final'!#REF!),"")</f>
        <v>#REF!</v>
      </c>
      <c r="AH39" s="74" t="e">
        <f>IF(AND('Mapa final'!#REF!="Baja",'Mapa final'!#REF!="Mayor"),CONCATENATE("R4C",'Mapa final'!#REF!),"")</f>
        <v>#REF!</v>
      </c>
      <c r="AI39" s="74" t="e">
        <f>IF(AND('Mapa final'!#REF!="Baja",'Mapa final'!#REF!="Mayor"),CONCATENATE("R4C",'Mapa final'!#REF!),"")</f>
        <v>#REF!</v>
      </c>
      <c r="AJ39" s="74" t="e">
        <f>IF(AND('Mapa final'!#REF!="Baja",'Mapa final'!#REF!="Mayor"),CONCATENATE("R4C",'Mapa final'!#REF!),"")</f>
        <v>#REF!</v>
      </c>
      <c r="AK39" s="75" t="e">
        <f>IF(AND('Mapa final'!#REF!="Baja",'Mapa final'!#REF!="Mayor"),CONCATENATE("R4C",'Mapa final'!#REF!),"")</f>
        <v>#REF!</v>
      </c>
      <c r="AL39" s="76" t="e">
        <f>IF(AND('Mapa final'!#REF!="Baja",'Mapa final'!#REF!="Catastrófico"),CONCATENATE("R4C",'Mapa final'!#REF!),"")</f>
        <v>#REF!</v>
      </c>
      <c r="AM39" s="77" t="e">
        <f>IF(AND('Mapa final'!#REF!="Baja",'Mapa final'!#REF!="Catastrófico"),CONCATENATE("R4C",'Mapa final'!#REF!),"")</f>
        <v>#REF!</v>
      </c>
      <c r="AN39" s="77" t="e">
        <f>IF(AND('Mapa final'!#REF!="Baja",'Mapa final'!#REF!="Catastrófico"),CONCATENATE("R4C",'Mapa final'!#REF!),"")</f>
        <v>#REF!</v>
      </c>
      <c r="AO39" s="77" t="e">
        <f>IF(AND('Mapa final'!#REF!="Baja",'Mapa final'!#REF!="Catastrófico"),CONCATENATE("R4C",'Mapa final'!#REF!),"")</f>
        <v>#REF!</v>
      </c>
      <c r="AP39" s="77" t="e">
        <f>IF(AND('Mapa final'!#REF!="Baja",'Mapa final'!#REF!="Catastrófico"),CONCATENATE("R4C",'Mapa final'!#REF!),"")</f>
        <v>#REF!</v>
      </c>
      <c r="AQ39" s="78" t="e">
        <f>IF(AND('Mapa final'!#REF!="Baja",'Mapa final'!#REF!="Catastrófico"),CONCATENATE("R4C",'Mapa final'!#REF!),"")</f>
        <v>#REF!</v>
      </c>
      <c r="AR39" s="22"/>
      <c r="AS39" s="827"/>
      <c r="AT39" s="828"/>
      <c r="AU39" s="828"/>
      <c r="AV39" s="828"/>
      <c r="AW39" s="828"/>
      <c r="AX39" s="829"/>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row>
    <row r="40" spans="1:84" ht="18.649999999999999" customHeight="1" x14ac:dyDescent="0.6">
      <c r="A40" s="22"/>
      <c r="B40" s="822"/>
      <c r="C40" s="822"/>
      <c r="D40" s="823"/>
      <c r="E40" s="793"/>
      <c r="F40" s="794"/>
      <c r="G40" s="794"/>
      <c r="H40" s="794"/>
      <c r="I40" s="794"/>
      <c r="J40" s="97" t="e">
        <f>IF(AND('Mapa final'!#REF!="Baja",'Mapa final'!#REF!="Leve"),CONCATENATE("R3C",'Mapa final'!#REF!),"")</f>
        <v>#REF!</v>
      </c>
      <c r="K40" s="98" t="e">
        <f>IF(AND('Mapa final'!#REF!="Baja",'Mapa final'!#REF!="Leve"),CONCATENATE("R3C",'Mapa final'!#REF!),"")</f>
        <v>#REF!</v>
      </c>
      <c r="L40" s="98" t="e">
        <f>IF(AND('Mapa final'!#REF!="Baja",'Mapa final'!#REF!="Leve"),CONCATENATE("R3C",'Mapa final'!#REF!),"")</f>
        <v>#REF!</v>
      </c>
      <c r="M40" s="98" t="e">
        <f>IF(AND('Mapa final'!#REF!="Baja",'Mapa final'!#REF!="Leve"),CONCATENATE("R3C",'Mapa final'!#REF!),"")</f>
        <v>#REF!</v>
      </c>
      <c r="N40" s="98" t="e">
        <f>IF(AND('Mapa final'!#REF!="Baja",'Mapa final'!#REF!="Leve"),CONCATENATE("R3C",'Mapa final'!#REF!),"")</f>
        <v>#REF!</v>
      </c>
      <c r="O40" s="98" t="e">
        <f>IF(AND('Mapa final'!#REF!="Baja",'Mapa final'!#REF!="Leve"),CONCATENATE("R3C",'Mapa final'!#REF!),"")</f>
        <v>#REF!</v>
      </c>
      <c r="P40" s="98" t="e">
        <f>IF(AND('Mapa final'!#REF!="Baja",'Mapa final'!#REF!="Leve"),CONCATENATE("R3C",'Mapa final'!#REF!),"")</f>
        <v>#REF!</v>
      </c>
      <c r="Q40" s="98" t="e">
        <f>IF(AND('Mapa final'!#REF!="Baja",'Mapa final'!#REF!="Leve"),CONCATENATE("R3C",'Mapa final'!#REF!),"")</f>
        <v>#REF!</v>
      </c>
      <c r="R40" s="98" t="e">
        <f>IF(AND('Mapa final'!#REF!="Baja",'Mapa final'!#REF!="Leve"),CONCATENATE("R3C",'Mapa final'!#REF!),"")</f>
        <v>#REF!</v>
      </c>
      <c r="S40" s="98" t="e">
        <f>IF(AND('Mapa final'!#REF!="Baja",'Mapa final'!#REF!="Leve"),CONCATENATE("R3C",'Mapa final'!#REF!),"")</f>
        <v>#REF!</v>
      </c>
      <c r="T40" s="88" t="e">
        <f>IF(AND('Mapa final'!#REF!="Baja",'Mapa final'!#REF!="Menor"),CONCATENATE("R3C",'Mapa final'!#REF!),"")</f>
        <v>#REF!</v>
      </c>
      <c r="U40" s="89" t="e">
        <f>IF(AND('Mapa final'!#REF!="Baja",'Mapa final'!#REF!="Menor"),CONCATENATE("R3C",'Mapa final'!#REF!),"")</f>
        <v>#REF!</v>
      </c>
      <c r="V40" s="89" t="e">
        <f>IF(AND('Mapa final'!#REF!="Baja",'Mapa final'!#REF!="Menor"),CONCATENATE("R3C",'Mapa final'!#REF!),"")</f>
        <v>#REF!</v>
      </c>
      <c r="W40" s="89" t="e">
        <f>IF(AND('Mapa final'!#REF!="Baja",'Mapa final'!#REF!="Menor"),CONCATENATE("R3C",'Mapa final'!#REF!),"")</f>
        <v>#REF!</v>
      </c>
      <c r="X40" s="89" t="e">
        <f>IF(AND('Mapa final'!#REF!="Baja",'Mapa final'!#REF!="Menor"),CONCATENATE("R3C",'Mapa final'!#REF!),"")</f>
        <v>#REF!</v>
      </c>
      <c r="Y40" s="90" t="e">
        <f>IF(AND('Mapa final'!#REF!="Baja",'Mapa final'!#REF!="Menor"),CONCATENATE("R3C",'Mapa final'!#REF!),"")</f>
        <v>#REF!</v>
      </c>
      <c r="Z40" s="88" t="e">
        <f>IF(AND('Mapa final'!#REF!="Baja",'Mapa final'!#REF!="Moderado"),CONCATENATE("R3C",'Mapa final'!#REF!),"")</f>
        <v>#REF!</v>
      </c>
      <c r="AA40" s="89" t="e">
        <f>IF(AND('Mapa final'!#REF!="Baja",'Mapa final'!#REF!="Moderado"),CONCATENATE("R3C",'Mapa final'!#REF!),"")</f>
        <v>#REF!</v>
      </c>
      <c r="AB40" s="89" t="e">
        <f>IF(AND('Mapa final'!#REF!="Baja",'Mapa final'!#REF!="Moderado"),CONCATENATE("R3C",'Mapa final'!#REF!),"")</f>
        <v>#REF!</v>
      </c>
      <c r="AC40" s="89" t="e">
        <f>IF(AND('Mapa final'!#REF!="Baja",'Mapa final'!#REF!="Moderado"),CONCATENATE("R3C",'Mapa final'!#REF!),"")</f>
        <v>#REF!</v>
      </c>
      <c r="AD40" s="89" t="e">
        <f>IF(AND('Mapa final'!#REF!="Baja",'Mapa final'!#REF!="Moderado"),CONCATENATE("R3C",'Mapa final'!#REF!),"")</f>
        <v>#REF!</v>
      </c>
      <c r="AE40" s="90" t="e">
        <f>IF(AND('Mapa final'!#REF!="Baja",'Mapa final'!#REF!="Moderado"),CONCATENATE("R3C",'Mapa final'!#REF!),"")</f>
        <v>#REF!</v>
      </c>
      <c r="AF40" s="73" t="e">
        <f>IF(AND('Mapa final'!#REF!="Baja",'Mapa final'!#REF!="Mayor"),CONCATENATE("R3C",'Mapa final'!#REF!),"")</f>
        <v>#REF!</v>
      </c>
      <c r="AG40" s="74" t="e">
        <f>IF(AND('Mapa final'!#REF!="Baja",'Mapa final'!#REF!="Mayor"),CONCATENATE("R3C",'Mapa final'!#REF!),"")</f>
        <v>#REF!</v>
      </c>
      <c r="AH40" s="74" t="e">
        <f>IF(AND('Mapa final'!#REF!="Baja",'Mapa final'!#REF!="Mayor"),CONCATENATE("R3C",'Mapa final'!#REF!),"")</f>
        <v>#REF!</v>
      </c>
      <c r="AI40" s="74" t="e">
        <f>IF(AND('Mapa final'!#REF!="Baja",'Mapa final'!#REF!="Mayor"),CONCATENATE("R3C",'Mapa final'!#REF!),"")</f>
        <v>#REF!</v>
      </c>
      <c r="AJ40" s="74" t="e">
        <f>IF(AND('Mapa final'!#REF!="Baja",'Mapa final'!#REF!="Mayor"),CONCATENATE("R3C",'Mapa final'!#REF!),"")</f>
        <v>#REF!</v>
      </c>
      <c r="AK40" s="75" t="e">
        <f>IF(AND('Mapa final'!#REF!="Baja",'Mapa final'!#REF!="Mayor"),CONCATENATE("R3C",'Mapa final'!#REF!),"")</f>
        <v>#REF!</v>
      </c>
      <c r="AL40" s="76" t="e">
        <f>IF(AND('Mapa final'!#REF!="Baja",'Mapa final'!#REF!="Catastrófico"),CONCATENATE("R3C",'Mapa final'!#REF!),"")</f>
        <v>#REF!</v>
      </c>
      <c r="AM40" s="77" t="e">
        <f>IF(AND('Mapa final'!#REF!="Baja",'Mapa final'!#REF!="Catastrófico"),CONCATENATE("R3C",'Mapa final'!#REF!),"")</f>
        <v>#REF!</v>
      </c>
      <c r="AN40" s="77" t="e">
        <f>IF(AND('Mapa final'!#REF!="Baja",'Mapa final'!#REF!="Catastrófico"),CONCATENATE("R3C",'Mapa final'!#REF!),"")</f>
        <v>#REF!</v>
      </c>
      <c r="AO40" s="77" t="e">
        <f>IF(AND('Mapa final'!#REF!="Baja",'Mapa final'!#REF!="Catastrófico"),CONCATENATE("R3C",'Mapa final'!#REF!),"")</f>
        <v>#REF!</v>
      </c>
      <c r="AP40" s="77" t="e">
        <f>IF(AND('Mapa final'!#REF!="Baja",'Mapa final'!#REF!="Catastrófico"),CONCATENATE("R3C",'Mapa final'!#REF!),"")</f>
        <v>#REF!</v>
      </c>
      <c r="AQ40" s="78" t="e">
        <f>IF(AND('Mapa final'!#REF!="Baja",'Mapa final'!#REF!="Catastrófico"),CONCATENATE("R3C",'Mapa final'!#REF!),"")</f>
        <v>#REF!</v>
      </c>
      <c r="AR40" s="22"/>
      <c r="AS40" s="827"/>
      <c r="AT40" s="828"/>
      <c r="AU40" s="828"/>
      <c r="AV40" s="828"/>
      <c r="AW40" s="828"/>
      <c r="AX40" s="829"/>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row>
    <row r="41" spans="1:84" ht="18.649999999999999" customHeight="1" x14ac:dyDescent="0.6">
      <c r="A41" s="22"/>
      <c r="B41" s="822"/>
      <c r="C41" s="822"/>
      <c r="D41" s="823"/>
      <c r="E41" s="793"/>
      <c r="F41" s="794"/>
      <c r="G41" s="794"/>
      <c r="H41" s="794"/>
      <c r="I41" s="794"/>
      <c r="J41" s="97" t="e">
        <f>IF(AND('Mapa final'!#REF!="Baja",'Mapa final'!#REF!="Leve"),CONCATENATE("R4C",'Mapa final'!#REF!),"")</f>
        <v>#REF!</v>
      </c>
      <c r="K41" s="98" t="e">
        <f>IF(AND('Mapa final'!#REF!="Baja",'Mapa final'!#REF!="Leve"),CONCATENATE("R4C",'Mapa final'!#REF!),"")</f>
        <v>#REF!</v>
      </c>
      <c r="L41" s="98" t="e">
        <f>IF(AND('Mapa final'!#REF!="Baja",'Mapa final'!#REF!="Leve"),CONCATENATE("R4C",'Mapa final'!#REF!),"")</f>
        <v>#REF!</v>
      </c>
      <c r="M41" s="98" t="e">
        <f>IF(AND('Mapa final'!#REF!="Baja",'Mapa final'!#REF!="Leve"),CONCATENATE("R4C",'Mapa final'!#REF!),"")</f>
        <v>#REF!</v>
      </c>
      <c r="N41" s="98" t="e">
        <f>IF(AND('Mapa final'!#REF!="Baja",'Mapa final'!#REF!="Leve"),CONCATENATE("R4C",'Mapa final'!#REF!),"")</f>
        <v>#REF!</v>
      </c>
      <c r="O41" s="98" t="e">
        <f>IF(AND('Mapa final'!#REF!="Baja",'Mapa final'!#REF!="Leve"),CONCATENATE("R4C",'Mapa final'!#REF!),"")</f>
        <v>#REF!</v>
      </c>
      <c r="P41" s="98" t="e">
        <f>IF(AND('Mapa final'!#REF!="Baja",'Mapa final'!#REF!="Leve"),CONCATENATE("R4C",'Mapa final'!#REF!),"")</f>
        <v>#REF!</v>
      </c>
      <c r="Q41" s="98" t="e">
        <f>IF(AND('Mapa final'!#REF!="Baja",'Mapa final'!#REF!="Leve"),CONCATENATE("R4C",'Mapa final'!#REF!),"")</f>
        <v>#REF!</v>
      </c>
      <c r="R41" s="98" t="e">
        <f>IF(AND('Mapa final'!#REF!="Baja",'Mapa final'!#REF!="Leve"),CONCATENATE("R4C",'Mapa final'!#REF!),"")</f>
        <v>#REF!</v>
      </c>
      <c r="S41" s="98" t="e">
        <f>IF(AND('Mapa final'!#REF!="Baja",'Mapa final'!#REF!="Leve"),CONCATENATE("R4C",'Mapa final'!#REF!),"")</f>
        <v>#REF!</v>
      </c>
      <c r="T41" s="88" t="e">
        <f>IF(AND('Mapa final'!#REF!="Baja",'Mapa final'!#REF!="Menor"),CONCATENATE("R4C",'Mapa final'!#REF!),"")</f>
        <v>#REF!</v>
      </c>
      <c r="U41" s="89" t="e">
        <f>IF(AND('Mapa final'!#REF!="Baja",'Mapa final'!#REF!="Menor"),CONCATENATE("R4C",'Mapa final'!#REF!),"")</f>
        <v>#REF!</v>
      </c>
      <c r="V41" s="89" t="e">
        <f>IF(AND('Mapa final'!#REF!="Baja",'Mapa final'!#REF!="Menor"),CONCATENATE("R4C",'Mapa final'!#REF!),"")</f>
        <v>#REF!</v>
      </c>
      <c r="W41" s="89" t="e">
        <f>IF(AND('Mapa final'!#REF!="Baja",'Mapa final'!#REF!="Menor"),CONCATENATE("R4C",'Mapa final'!#REF!),"")</f>
        <v>#REF!</v>
      </c>
      <c r="X41" s="89" t="e">
        <f>IF(AND('Mapa final'!#REF!="Baja",'Mapa final'!#REF!="Menor"),CONCATENATE("R4C",'Mapa final'!#REF!),"")</f>
        <v>#REF!</v>
      </c>
      <c r="Y41" s="90" t="e">
        <f>IF(AND('Mapa final'!#REF!="Baja",'Mapa final'!#REF!="Menor"),CONCATENATE("R4C",'Mapa final'!#REF!),"")</f>
        <v>#REF!</v>
      </c>
      <c r="Z41" s="88" t="e">
        <f>IF(AND('Mapa final'!#REF!="Baja",'Mapa final'!#REF!="Moderado"),CONCATENATE("R4C",'Mapa final'!#REF!),"")</f>
        <v>#REF!</v>
      </c>
      <c r="AA41" s="89" t="e">
        <f>IF(AND('Mapa final'!#REF!="Baja",'Mapa final'!#REF!="Moderado"),CONCATENATE("R4C",'Mapa final'!#REF!),"")</f>
        <v>#REF!</v>
      </c>
      <c r="AB41" s="89" t="e">
        <f>IF(AND('Mapa final'!#REF!="Baja",'Mapa final'!#REF!="Moderado"),CONCATENATE("R4C",'Mapa final'!#REF!),"")</f>
        <v>#REF!</v>
      </c>
      <c r="AC41" s="89" t="e">
        <f>IF(AND('Mapa final'!#REF!="Baja",'Mapa final'!#REF!="Moderado"),CONCATENATE("R4C",'Mapa final'!#REF!),"")</f>
        <v>#REF!</v>
      </c>
      <c r="AD41" s="89" t="e">
        <f>IF(AND('Mapa final'!#REF!="Baja",'Mapa final'!#REF!="Moderado"),CONCATENATE("R4C",'Mapa final'!#REF!),"")</f>
        <v>#REF!</v>
      </c>
      <c r="AE41" s="90" t="e">
        <f>IF(AND('Mapa final'!#REF!="Baja",'Mapa final'!#REF!="Moderado"),CONCATENATE("R4C",'Mapa final'!#REF!),"")</f>
        <v>#REF!</v>
      </c>
      <c r="AF41" s="73" t="e">
        <f>IF(AND('Mapa final'!#REF!="Baja",'Mapa final'!#REF!="Mayor"),CONCATENATE("R4C",'Mapa final'!#REF!),"")</f>
        <v>#REF!</v>
      </c>
      <c r="AG41" s="74" t="e">
        <f>IF(AND('Mapa final'!#REF!="Baja",'Mapa final'!#REF!="Mayor"),CONCATENATE("R4C",'Mapa final'!#REF!),"")</f>
        <v>#REF!</v>
      </c>
      <c r="AH41" s="74" t="e">
        <f>IF(AND('Mapa final'!#REF!="Baja",'Mapa final'!#REF!="Mayor"),CONCATENATE("R4C",'Mapa final'!#REF!),"")</f>
        <v>#REF!</v>
      </c>
      <c r="AI41" s="74" t="e">
        <f>IF(AND('Mapa final'!#REF!="Baja",'Mapa final'!#REF!="Mayor"),CONCATENATE("R4C",'Mapa final'!#REF!),"")</f>
        <v>#REF!</v>
      </c>
      <c r="AJ41" s="74" t="e">
        <f>IF(AND('Mapa final'!#REF!="Baja",'Mapa final'!#REF!="Mayor"),CONCATENATE("R4C",'Mapa final'!#REF!),"")</f>
        <v>#REF!</v>
      </c>
      <c r="AK41" s="75" t="e">
        <f>IF(AND('Mapa final'!#REF!="Baja",'Mapa final'!#REF!="Mayor"),CONCATENATE("R4C",'Mapa final'!#REF!),"")</f>
        <v>#REF!</v>
      </c>
      <c r="AL41" s="76" t="e">
        <f>IF(AND('Mapa final'!#REF!="Baja",'Mapa final'!#REF!="Catastrófico"),CONCATENATE("R4C",'Mapa final'!#REF!),"")</f>
        <v>#REF!</v>
      </c>
      <c r="AM41" s="77" t="e">
        <f>IF(AND('Mapa final'!#REF!="Baja",'Mapa final'!#REF!="Catastrófico"),CONCATENATE("R4C",'Mapa final'!#REF!),"")</f>
        <v>#REF!</v>
      </c>
      <c r="AN41" s="77" t="e">
        <f>IF(AND('Mapa final'!#REF!="Baja",'Mapa final'!#REF!="Catastrófico"),CONCATENATE("R4C",'Mapa final'!#REF!),"")</f>
        <v>#REF!</v>
      </c>
      <c r="AO41" s="77" t="e">
        <f>IF(AND('Mapa final'!#REF!="Baja",'Mapa final'!#REF!="Catastrófico"),CONCATENATE("R4C",'Mapa final'!#REF!),"")</f>
        <v>#REF!</v>
      </c>
      <c r="AP41" s="77" t="e">
        <f>IF(AND('Mapa final'!#REF!="Baja",'Mapa final'!#REF!="Catastrófico"),CONCATENATE("R4C",'Mapa final'!#REF!),"")</f>
        <v>#REF!</v>
      </c>
      <c r="AQ41" s="78" t="e">
        <f>IF(AND('Mapa final'!#REF!="Baja",'Mapa final'!#REF!="Catastrófico"),CONCATENATE("R4C",'Mapa final'!#REF!),"")</f>
        <v>#REF!</v>
      </c>
      <c r="AR41" s="22"/>
      <c r="AS41" s="827"/>
      <c r="AT41" s="828"/>
      <c r="AU41" s="828"/>
      <c r="AV41" s="828"/>
      <c r="AW41" s="828"/>
      <c r="AX41" s="829"/>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row>
    <row r="42" spans="1:84" ht="18.649999999999999" customHeight="1" x14ac:dyDescent="0.6">
      <c r="A42" s="22"/>
      <c r="B42" s="822"/>
      <c r="C42" s="822"/>
      <c r="D42" s="823"/>
      <c r="E42" s="793"/>
      <c r="F42" s="794"/>
      <c r="G42" s="794"/>
      <c r="H42" s="794"/>
      <c r="I42" s="794"/>
      <c r="J42" s="97" t="e">
        <f>IF(AND('Mapa final'!#REF!="Baja",'Mapa final'!#REF!="Leve"),CONCATENATE("R6C",'Mapa final'!#REF!),"")</f>
        <v>#REF!</v>
      </c>
      <c r="K42" s="98" t="e">
        <f>IF(AND('Mapa final'!#REF!="Baja",'Mapa final'!#REF!="Leve"),CONCATENATE("R6C",'Mapa final'!#REF!),"")</f>
        <v>#REF!</v>
      </c>
      <c r="L42" s="98" t="e">
        <f>IF(AND('Mapa final'!#REF!="Baja",'Mapa final'!#REF!="Leve"),CONCATENATE("R6C",'Mapa final'!#REF!),"")</f>
        <v>#REF!</v>
      </c>
      <c r="M42" s="98" t="e">
        <f>IF(AND('Mapa final'!#REF!="Baja",'Mapa final'!#REF!="Leve"),CONCATENATE("R6C",'Mapa final'!#REF!),"")</f>
        <v>#REF!</v>
      </c>
      <c r="N42" s="98" t="e">
        <f>IF(AND('Mapa final'!#REF!="Baja",'Mapa final'!#REF!="Leve"),CONCATENATE("R6C",'Mapa final'!#REF!),"")</f>
        <v>#REF!</v>
      </c>
      <c r="O42" s="98" t="e">
        <f>IF(AND('Mapa final'!#REF!="Baja",'Mapa final'!#REF!="Leve"),CONCATENATE("R6C",'Mapa final'!#REF!),"")</f>
        <v>#REF!</v>
      </c>
      <c r="P42" s="98" t="e">
        <f>IF(AND('Mapa final'!#REF!="Baja",'Mapa final'!#REF!="Leve"),CONCATENATE("R6C",'Mapa final'!#REF!),"")</f>
        <v>#REF!</v>
      </c>
      <c r="Q42" s="98" t="e">
        <f>IF(AND('Mapa final'!#REF!="Baja",'Mapa final'!#REF!="Leve"),CONCATENATE("R6C",'Mapa final'!#REF!),"")</f>
        <v>#REF!</v>
      </c>
      <c r="R42" s="98" t="e">
        <f>IF(AND('Mapa final'!#REF!="Baja",'Mapa final'!#REF!="Leve"),CONCATENATE("R6C",'Mapa final'!#REF!),"")</f>
        <v>#REF!</v>
      </c>
      <c r="S42" s="98" t="e">
        <f>IF(AND('Mapa final'!#REF!="Baja",'Mapa final'!#REF!="Leve"),CONCATENATE("R6C",'Mapa final'!#REF!),"")</f>
        <v>#REF!</v>
      </c>
      <c r="T42" s="88" t="e">
        <f>IF(AND('Mapa final'!#REF!="Baja",'Mapa final'!#REF!="Menor"),CONCATENATE("R6C",'Mapa final'!#REF!),"")</f>
        <v>#REF!</v>
      </c>
      <c r="U42" s="89" t="e">
        <f>IF(AND('Mapa final'!#REF!="Baja",'Mapa final'!#REF!="Menor"),CONCATENATE("R6C",'Mapa final'!#REF!),"")</f>
        <v>#REF!</v>
      </c>
      <c r="V42" s="89" t="e">
        <f>IF(AND('Mapa final'!#REF!="Baja",'Mapa final'!#REF!="Menor"),CONCATENATE("R6C",'Mapa final'!#REF!),"")</f>
        <v>#REF!</v>
      </c>
      <c r="W42" s="89" t="e">
        <f>IF(AND('Mapa final'!#REF!="Baja",'Mapa final'!#REF!="Menor"),CONCATENATE("R6C",'Mapa final'!#REF!),"")</f>
        <v>#REF!</v>
      </c>
      <c r="X42" s="89" t="e">
        <f>IF(AND('Mapa final'!#REF!="Baja",'Mapa final'!#REF!="Menor"),CONCATENATE("R6C",'Mapa final'!#REF!),"")</f>
        <v>#REF!</v>
      </c>
      <c r="Y42" s="90" t="e">
        <f>IF(AND('Mapa final'!#REF!="Baja",'Mapa final'!#REF!="Menor"),CONCATENATE("R6C",'Mapa final'!#REF!),"")</f>
        <v>#REF!</v>
      </c>
      <c r="Z42" s="88" t="e">
        <f>IF(AND('Mapa final'!#REF!="Baja",'Mapa final'!#REF!="Moderado"),CONCATENATE("R6C",'Mapa final'!#REF!),"")</f>
        <v>#REF!</v>
      </c>
      <c r="AA42" s="89" t="e">
        <f>IF(AND('Mapa final'!#REF!="Baja",'Mapa final'!#REF!="Moderado"),CONCATENATE("R6C",'Mapa final'!#REF!),"")</f>
        <v>#REF!</v>
      </c>
      <c r="AB42" s="89" t="e">
        <f>IF(AND('Mapa final'!#REF!="Baja",'Mapa final'!#REF!="Moderado"),CONCATENATE("R6C",'Mapa final'!#REF!),"")</f>
        <v>#REF!</v>
      </c>
      <c r="AC42" s="89" t="e">
        <f>IF(AND('Mapa final'!#REF!="Baja",'Mapa final'!#REF!="Moderado"),CONCATENATE("R6C",'Mapa final'!#REF!),"")</f>
        <v>#REF!</v>
      </c>
      <c r="AD42" s="89" t="e">
        <f>IF(AND('Mapa final'!#REF!="Baja",'Mapa final'!#REF!="Moderado"),CONCATENATE("R6C",'Mapa final'!#REF!),"")</f>
        <v>#REF!</v>
      </c>
      <c r="AE42" s="90" t="e">
        <f>IF(AND('Mapa final'!#REF!="Baja",'Mapa final'!#REF!="Moderado"),CONCATENATE("R6C",'Mapa final'!#REF!),"")</f>
        <v>#REF!</v>
      </c>
      <c r="AF42" s="73" t="e">
        <f>IF(AND('Mapa final'!#REF!="Baja",'Mapa final'!#REF!="Mayor"),CONCATENATE("R6C",'Mapa final'!#REF!),"")</f>
        <v>#REF!</v>
      </c>
      <c r="AG42" s="74" t="e">
        <f>IF(AND('Mapa final'!#REF!="Baja",'Mapa final'!#REF!="Mayor"),CONCATENATE("R6C",'Mapa final'!#REF!),"")</f>
        <v>#REF!</v>
      </c>
      <c r="AH42" s="74" t="e">
        <f>IF(AND('Mapa final'!#REF!="Baja",'Mapa final'!#REF!="Mayor"),CONCATENATE("R6C",'Mapa final'!#REF!),"")</f>
        <v>#REF!</v>
      </c>
      <c r="AI42" s="74" t="e">
        <f>IF(AND('Mapa final'!#REF!="Baja",'Mapa final'!#REF!="Mayor"),CONCATENATE("R6C",'Mapa final'!#REF!),"")</f>
        <v>#REF!</v>
      </c>
      <c r="AJ42" s="74" t="e">
        <f>IF(AND('Mapa final'!#REF!="Baja",'Mapa final'!#REF!="Mayor"),CONCATENATE("R6C",'Mapa final'!#REF!),"")</f>
        <v>#REF!</v>
      </c>
      <c r="AK42" s="75" t="e">
        <f>IF(AND('Mapa final'!#REF!="Baja",'Mapa final'!#REF!="Mayor"),CONCATENATE("R6C",'Mapa final'!#REF!),"")</f>
        <v>#REF!</v>
      </c>
      <c r="AL42" s="76" t="e">
        <f>IF(AND('Mapa final'!#REF!="Baja",'Mapa final'!#REF!="Catastrófico"),CONCATENATE("R6C",'Mapa final'!#REF!),"")</f>
        <v>#REF!</v>
      </c>
      <c r="AM42" s="77" t="e">
        <f>IF(AND('Mapa final'!#REF!="Baja",'Mapa final'!#REF!="Catastrófico"),CONCATENATE("R6C",'Mapa final'!#REF!),"")</f>
        <v>#REF!</v>
      </c>
      <c r="AN42" s="77" t="e">
        <f>IF(AND('Mapa final'!#REF!="Baja",'Mapa final'!#REF!="Catastrófico"),CONCATENATE("R6C",'Mapa final'!#REF!),"")</f>
        <v>#REF!</v>
      </c>
      <c r="AO42" s="77" t="e">
        <f>IF(AND('Mapa final'!#REF!="Baja",'Mapa final'!#REF!="Catastrófico"),CONCATENATE("R6C",'Mapa final'!#REF!),"")</f>
        <v>#REF!</v>
      </c>
      <c r="AP42" s="77" t="e">
        <f>IF(AND('Mapa final'!#REF!="Baja",'Mapa final'!#REF!="Catastrófico"),CONCATENATE("R6C",'Mapa final'!#REF!),"")</f>
        <v>#REF!</v>
      </c>
      <c r="AQ42" s="78" t="e">
        <f>IF(AND('Mapa final'!#REF!="Baja",'Mapa final'!#REF!="Catastrófico"),CONCATENATE("R6C",'Mapa final'!#REF!),"")</f>
        <v>#REF!</v>
      </c>
      <c r="AR42" s="22"/>
      <c r="AS42" s="827"/>
      <c r="AT42" s="828"/>
      <c r="AU42" s="828"/>
      <c r="AV42" s="828"/>
      <c r="AW42" s="828"/>
      <c r="AX42" s="829"/>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row>
    <row r="43" spans="1:84" ht="18.649999999999999" customHeight="1" x14ac:dyDescent="0.6">
      <c r="A43" s="22"/>
      <c r="B43" s="822"/>
      <c r="C43" s="822"/>
      <c r="D43" s="823"/>
      <c r="E43" s="793"/>
      <c r="F43" s="794"/>
      <c r="G43" s="794"/>
      <c r="H43" s="794"/>
      <c r="I43" s="794"/>
      <c r="J43" s="97" t="e">
        <f>IF(AND('Mapa final'!#REF!="Baja",'Mapa final'!#REF!="Leve"),CONCATENATE("R8C",'Mapa final'!#REF!),"")</f>
        <v>#REF!</v>
      </c>
      <c r="K43" s="98" t="e">
        <f>IF(AND('Mapa final'!#REF!="Baja",'Mapa final'!#REF!="Leve"),CONCATENATE("R8C",'Mapa final'!#REF!),"")</f>
        <v>#REF!</v>
      </c>
      <c r="L43" s="98" t="e">
        <f>IF(AND('Mapa final'!#REF!="Baja",'Mapa final'!#REF!="Leve"),CONCATENATE("R8C",'Mapa final'!#REF!),"")</f>
        <v>#REF!</v>
      </c>
      <c r="M43" s="98" t="e">
        <f>IF(AND('Mapa final'!#REF!="Baja",'Mapa final'!#REF!="Leve"),CONCATENATE("R8C",'Mapa final'!#REF!),"")</f>
        <v>#REF!</v>
      </c>
      <c r="N43" s="98" t="e">
        <f>IF(AND('Mapa final'!#REF!="Baja",'Mapa final'!#REF!="Leve"),CONCATENATE("R8C",'Mapa final'!#REF!),"")</f>
        <v>#REF!</v>
      </c>
      <c r="O43" s="98" t="e">
        <f>IF(AND('Mapa final'!#REF!="Baja",'Mapa final'!#REF!="Leve"),CONCATENATE("R8C",'Mapa final'!#REF!),"")</f>
        <v>#REF!</v>
      </c>
      <c r="P43" s="98" t="e">
        <f>IF(AND('Mapa final'!#REF!="Baja",'Mapa final'!#REF!="Leve"),CONCATENATE("R8C",'Mapa final'!#REF!),"")</f>
        <v>#REF!</v>
      </c>
      <c r="Q43" s="98" t="e">
        <f>IF(AND('Mapa final'!#REF!="Baja",'Mapa final'!#REF!="Leve"),CONCATENATE("R8C",'Mapa final'!#REF!),"")</f>
        <v>#REF!</v>
      </c>
      <c r="R43" s="98" t="e">
        <f>IF(AND('Mapa final'!#REF!="Baja",'Mapa final'!#REF!="Leve"),CONCATENATE("R8C",'Mapa final'!#REF!),"")</f>
        <v>#REF!</v>
      </c>
      <c r="S43" s="98" t="e">
        <f>IF(AND('Mapa final'!#REF!="Baja",'Mapa final'!#REF!="Leve"),CONCATENATE("R8C",'Mapa final'!#REF!),"")</f>
        <v>#REF!</v>
      </c>
      <c r="T43" s="88" t="e">
        <f>IF(AND('Mapa final'!#REF!="Baja",'Mapa final'!#REF!="Menor"),CONCATENATE("R8C",'Mapa final'!#REF!),"")</f>
        <v>#REF!</v>
      </c>
      <c r="U43" s="89" t="e">
        <f>IF(AND('Mapa final'!#REF!="Baja",'Mapa final'!#REF!="Menor"),CONCATENATE("R8C",'Mapa final'!#REF!),"")</f>
        <v>#REF!</v>
      </c>
      <c r="V43" s="89" t="e">
        <f>IF(AND('Mapa final'!#REF!="Baja",'Mapa final'!#REF!="Menor"),CONCATENATE("R8C",'Mapa final'!#REF!),"")</f>
        <v>#REF!</v>
      </c>
      <c r="W43" s="89" t="e">
        <f>IF(AND('Mapa final'!#REF!="Baja",'Mapa final'!#REF!="Menor"),CONCATENATE("R8C",'Mapa final'!#REF!),"")</f>
        <v>#REF!</v>
      </c>
      <c r="X43" s="89" t="e">
        <f>IF(AND('Mapa final'!#REF!="Baja",'Mapa final'!#REF!="Menor"),CONCATENATE("R8C",'Mapa final'!#REF!),"")</f>
        <v>#REF!</v>
      </c>
      <c r="Y43" s="90" t="e">
        <f>IF(AND('Mapa final'!#REF!="Baja",'Mapa final'!#REF!="Menor"),CONCATENATE("R8C",'Mapa final'!#REF!),"")</f>
        <v>#REF!</v>
      </c>
      <c r="Z43" s="88" t="e">
        <f>IF(AND('Mapa final'!#REF!="Baja",'Mapa final'!#REF!="Moderado"),CONCATENATE("R8C",'Mapa final'!#REF!),"")</f>
        <v>#REF!</v>
      </c>
      <c r="AA43" s="89" t="e">
        <f>IF(AND('Mapa final'!#REF!="Baja",'Mapa final'!#REF!="Moderado"),CONCATENATE("R8C",'Mapa final'!#REF!),"")</f>
        <v>#REF!</v>
      </c>
      <c r="AB43" s="89" t="e">
        <f>IF(AND('Mapa final'!#REF!="Baja",'Mapa final'!#REF!="Moderado"),CONCATENATE("R8C",'Mapa final'!#REF!),"")</f>
        <v>#REF!</v>
      </c>
      <c r="AC43" s="89" t="e">
        <f>IF(AND('Mapa final'!#REF!="Baja",'Mapa final'!#REF!="Moderado"),CONCATENATE("R8C",'Mapa final'!#REF!),"")</f>
        <v>#REF!</v>
      </c>
      <c r="AD43" s="89" t="e">
        <f>IF(AND('Mapa final'!#REF!="Baja",'Mapa final'!#REF!="Moderado"),CONCATENATE("R8C",'Mapa final'!#REF!),"")</f>
        <v>#REF!</v>
      </c>
      <c r="AE43" s="90" t="e">
        <f>IF(AND('Mapa final'!#REF!="Baja",'Mapa final'!#REF!="Moderado"),CONCATENATE("R8C",'Mapa final'!#REF!),"")</f>
        <v>#REF!</v>
      </c>
      <c r="AF43" s="73" t="e">
        <f>IF(AND('Mapa final'!#REF!="Baja",'Mapa final'!#REF!="Mayor"),CONCATENATE("R8C",'Mapa final'!#REF!),"")</f>
        <v>#REF!</v>
      </c>
      <c r="AG43" s="74" t="e">
        <f>IF(AND('Mapa final'!#REF!="Baja",'Mapa final'!#REF!="Mayor"),CONCATENATE("R8C",'Mapa final'!#REF!),"")</f>
        <v>#REF!</v>
      </c>
      <c r="AH43" s="74" t="e">
        <f>IF(AND('Mapa final'!#REF!="Baja",'Mapa final'!#REF!="Mayor"),CONCATENATE("R8C",'Mapa final'!#REF!),"")</f>
        <v>#REF!</v>
      </c>
      <c r="AI43" s="74" t="e">
        <f>IF(AND('Mapa final'!#REF!="Baja",'Mapa final'!#REF!="Mayor"),CONCATENATE("R8C",'Mapa final'!#REF!),"")</f>
        <v>#REF!</v>
      </c>
      <c r="AJ43" s="74" t="e">
        <f>IF(AND('Mapa final'!#REF!="Baja",'Mapa final'!#REF!="Mayor"),CONCATENATE("R8C",'Mapa final'!#REF!),"")</f>
        <v>#REF!</v>
      </c>
      <c r="AK43" s="75" t="e">
        <f>IF(AND('Mapa final'!#REF!="Baja",'Mapa final'!#REF!="Mayor"),CONCATENATE("R8C",'Mapa final'!#REF!),"")</f>
        <v>#REF!</v>
      </c>
      <c r="AL43" s="76" t="e">
        <f>IF(AND('Mapa final'!#REF!="Baja",'Mapa final'!#REF!="Catastrófico"),CONCATENATE("R8C",'Mapa final'!#REF!),"")</f>
        <v>#REF!</v>
      </c>
      <c r="AM43" s="77" t="e">
        <f>IF(AND('Mapa final'!#REF!="Baja",'Mapa final'!#REF!="Catastrófico"),CONCATENATE("R8C",'Mapa final'!#REF!),"")</f>
        <v>#REF!</v>
      </c>
      <c r="AN43" s="77" t="e">
        <f>IF(AND('Mapa final'!#REF!="Baja",'Mapa final'!#REF!="Catastrófico"),CONCATENATE("R8C",'Mapa final'!#REF!),"")</f>
        <v>#REF!</v>
      </c>
      <c r="AO43" s="77" t="e">
        <f>IF(AND('Mapa final'!#REF!="Baja",'Mapa final'!#REF!="Catastrófico"),CONCATENATE("R8C",'Mapa final'!#REF!),"")</f>
        <v>#REF!</v>
      </c>
      <c r="AP43" s="77" t="e">
        <f>IF(AND('Mapa final'!#REF!="Baja",'Mapa final'!#REF!="Catastrófico"),CONCATENATE("R8C",'Mapa final'!#REF!),"")</f>
        <v>#REF!</v>
      </c>
      <c r="AQ43" s="78" t="e">
        <f>IF(AND('Mapa final'!#REF!="Baja",'Mapa final'!#REF!="Catastrófico"),CONCATENATE("R8C",'Mapa final'!#REF!),"")</f>
        <v>#REF!</v>
      </c>
      <c r="AR43" s="22"/>
      <c r="AS43" s="827"/>
      <c r="AT43" s="828"/>
      <c r="AU43" s="828"/>
      <c r="AV43" s="828"/>
      <c r="AW43" s="828"/>
      <c r="AX43" s="829"/>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row>
    <row r="44" spans="1:84" ht="18.649999999999999" customHeight="1" x14ac:dyDescent="0.6">
      <c r="A44" s="22"/>
      <c r="B44" s="822"/>
      <c r="C44" s="822"/>
      <c r="D44" s="823"/>
      <c r="E44" s="793"/>
      <c r="F44" s="794"/>
      <c r="G44" s="794"/>
      <c r="H44" s="794"/>
      <c r="I44" s="794"/>
      <c r="J44" s="97" t="e">
        <f>IF(AND('Mapa final'!#REF!="Baja",'Mapa final'!#REF!="Leve"),CONCATENATE("R9C",'Mapa final'!#REF!),"")</f>
        <v>#REF!</v>
      </c>
      <c r="K44" s="98" t="e">
        <f>IF(AND('Mapa final'!#REF!="Baja",'Mapa final'!#REF!="Leve"),CONCATENATE("R9C",'Mapa final'!#REF!),"")</f>
        <v>#REF!</v>
      </c>
      <c r="L44" s="98" t="e">
        <f>IF(AND('Mapa final'!#REF!="Baja",'Mapa final'!#REF!="Leve"),CONCATENATE("R9C",'Mapa final'!#REF!),"")</f>
        <v>#REF!</v>
      </c>
      <c r="M44" s="98" t="e">
        <f>IF(AND('Mapa final'!#REF!="Baja",'Mapa final'!#REF!="Leve"),CONCATENATE("R9C",'Mapa final'!#REF!),"")</f>
        <v>#REF!</v>
      </c>
      <c r="N44" s="98" t="e">
        <f>IF(AND('Mapa final'!#REF!="Baja",'Mapa final'!#REF!="Leve"),CONCATENATE("R9C",'Mapa final'!#REF!),"")</f>
        <v>#REF!</v>
      </c>
      <c r="O44" s="98" t="e">
        <f>IF(AND('Mapa final'!#REF!="Baja",'Mapa final'!#REF!="Leve"),CONCATENATE("R9C",'Mapa final'!#REF!),"")</f>
        <v>#REF!</v>
      </c>
      <c r="P44" s="98" t="e">
        <f>IF(AND('Mapa final'!#REF!="Baja",'Mapa final'!#REF!="Leve"),CONCATENATE("R9C",'Mapa final'!#REF!),"")</f>
        <v>#REF!</v>
      </c>
      <c r="Q44" s="98" t="e">
        <f>IF(AND('Mapa final'!#REF!="Baja",'Mapa final'!#REF!="Leve"),CONCATENATE("R9C",'Mapa final'!#REF!),"")</f>
        <v>#REF!</v>
      </c>
      <c r="R44" s="98" t="e">
        <f>IF(AND('Mapa final'!#REF!="Baja",'Mapa final'!#REF!="Leve"),CONCATENATE("R9C",'Mapa final'!#REF!),"")</f>
        <v>#REF!</v>
      </c>
      <c r="S44" s="98" t="e">
        <f>IF(AND('Mapa final'!#REF!="Baja",'Mapa final'!#REF!="Leve"),CONCATENATE("R9C",'Mapa final'!#REF!),"")</f>
        <v>#REF!</v>
      </c>
      <c r="T44" s="88" t="e">
        <f>IF(AND('Mapa final'!#REF!="Baja",'Mapa final'!#REF!="Menor"),CONCATENATE("R9C",'Mapa final'!#REF!),"")</f>
        <v>#REF!</v>
      </c>
      <c r="U44" s="89" t="e">
        <f>IF(AND('Mapa final'!#REF!="Baja",'Mapa final'!#REF!="Menor"),CONCATENATE("R9C",'Mapa final'!#REF!),"")</f>
        <v>#REF!</v>
      </c>
      <c r="V44" s="89" t="e">
        <f>IF(AND('Mapa final'!#REF!="Baja",'Mapa final'!#REF!="Menor"),CONCATENATE("R9C",'Mapa final'!#REF!),"")</f>
        <v>#REF!</v>
      </c>
      <c r="W44" s="89" t="e">
        <f>IF(AND('Mapa final'!#REF!="Baja",'Mapa final'!#REF!="Menor"),CONCATENATE("R9C",'Mapa final'!#REF!),"")</f>
        <v>#REF!</v>
      </c>
      <c r="X44" s="89" t="e">
        <f>IF(AND('Mapa final'!#REF!="Baja",'Mapa final'!#REF!="Menor"),CONCATENATE("R9C",'Mapa final'!#REF!),"")</f>
        <v>#REF!</v>
      </c>
      <c r="Y44" s="90" t="e">
        <f>IF(AND('Mapa final'!#REF!="Baja",'Mapa final'!#REF!="Menor"),CONCATENATE("R9C",'Mapa final'!#REF!),"")</f>
        <v>#REF!</v>
      </c>
      <c r="Z44" s="88" t="e">
        <f>IF(AND('Mapa final'!#REF!="Baja",'Mapa final'!#REF!="Moderado"),CONCATENATE("R9C",'Mapa final'!#REF!),"")</f>
        <v>#REF!</v>
      </c>
      <c r="AA44" s="89" t="e">
        <f>IF(AND('Mapa final'!#REF!="Baja",'Mapa final'!#REF!="Moderado"),CONCATENATE("R9C",'Mapa final'!#REF!),"")</f>
        <v>#REF!</v>
      </c>
      <c r="AB44" s="89" t="e">
        <f>IF(AND('Mapa final'!#REF!="Baja",'Mapa final'!#REF!="Moderado"),CONCATENATE("R9C",'Mapa final'!#REF!),"")</f>
        <v>#REF!</v>
      </c>
      <c r="AC44" s="89" t="e">
        <f>IF(AND('Mapa final'!#REF!="Baja",'Mapa final'!#REF!="Moderado"),CONCATENATE("R9C",'Mapa final'!#REF!),"")</f>
        <v>#REF!</v>
      </c>
      <c r="AD44" s="89" t="e">
        <f>IF(AND('Mapa final'!#REF!="Baja",'Mapa final'!#REF!="Moderado"),CONCATENATE("R9C",'Mapa final'!#REF!),"")</f>
        <v>#REF!</v>
      </c>
      <c r="AE44" s="90" t="e">
        <f>IF(AND('Mapa final'!#REF!="Baja",'Mapa final'!#REF!="Moderado"),CONCATENATE("R9C",'Mapa final'!#REF!),"")</f>
        <v>#REF!</v>
      </c>
      <c r="AF44" s="73" t="e">
        <f>IF(AND('Mapa final'!#REF!="Baja",'Mapa final'!#REF!="Mayor"),CONCATENATE("R9C",'Mapa final'!#REF!),"")</f>
        <v>#REF!</v>
      </c>
      <c r="AG44" s="74" t="e">
        <f>IF(AND('Mapa final'!#REF!="Baja",'Mapa final'!#REF!="Mayor"),CONCATENATE("R9C",'Mapa final'!#REF!),"")</f>
        <v>#REF!</v>
      </c>
      <c r="AH44" s="74" t="e">
        <f>IF(AND('Mapa final'!#REF!="Baja",'Mapa final'!#REF!="Mayor"),CONCATENATE("R9C",'Mapa final'!#REF!),"")</f>
        <v>#REF!</v>
      </c>
      <c r="AI44" s="74" t="e">
        <f>IF(AND('Mapa final'!#REF!="Baja",'Mapa final'!#REF!="Mayor"),CONCATENATE("R9C",'Mapa final'!#REF!),"")</f>
        <v>#REF!</v>
      </c>
      <c r="AJ44" s="74" t="e">
        <f>IF(AND('Mapa final'!#REF!="Baja",'Mapa final'!#REF!="Mayor"),CONCATENATE("R9C",'Mapa final'!#REF!),"")</f>
        <v>#REF!</v>
      </c>
      <c r="AK44" s="75" t="e">
        <f>IF(AND('Mapa final'!#REF!="Baja",'Mapa final'!#REF!="Mayor"),CONCATENATE("R9C",'Mapa final'!#REF!),"")</f>
        <v>#REF!</v>
      </c>
      <c r="AL44" s="76" t="e">
        <f>IF(AND('Mapa final'!#REF!="Baja",'Mapa final'!#REF!="Catastrófico"),CONCATENATE("R9C",'Mapa final'!#REF!),"")</f>
        <v>#REF!</v>
      </c>
      <c r="AM44" s="77" t="e">
        <f>IF(AND('Mapa final'!#REF!="Baja",'Mapa final'!#REF!="Catastrófico"),CONCATENATE("R9C",'Mapa final'!#REF!),"")</f>
        <v>#REF!</v>
      </c>
      <c r="AN44" s="77" t="e">
        <f>IF(AND('Mapa final'!#REF!="Baja",'Mapa final'!#REF!="Catastrófico"),CONCATENATE("R9C",'Mapa final'!#REF!),"")</f>
        <v>#REF!</v>
      </c>
      <c r="AO44" s="77" t="e">
        <f>IF(AND('Mapa final'!#REF!="Baja",'Mapa final'!#REF!="Catastrófico"),CONCATENATE("R9C",'Mapa final'!#REF!),"")</f>
        <v>#REF!</v>
      </c>
      <c r="AP44" s="77" t="e">
        <f>IF(AND('Mapa final'!#REF!="Baja",'Mapa final'!#REF!="Catastrófico"),CONCATENATE("R9C",'Mapa final'!#REF!),"")</f>
        <v>#REF!</v>
      </c>
      <c r="AQ44" s="78" t="e">
        <f>IF(AND('Mapa final'!#REF!="Baja",'Mapa final'!#REF!="Catastrófico"),CONCATENATE("R9C",'Mapa final'!#REF!),"")</f>
        <v>#REF!</v>
      </c>
      <c r="AR44" s="22"/>
      <c r="AS44" s="827"/>
      <c r="AT44" s="828"/>
      <c r="AU44" s="828"/>
      <c r="AV44" s="828"/>
      <c r="AW44" s="828"/>
      <c r="AX44" s="829"/>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row>
    <row r="45" spans="1:84" ht="18.649999999999999" customHeight="1" thickBot="1" x14ac:dyDescent="0.65">
      <c r="A45" s="22"/>
      <c r="B45" s="822"/>
      <c r="C45" s="822"/>
      <c r="D45" s="823"/>
      <c r="E45" s="795"/>
      <c r="F45" s="796"/>
      <c r="G45" s="796"/>
      <c r="H45" s="796"/>
      <c r="I45" s="796"/>
      <c r="J45" s="100" t="e">
        <f>IF(AND('Mapa final'!#REF!="Baja",'Mapa final'!#REF!="Leve"),CONCATENATE("R10C",'Mapa final'!#REF!),"")</f>
        <v>#REF!</v>
      </c>
      <c r="K45" s="101" t="e">
        <f>IF(AND('Mapa final'!#REF!="Baja",'Mapa final'!#REF!="Leve"),CONCATENATE("R10C",'Mapa final'!#REF!),"")</f>
        <v>#REF!</v>
      </c>
      <c r="L45" s="101" t="e">
        <f>IF(AND('Mapa final'!#REF!="Baja",'Mapa final'!#REF!="Leve"),CONCATENATE("R10C",'Mapa final'!#REF!),"")</f>
        <v>#REF!</v>
      </c>
      <c r="M45" s="101" t="e">
        <f>IF(AND('Mapa final'!#REF!="Baja",'Mapa final'!#REF!="Leve"),CONCATENATE("R10C",'Mapa final'!#REF!),"")</f>
        <v>#REF!</v>
      </c>
      <c r="N45" s="101" t="e">
        <f>IF(AND('Mapa final'!#REF!="Baja",'Mapa final'!#REF!="Leve"),CONCATENATE("R10C",'Mapa final'!#REF!),"")</f>
        <v>#REF!</v>
      </c>
      <c r="O45" s="101" t="e">
        <f>IF(AND('Mapa final'!#REF!="Baja",'Mapa final'!#REF!="Leve"),CONCATENATE("R10C",'Mapa final'!#REF!),"")</f>
        <v>#REF!</v>
      </c>
      <c r="P45" s="101" t="e">
        <f>IF(AND('Mapa final'!#REF!="Baja",'Mapa final'!#REF!="Leve"),CONCATENATE("R10C",'Mapa final'!#REF!),"")</f>
        <v>#REF!</v>
      </c>
      <c r="Q45" s="101" t="e">
        <f>IF(AND('Mapa final'!#REF!="Baja",'Mapa final'!#REF!="Leve"),CONCATENATE("R10C",'Mapa final'!#REF!),"")</f>
        <v>#REF!</v>
      </c>
      <c r="R45" s="101" t="e">
        <f>IF(AND('Mapa final'!#REF!="Baja",'Mapa final'!#REF!="Leve"),CONCATENATE("R10C",'Mapa final'!#REF!),"")</f>
        <v>#REF!</v>
      </c>
      <c r="S45" s="101" t="e">
        <f>IF(AND('Mapa final'!#REF!="Baja",'Mapa final'!#REF!="Leve"),CONCATENATE("R10C",'Mapa final'!#REF!),"")</f>
        <v>#REF!</v>
      </c>
      <c r="T45" s="88" t="e">
        <f>IF(AND('Mapa final'!#REF!="Baja",'Mapa final'!#REF!="Menor"),CONCATENATE("R10C",'Mapa final'!#REF!),"")</f>
        <v>#REF!</v>
      </c>
      <c r="U45" s="89" t="e">
        <f>IF(AND('Mapa final'!#REF!="Baja",'Mapa final'!#REF!="Menor"),CONCATENATE("R10C",'Mapa final'!#REF!),"")</f>
        <v>#REF!</v>
      </c>
      <c r="V45" s="89" t="e">
        <f>IF(AND('Mapa final'!#REF!="Baja",'Mapa final'!#REF!="Menor"),CONCATENATE("R10C",'Mapa final'!#REF!),"")</f>
        <v>#REF!</v>
      </c>
      <c r="W45" s="89" t="e">
        <f>IF(AND('Mapa final'!#REF!="Baja",'Mapa final'!#REF!="Menor"),CONCATENATE("R10C",'Mapa final'!#REF!),"")</f>
        <v>#REF!</v>
      </c>
      <c r="X45" s="89" t="e">
        <f>IF(AND('Mapa final'!#REF!="Baja",'Mapa final'!#REF!="Menor"),CONCATENATE("R10C",'Mapa final'!#REF!),"")</f>
        <v>#REF!</v>
      </c>
      <c r="Y45" s="90" t="e">
        <f>IF(AND('Mapa final'!#REF!="Baja",'Mapa final'!#REF!="Menor"),CONCATENATE("R10C",'Mapa final'!#REF!),"")</f>
        <v>#REF!</v>
      </c>
      <c r="Z45" s="91" t="e">
        <f>IF(AND('Mapa final'!#REF!="Baja",'Mapa final'!#REF!="Moderado"),CONCATENATE("R10C",'Mapa final'!#REF!),"")</f>
        <v>#REF!</v>
      </c>
      <c r="AA45" s="92" t="e">
        <f>IF(AND('Mapa final'!#REF!="Baja",'Mapa final'!#REF!="Moderado"),CONCATENATE("R10C",'Mapa final'!#REF!),"")</f>
        <v>#REF!</v>
      </c>
      <c r="AB45" s="92" t="e">
        <f>IF(AND('Mapa final'!#REF!="Baja",'Mapa final'!#REF!="Moderado"),CONCATENATE("R10C",'Mapa final'!#REF!),"")</f>
        <v>#REF!</v>
      </c>
      <c r="AC45" s="92" t="e">
        <f>IF(AND('Mapa final'!#REF!="Baja",'Mapa final'!#REF!="Moderado"),CONCATENATE("R10C",'Mapa final'!#REF!),"")</f>
        <v>#REF!</v>
      </c>
      <c r="AD45" s="92" t="e">
        <f>IF(AND('Mapa final'!#REF!="Baja",'Mapa final'!#REF!="Moderado"),CONCATENATE("R10C",'Mapa final'!#REF!),"")</f>
        <v>#REF!</v>
      </c>
      <c r="AE45" s="93" t="e">
        <f>IF(AND('Mapa final'!#REF!="Baja",'Mapa final'!#REF!="Moderado"),CONCATENATE("R10C",'Mapa final'!#REF!),"")</f>
        <v>#REF!</v>
      </c>
      <c r="AF45" s="79" t="e">
        <f>IF(AND('Mapa final'!#REF!="Baja",'Mapa final'!#REF!="Mayor"),CONCATENATE("R10C",'Mapa final'!#REF!),"")</f>
        <v>#REF!</v>
      </c>
      <c r="AG45" s="80" t="e">
        <f>IF(AND('Mapa final'!#REF!="Baja",'Mapa final'!#REF!="Mayor"),CONCATENATE("R10C",'Mapa final'!#REF!),"")</f>
        <v>#REF!</v>
      </c>
      <c r="AH45" s="80" t="e">
        <f>IF(AND('Mapa final'!#REF!="Baja",'Mapa final'!#REF!="Mayor"),CONCATENATE("R10C",'Mapa final'!#REF!),"")</f>
        <v>#REF!</v>
      </c>
      <c r="AI45" s="80" t="e">
        <f>IF(AND('Mapa final'!#REF!="Baja",'Mapa final'!#REF!="Mayor"),CONCATENATE("R10C",'Mapa final'!#REF!),"")</f>
        <v>#REF!</v>
      </c>
      <c r="AJ45" s="80" t="e">
        <f>IF(AND('Mapa final'!#REF!="Baja",'Mapa final'!#REF!="Mayor"),CONCATENATE("R10C",'Mapa final'!#REF!),"")</f>
        <v>#REF!</v>
      </c>
      <c r="AK45" s="81" t="e">
        <f>IF(AND('Mapa final'!#REF!="Baja",'Mapa final'!#REF!="Mayor"),CONCATENATE("R10C",'Mapa final'!#REF!),"")</f>
        <v>#REF!</v>
      </c>
      <c r="AL45" s="82" t="e">
        <f>IF(AND('Mapa final'!#REF!="Baja",'Mapa final'!#REF!="Catastrófico"),CONCATENATE("R10C",'Mapa final'!#REF!),"")</f>
        <v>#REF!</v>
      </c>
      <c r="AM45" s="83" t="e">
        <f>IF(AND('Mapa final'!#REF!="Baja",'Mapa final'!#REF!="Catastrófico"),CONCATENATE("R10C",'Mapa final'!#REF!),"")</f>
        <v>#REF!</v>
      </c>
      <c r="AN45" s="83" t="e">
        <f>IF(AND('Mapa final'!#REF!="Baja",'Mapa final'!#REF!="Catastrófico"),CONCATENATE("R10C",'Mapa final'!#REF!),"")</f>
        <v>#REF!</v>
      </c>
      <c r="AO45" s="83" t="e">
        <f>IF(AND('Mapa final'!#REF!="Baja",'Mapa final'!#REF!="Catastrófico"),CONCATENATE("R10C",'Mapa final'!#REF!),"")</f>
        <v>#REF!</v>
      </c>
      <c r="AP45" s="83" t="e">
        <f>IF(AND('Mapa final'!#REF!="Baja",'Mapa final'!#REF!="Catastrófico"),CONCATENATE("R10C",'Mapa final'!#REF!),"")</f>
        <v>#REF!</v>
      </c>
      <c r="AQ45" s="84" t="e">
        <f>IF(AND('Mapa final'!#REF!="Baja",'Mapa final'!#REF!="Catastrófico"),CONCATENATE("R10C",'Mapa final'!#REF!),"")</f>
        <v>#REF!</v>
      </c>
      <c r="AR45" s="22"/>
      <c r="AS45" s="830"/>
      <c r="AT45" s="831"/>
      <c r="AU45" s="831"/>
      <c r="AV45" s="831"/>
      <c r="AW45" s="831"/>
      <c r="AX45" s="832"/>
    </row>
    <row r="46" spans="1:84" ht="18.649999999999999" customHeight="1" x14ac:dyDescent="0.6">
      <c r="A46" s="22"/>
      <c r="B46" s="822"/>
      <c r="C46" s="822"/>
      <c r="D46" s="823"/>
      <c r="E46" s="790" t="s">
        <v>616</v>
      </c>
      <c r="F46" s="792"/>
      <c r="G46" s="792"/>
      <c r="H46" s="792"/>
      <c r="I46" s="797"/>
      <c r="J46" s="94" t="e">
        <f>IF(AND('Mapa final'!#REF!="Muy Baja",'Mapa final'!#REF!="Leve"),CONCATENATE("R1C",'Mapa final'!#REF!),"")</f>
        <v>#REF!</v>
      </c>
      <c r="K46" s="95" t="e">
        <f>IF(AND('Mapa final'!#REF!="Muy Baja",'Mapa final'!#REF!="Leve"),CONCATENATE("R1C",'Mapa final'!#REF!),"")</f>
        <v>#REF!</v>
      </c>
      <c r="L46" s="95" t="e">
        <f>IF(AND('Mapa final'!#REF!="Muy Baja",'Mapa final'!#REF!="Leve"),CONCATENATE("R1C",'Mapa final'!#REF!),"")</f>
        <v>#REF!</v>
      </c>
      <c r="M46" s="95" t="e">
        <f>IF(AND('Mapa final'!#REF!="Muy Baja",'Mapa final'!#REF!="Leve"),CONCATENATE("R1C",'Mapa final'!#REF!),"")</f>
        <v>#REF!</v>
      </c>
      <c r="N46" s="95" t="e">
        <f>IF(AND('Mapa final'!#REF!="Muy Baja",'Mapa final'!#REF!="Leve"),CONCATENATE("R1C",'Mapa final'!#REF!),"")</f>
        <v>#REF!</v>
      </c>
      <c r="O46" s="95" t="e">
        <f>IF(AND('Mapa final'!#REF!="Muy Baja",'Mapa final'!#REF!="Leve"),CONCATENATE("R1C",'Mapa final'!#REF!),"")</f>
        <v>#REF!</v>
      </c>
      <c r="P46" s="95" t="e">
        <f>IF(AND('Mapa final'!#REF!="Muy Baja",'Mapa final'!#REF!="Leve"),CONCATENATE("R1C",'Mapa final'!#REF!),"")</f>
        <v>#REF!</v>
      </c>
      <c r="Q46" s="95" t="e">
        <f>IF(AND('Mapa final'!#REF!="Muy Baja",'Mapa final'!#REF!="Leve"),CONCATENATE("R1C",'Mapa final'!#REF!),"")</f>
        <v>#REF!</v>
      </c>
      <c r="R46" s="95" t="e">
        <f>IF(AND('Mapa final'!#REF!="Muy Baja",'Mapa final'!#REF!="Leve"),CONCATENATE("R1C",'Mapa final'!#REF!),"")</f>
        <v>#REF!</v>
      </c>
      <c r="S46" s="95" t="e">
        <f>IF(AND('Mapa final'!#REF!="Muy Baja",'Mapa final'!#REF!="Leve"),CONCATENATE("R1C",'Mapa final'!#REF!),"")</f>
        <v>#REF!</v>
      </c>
      <c r="T46" s="94" t="e">
        <f>IF(AND('Mapa final'!#REF!="Muy Baja",'Mapa final'!#REF!="Menor"),CONCATENATE("R1C",'Mapa final'!#REF!),"")</f>
        <v>#REF!</v>
      </c>
      <c r="U46" s="95" t="e">
        <f>IF(AND('Mapa final'!#REF!="Muy Baja",'Mapa final'!#REF!="Menor"),CONCATENATE("R1C",'Mapa final'!#REF!),"")</f>
        <v>#REF!</v>
      </c>
      <c r="V46" s="95" t="e">
        <f>IF(AND('Mapa final'!#REF!="Muy Baja",'Mapa final'!#REF!="Menor"),CONCATENATE("R1C",'Mapa final'!#REF!),"")</f>
        <v>#REF!</v>
      </c>
      <c r="W46" s="95" t="e">
        <f>IF(AND('Mapa final'!#REF!="Muy Baja",'Mapa final'!#REF!="Menor"),CONCATENATE("R1C",'Mapa final'!#REF!),"")</f>
        <v>#REF!</v>
      </c>
      <c r="X46" s="95" t="e">
        <f>IF(AND('Mapa final'!#REF!="Muy Baja",'Mapa final'!#REF!="Menor"),CONCATENATE("R1C",'Mapa final'!#REF!),"")</f>
        <v>#REF!</v>
      </c>
      <c r="Y46" s="96" t="e">
        <f>IF(AND('Mapa final'!#REF!="Muy Baja",'Mapa final'!#REF!="Menor"),CONCATENATE("R1C",'Mapa final'!#REF!),"")</f>
        <v>#REF!</v>
      </c>
      <c r="Z46" s="85" t="e">
        <f>IF(AND('Mapa final'!#REF!="Muy Baja",'Mapa final'!#REF!="Moderado"),CONCATENATE("R1C",'Mapa final'!#REF!),"")</f>
        <v>#REF!</v>
      </c>
      <c r="AA46" s="86" t="e">
        <f>IF(AND('Mapa final'!#REF!="Muy Baja",'Mapa final'!#REF!="Moderado"),CONCATENATE("R1C",'Mapa final'!#REF!),"")</f>
        <v>#REF!</v>
      </c>
      <c r="AB46" s="86" t="e">
        <f>IF(AND('Mapa final'!#REF!="Muy Baja",'Mapa final'!#REF!="Moderado"),CONCATENATE("R1C",'Mapa final'!#REF!),"")</f>
        <v>#REF!</v>
      </c>
      <c r="AC46" s="86" t="e">
        <f>IF(AND('Mapa final'!#REF!="Muy Baja",'Mapa final'!#REF!="Moderado"),CONCATENATE("R1C",'Mapa final'!#REF!),"")</f>
        <v>#REF!</v>
      </c>
      <c r="AD46" s="86" t="e">
        <f>IF(AND('Mapa final'!#REF!="Muy Baja",'Mapa final'!#REF!="Moderado"),CONCATENATE("R1C",'Mapa final'!#REF!),"")</f>
        <v>#REF!</v>
      </c>
      <c r="AE46" s="87" t="e">
        <f>IF(AND('Mapa final'!#REF!="Muy Baja",'Mapa final'!#REF!="Moderado"),CONCATENATE("R1C",'Mapa final'!#REF!),"")</f>
        <v>#REF!</v>
      </c>
      <c r="AF46" s="67" t="e">
        <f>IF(AND('Mapa final'!#REF!="Muy Baja",'Mapa final'!#REF!="Mayor"),CONCATENATE("R1C",'Mapa final'!#REF!),"")</f>
        <v>#REF!</v>
      </c>
      <c r="AG46" s="68" t="e">
        <f>IF(AND('Mapa final'!#REF!="Muy Baja",'Mapa final'!#REF!="Mayor"),CONCATENATE("R1C",'Mapa final'!#REF!),"")</f>
        <v>#REF!</v>
      </c>
      <c r="AH46" s="68" t="e">
        <f>IF(AND('Mapa final'!#REF!="Muy Baja",'Mapa final'!#REF!="Mayor"),CONCATENATE("R1C",'Mapa final'!#REF!),"")</f>
        <v>#REF!</v>
      </c>
      <c r="AI46" s="68" t="e">
        <f>IF(AND('Mapa final'!#REF!="Muy Baja",'Mapa final'!#REF!="Mayor"),CONCATENATE("R1C",'Mapa final'!#REF!),"")</f>
        <v>#REF!</v>
      </c>
      <c r="AJ46" s="68" t="e">
        <f>IF(AND('Mapa final'!#REF!="Muy Baja",'Mapa final'!#REF!="Mayor"),CONCATENATE("R1C",'Mapa final'!#REF!),"")</f>
        <v>#REF!</v>
      </c>
      <c r="AK46" s="69" t="e">
        <f>IF(AND('Mapa final'!#REF!="Muy Baja",'Mapa final'!#REF!="Mayor"),CONCATENATE("R1C",'Mapa final'!#REF!),"")</f>
        <v>#REF!</v>
      </c>
      <c r="AL46" s="70" t="e">
        <f>IF(AND('Mapa final'!#REF!="Muy Baja",'Mapa final'!#REF!="Catastrófico"),CONCATENATE("R1C",'Mapa final'!#REF!),"")</f>
        <v>#REF!</v>
      </c>
      <c r="AM46" s="71" t="e">
        <f>IF(AND('Mapa final'!#REF!="Muy Baja",'Mapa final'!#REF!="Catastrófico"),CONCATENATE("R1C",'Mapa final'!#REF!),"")</f>
        <v>#REF!</v>
      </c>
      <c r="AN46" s="71" t="e">
        <f>IF(AND('Mapa final'!#REF!="Muy Baja",'Mapa final'!#REF!="Catastrófico"),CONCATENATE("R1C",'Mapa final'!#REF!),"")</f>
        <v>#REF!</v>
      </c>
      <c r="AO46" s="71" t="e">
        <f>IF(AND('Mapa final'!#REF!="Muy Baja",'Mapa final'!#REF!="Catastrófico"),CONCATENATE("R1C",'Mapa final'!#REF!),"")</f>
        <v>#REF!</v>
      </c>
      <c r="AP46" s="71" t="e">
        <f>IF(AND('Mapa final'!#REF!="Muy Baja",'Mapa final'!#REF!="Catastrófico"),CONCATENATE("R1C",'Mapa final'!#REF!),"")</f>
        <v>#REF!</v>
      </c>
      <c r="AQ46" s="72" t="e">
        <f>IF(AND('Mapa final'!#REF!="Muy Baja",'Mapa final'!#REF!="Catastrófico"),CONCATENATE("R1C",'Mapa final'!#REF!),"")</f>
        <v>#REF!</v>
      </c>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row>
    <row r="47" spans="1:84" ht="18.649999999999999" customHeight="1" x14ac:dyDescent="0.6">
      <c r="A47" s="22"/>
      <c r="B47" s="822"/>
      <c r="C47" s="822"/>
      <c r="D47" s="823"/>
      <c r="E47" s="809"/>
      <c r="F47" s="794"/>
      <c r="G47" s="794"/>
      <c r="H47" s="794"/>
      <c r="I47" s="798"/>
      <c r="J47" s="97" t="e">
        <f>IF(AND('Mapa final'!#REF!="Muy Baja",'Mapa final'!#REF!="Leve"),CONCATENATE("R2C",'Mapa final'!#REF!),"")</f>
        <v>#REF!</v>
      </c>
      <c r="K47" s="98" t="e">
        <f>IF(AND('Mapa final'!#REF!="Muy Baja",'Mapa final'!#REF!="Leve"),CONCATENATE("R2C",'Mapa final'!#REF!),"")</f>
        <v>#REF!</v>
      </c>
      <c r="L47" s="98" t="e">
        <f>IF(AND('Mapa final'!#REF!="Muy Baja",'Mapa final'!#REF!="Leve"),CONCATENATE("R2C",'Mapa final'!#REF!),"")</f>
        <v>#REF!</v>
      </c>
      <c r="M47" s="98" t="e">
        <f>IF(AND('Mapa final'!#REF!="Muy Baja",'Mapa final'!#REF!="Leve"),CONCATENATE("R2C",'Mapa final'!#REF!),"")</f>
        <v>#REF!</v>
      </c>
      <c r="N47" s="98" t="e">
        <f>IF(AND('Mapa final'!#REF!="Muy Baja",'Mapa final'!#REF!="Leve"),CONCATENATE("R2C",'Mapa final'!#REF!),"")</f>
        <v>#REF!</v>
      </c>
      <c r="O47" s="98" t="e">
        <f>IF(AND('Mapa final'!#REF!="Muy Baja",'Mapa final'!#REF!="Leve"),CONCATENATE("R2C",'Mapa final'!#REF!),"")</f>
        <v>#REF!</v>
      </c>
      <c r="P47" s="98" t="e">
        <f>IF(AND('Mapa final'!#REF!="Muy Baja",'Mapa final'!#REF!="Leve"),CONCATENATE("R2C",'Mapa final'!#REF!),"")</f>
        <v>#REF!</v>
      </c>
      <c r="Q47" s="98" t="e">
        <f>IF(AND('Mapa final'!#REF!="Muy Baja",'Mapa final'!#REF!="Leve"),CONCATENATE("R2C",'Mapa final'!#REF!),"")</f>
        <v>#REF!</v>
      </c>
      <c r="R47" s="98" t="e">
        <f>IF(AND('Mapa final'!#REF!="Muy Baja",'Mapa final'!#REF!="Leve"),CONCATENATE("R2C",'Mapa final'!#REF!),"")</f>
        <v>#REF!</v>
      </c>
      <c r="S47" s="98" t="e">
        <f>IF(AND('Mapa final'!#REF!="Muy Baja",'Mapa final'!#REF!="Leve"),CONCATENATE("R2C",'Mapa final'!#REF!),"")</f>
        <v>#REF!</v>
      </c>
      <c r="T47" s="97" t="e">
        <f>IF(AND('Mapa final'!#REF!="Muy Baja",'Mapa final'!#REF!="Menor"),CONCATENATE("R2C",'Mapa final'!#REF!),"")</f>
        <v>#REF!</v>
      </c>
      <c r="U47" s="98" t="e">
        <f>IF(AND('Mapa final'!#REF!="Muy Baja",'Mapa final'!#REF!="Menor"),CONCATENATE("R2C",'Mapa final'!#REF!),"")</f>
        <v>#REF!</v>
      </c>
      <c r="V47" s="98" t="e">
        <f>IF(AND('Mapa final'!#REF!="Muy Baja",'Mapa final'!#REF!="Menor"),CONCATENATE("R2C",'Mapa final'!#REF!),"")</f>
        <v>#REF!</v>
      </c>
      <c r="W47" s="98" t="e">
        <f>IF(AND('Mapa final'!#REF!="Muy Baja",'Mapa final'!#REF!="Menor"),CONCATENATE("R2C",'Mapa final'!#REF!),"")</f>
        <v>#REF!</v>
      </c>
      <c r="X47" s="98" t="e">
        <f>IF(AND('Mapa final'!#REF!="Muy Baja",'Mapa final'!#REF!="Menor"),CONCATENATE("R2C",'Mapa final'!#REF!),"")</f>
        <v>#REF!</v>
      </c>
      <c r="Y47" s="99" t="e">
        <f>IF(AND('Mapa final'!#REF!="Muy Baja",'Mapa final'!#REF!="Menor"),CONCATENATE("R2C",'Mapa final'!#REF!),"")</f>
        <v>#REF!</v>
      </c>
      <c r="Z47" s="88" t="e">
        <f>IF(AND('Mapa final'!#REF!="Muy Baja",'Mapa final'!#REF!="Moderado"),CONCATENATE("R2C",'Mapa final'!#REF!),"")</f>
        <v>#REF!</v>
      </c>
      <c r="AA47" s="89" t="e">
        <f>IF(AND('Mapa final'!#REF!="Muy Baja",'Mapa final'!#REF!="Moderado"),CONCATENATE("R2C",'Mapa final'!#REF!),"")</f>
        <v>#REF!</v>
      </c>
      <c r="AB47" s="89" t="e">
        <f>IF(AND('Mapa final'!#REF!="Muy Baja",'Mapa final'!#REF!="Moderado"),CONCATENATE("R2C",'Mapa final'!#REF!),"")</f>
        <v>#REF!</v>
      </c>
      <c r="AC47" s="89" t="e">
        <f>IF(AND('Mapa final'!#REF!="Muy Baja",'Mapa final'!#REF!="Moderado"),CONCATENATE("R2C",'Mapa final'!#REF!),"")</f>
        <v>#REF!</v>
      </c>
      <c r="AD47" s="89" t="e">
        <f>IF(AND('Mapa final'!#REF!="Muy Baja",'Mapa final'!#REF!="Moderado"),CONCATENATE("R2C",'Mapa final'!#REF!),"")</f>
        <v>#REF!</v>
      </c>
      <c r="AE47" s="90" t="e">
        <f>IF(AND('Mapa final'!#REF!="Muy Baja",'Mapa final'!#REF!="Moderado"),CONCATENATE("R2C",'Mapa final'!#REF!),"")</f>
        <v>#REF!</v>
      </c>
      <c r="AF47" s="73" t="e">
        <f>IF(AND('Mapa final'!#REF!="Muy Baja",'Mapa final'!#REF!="Mayor"),CONCATENATE("R2C",'Mapa final'!#REF!),"")</f>
        <v>#REF!</v>
      </c>
      <c r="AG47" s="74" t="e">
        <f>IF(AND('Mapa final'!#REF!="Muy Baja",'Mapa final'!#REF!="Mayor"),CONCATENATE("R2C",'Mapa final'!#REF!),"")</f>
        <v>#REF!</v>
      </c>
      <c r="AH47" s="74" t="e">
        <f>IF(AND('Mapa final'!#REF!="Muy Baja",'Mapa final'!#REF!="Mayor"),CONCATENATE("R2C",'Mapa final'!#REF!),"")</f>
        <v>#REF!</v>
      </c>
      <c r="AI47" s="74" t="e">
        <f>IF(AND('Mapa final'!#REF!="Muy Baja",'Mapa final'!#REF!="Mayor"),CONCATENATE("R2C",'Mapa final'!#REF!),"")</f>
        <v>#REF!</v>
      </c>
      <c r="AJ47" s="74" t="e">
        <f>IF(AND('Mapa final'!#REF!="Muy Baja",'Mapa final'!#REF!="Mayor"),CONCATENATE("R2C",'Mapa final'!#REF!),"")</f>
        <v>#REF!</v>
      </c>
      <c r="AK47" s="75" t="e">
        <f>IF(AND('Mapa final'!#REF!="Muy Baja",'Mapa final'!#REF!="Mayor"),CONCATENATE("R2C",'Mapa final'!#REF!),"")</f>
        <v>#REF!</v>
      </c>
      <c r="AL47" s="76" t="e">
        <f>IF(AND('Mapa final'!#REF!="Muy Baja",'Mapa final'!#REF!="Catastrófico"),CONCATENATE("R2C",'Mapa final'!#REF!),"")</f>
        <v>#REF!</v>
      </c>
      <c r="AM47" s="77" t="e">
        <f>IF(AND('Mapa final'!#REF!="Muy Baja",'Mapa final'!#REF!="Catastrófico"),CONCATENATE("R2C",'Mapa final'!#REF!),"")</f>
        <v>#REF!</v>
      </c>
      <c r="AN47" s="77" t="e">
        <f>IF(AND('Mapa final'!#REF!="Muy Baja",'Mapa final'!#REF!="Catastrófico"),CONCATENATE("R2C",'Mapa final'!#REF!),"")</f>
        <v>#REF!</v>
      </c>
      <c r="AO47" s="77" t="e">
        <f>IF(AND('Mapa final'!#REF!="Muy Baja",'Mapa final'!#REF!="Catastrófico"),CONCATENATE("R2C",'Mapa final'!#REF!),"")</f>
        <v>#REF!</v>
      </c>
      <c r="AP47" s="77" t="e">
        <f>IF(AND('Mapa final'!#REF!="Muy Baja",'Mapa final'!#REF!="Catastrófico"),CONCATENATE("R2C",'Mapa final'!#REF!),"")</f>
        <v>#REF!</v>
      </c>
      <c r="AQ47" s="78" t="e">
        <f>IF(AND('Mapa final'!#REF!="Muy Baja",'Mapa final'!#REF!="Catastrófico"),CONCATENATE("R2C",'Mapa final'!#REF!),"")</f>
        <v>#REF!</v>
      </c>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row>
    <row r="48" spans="1:84" ht="18.649999999999999" customHeight="1" x14ac:dyDescent="0.6">
      <c r="A48" s="22"/>
      <c r="B48" s="822"/>
      <c r="C48" s="822"/>
      <c r="D48" s="823"/>
      <c r="E48" s="809"/>
      <c r="F48" s="794"/>
      <c r="G48" s="794"/>
      <c r="H48" s="794"/>
      <c r="I48" s="798"/>
      <c r="J48" s="97" t="e">
        <f>IF(AND('Mapa final'!#REF!="Muy Baja",'Mapa final'!#REF!="Leve"),CONCATENATE("R3C",'Mapa final'!#REF!),"")</f>
        <v>#REF!</v>
      </c>
      <c r="K48" s="98" t="e">
        <f>IF(AND('Mapa final'!#REF!="Muy Baja",'Mapa final'!#REF!="Leve"),CONCATENATE("R3C",'Mapa final'!#REF!),"")</f>
        <v>#REF!</v>
      </c>
      <c r="L48" s="98" t="e">
        <f>IF(AND('Mapa final'!#REF!="Muy Baja",'Mapa final'!#REF!="Leve"),CONCATENATE("R3C",'Mapa final'!#REF!),"")</f>
        <v>#REF!</v>
      </c>
      <c r="M48" s="98" t="e">
        <f>IF(AND('Mapa final'!#REF!="Muy Baja",'Mapa final'!#REF!="Leve"),CONCATENATE("R3C",'Mapa final'!#REF!),"")</f>
        <v>#REF!</v>
      </c>
      <c r="N48" s="98" t="e">
        <f>IF(AND('Mapa final'!#REF!="Muy Baja",'Mapa final'!#REF!="Leve"),CONCATENATE("R3C",'Mapa final'!#REF!),"")</f>
        <v>#REF!</v>
      </c>
      <c r="O48" s="98" t="e">
        <f>IF(AND('Mapa final'!#REF!="Muy Baja",'Mapa final'!#REF!="Leve"),CONCATENATE("R3C",'Mapa final'!#REF!),"")</f>
        <v>#REF!</v>
      </c>
      <c r="P48" s="98" t="e">
        <f>IF(AND('Mapa final'!#REF!="Muy Baja",'Mapa final'!#REF!="Leve"),CONCATENATE("R3C",'Mapa final'!#REF!),"")</f>
        <v>#REF!</v>
      </c>
      <c r="Q48" s="98" t="e">
        <f>IF(AND('Mapa final'!#REF!="Muy Baja",'Mapa final'!#REF!="Leve"),CONCATENATE("R3C",'Mapa final'!#REF!),"")</f>
        <v>#REF!</v>
      </c>
      <c r="R48" s="98" t="e">
        <f>IF(AND('Mapa final'!#REF!="Muy Baja",'Mapa final'!#REF!="Leve"),CONCATENATE("R3C",'Mapa final'!#REF!),"")</f>
        <v>#REF!</v>
      </c>
      <c r="S48" s="98" t="e">
        <f>IF(AND('Mapa final'!#REF!="Muy Baja",'Mapa final'!#REF!="Leve"),CONCATENATE("R3C",'Mapa final'!#REF!),"")</f>
        <v>#REF!</v>
      </c>
      <c r="T48" s="97" t="e">
        <f>IF(AND('Mapa final'!#REF!="Muy Baja",'Mapa final'!#REF!="Menor"),CONCATENATE("R3C",'Mapa final'!#REF!),"")</f>
        <v>#REF!</v>
      </c>
      <c r="U48" s="98" t="e">
        <f>IF(AND('Mapa final'!#REF!="Muy Baja",'Mapa final'!#REF!="Menor"),CONCATENATE("R3C",'Mapa final'!#REF!),"")</f>
        <v>#REF!</v>
      </c>
      <c r="V48" s="98" t="e">
        <f>IF(AND('Mapa final'!#REF!="Muy Baja",'Mapa final'!#REF!="Menor"),CONCATENATE("R3C",'Mapa final'!#REF!),"")</f>
        <v>#REF!</v>
      </c>
      <c r="W48" s="98" t="e">
        <f>IF(AND('Mapa final'!#REF!="Muy Baja",'Mapa final'!#REF!="Menor"),CONCATENATE("R3C",'Mapa final'!#REF!),"")</f>
        <v>#REF!</v>
      </c>
      <c r="X48" s="98" t="e">
        <f>IF(AND('Mapa final'!#REF!="Muy Baja",'Mapa final'!#REF!="Menor"),CONCATENATE("R3C",'Mapa final'!#REF!),"")</f>
        <v>#REF!</v>
      </c>
      <c r="Y48" s="99" t="e">
        <f>IF(AND('Mapa final'!#REF!="Muy Baja",'Mapa final'!#REF!="Menor"),CONCATENATE("R3C",'Mapa final'!#REF!),"")</f>
        <v>#REF!</v>
      </c>
      <c r="Z48" s="88" t="e">
        <f>IF(AND('Mapa final'!#REF!="Muy Baja",'Mapa final'!#REF!="Moderado"),CONCATENATE("R3C",'Mapa final'!#REF!),"")</f>
        <v>#REF!</v>
      </c>
      <c r="AA48" s="89" t="e">
        <f>IF(AND('Mapa final'!#REF!="Muy Baja",'Mapa final'!#REF!="Moderado"),CONCATENATE("R3C",'Mapa final'!#REF!),"")</f>
        <v>#REF!</v>
      </c>
      <c r="AB48" s="89" t="e">
        <f>IF(AND('Mapa final'!#REF!="Muy Baja",'Mapa final'!#REF!="Moderado"),CONCATENATE("R3C",'Mapa final'!#REF!),"")</f>
        <v>#REF!</v>
      </c>
      <c r="AC48" s="89" t="e">
        <f>IF(AND('Mapa final'!#REF!="Muy Baja",'Mapa final'!#REF!="Moderado"),CONCATENATE("R3C",'Mapa final'!#REF!),"")</f>
        <v>#REF!</v>
      </c>
      <c r="AD48" s="89" t="e">
        <f>IF(AND('Mapa final'!#REF!="Muy Baja",'Mapa final'!#REF!="Moderado"),CONCATENATE("R3C",'Mapa final'!#REF!),"")</f>
        <v>#REF!</v>
      </c>
      <c r="AE48" s="90" t="e">
        <f>IF(AND('Mapa final'!#REF!="Muy Baja",'Mapa final'!#REF!="Moderado"),CONCATENATE("R3C",'Mapa final'!#REF!),"")</f>
        <v>#REF!</v>
      </c>
      <c r="AF48" s="73" t="e">
        <f>IF(AND('Mapa final'!#REF!="Muy Baja",'Mapa final'!#REF!="Mayor"),CONCATENATE("R3C",'Mapa final'!#REF!),"")</f>
        <v>#REF!</v>
      </c>
      <c r="AG48" s="74" t="e">
        <f>IF(AND('Mapa final'!#REF!="Muy Baja",'Mapa final'!#REF!="Mayor"),CONCATENATE("R3C",'Mapa final'!#REF!),"")</f>
        <v>#REF!</v>
      </c>
      <c r="AH48" s="74" t="e">
        <f>IF(AND('Mapa final'!#REF!="Muy Baja",'Mapa final'!#REF!="Mayor"),CONCATENATE("R3C",'Mapa final'!#REF!),"")</f>
        <v>#REF!</v>
      </c>
      <c r="AI48" s="74" t="e">
        <f>IF(AND('Mapa final'!#REF!="Muy Baja",'Mapa final'!#REF!="Mayor"),CONCATENATE("R3C",'Mapa final'!#REF!),"")</f>
        <v>#REF!</v>
      </c>
      <c r="AJ48" s="74" t="e">
        <f>IF(AND('Mapa final'!#REF!="Muy Baja",'Mapa final'!#REF!="Mayor"),CONCATENATE("R3C",'Mapa final'!#REF!),"")</f>
        <v>#REF!</v>
      </c>
      <c r="AK48" s="75" t="e">
        <f>IF(AND('Mapa final'!#REF!="Muy Baja",'Mapa final'!#REF!="Mayor"),CONCATENATE("R3C",'Mapa final'!#REF!),"")</f>
        <v>#REF!</v>
      </c>
      <c r="AL48" s="76" t="e">
        <f>IF(AND('Mapa final'!#REF!="Muy Baja",'Mapa final'!#REF!="Catastrófico"),CONCATENATE("R3C",'Mapa final'!#REF!),"")</f>
        <v>#REF!</v>
      </c>
      <c r="AM48" s="77" t="e">
        <f>IF(AND('Mapa final'!#REF!="Muy Baja",'Mapa final'!#REF!="Catastrófico"),CONCATENATE("R3C",'Mapa final'!#REF!),"")</f>
        <v>#REF!</v>
      </c>
      <c r="AN48" s="77" t="e">
        <f>IF(AND('Mapa final'!#REF!="Muy Baja",'Mapa final'!#REF!="Catastrófico"),CONCATENATE("R3C",'Mapa final'!#REF!),"")</f>
        <v>#REF!</v>
      </c>
      <c r="AO48" s="77" t="e">
        <f>IF(AND('Mapa final'!#REF!="Muy Baja",'Mapa final'!#REF!="Catastrófico"),CONCATENATE("R3C",'Mapa final'!#REF!),"")</f>
        <v>#REF!</v>
      </c>
      <c r="AP48" s="77" t="e">
        <f>IF(AND('Mapa final'!#REF!="Muy Baja",'Mapa final'!#REF!="Catastrófico"),CONCATENATE("R3C",'Mapa final'!#REF!),"")</f>
        <v>#REF!</v>
      </c>
      <c r="AQ48" s="78" t="e">
        <f>IF(AND('Mapa final'!#REF!="Muy Baja",'Mapa final'!#REF!="Catastrófico"),CONCATENATE("R3C",'Mapa final'!#REF!),"")</f>
        <v>#REF!</v>
      </c>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row>
    <row r="49" spans="1:84" ht="18.649999999999999" customHeight="1" x14ac:dyDescent="0.6">
      <c r="A49" s="22"/>
      <c r="B49" s="822"/>
      <c r="C49" s="822"/>
      <c r="D49" s="823"/>
      <c r="E49" s="809"/>
      <c r="F49" s="794"/>
      <c r="G49" s="794"/>
      <c r="H49" s="794"/>
      <c r="I49" s="798"/>
      <c r="J49" s="97" t="e">
        <f>IF(AND('Mapa final'!#REF!="Muy Baja",'Mapa final'!#REF!="Leve"),CONCATENATE("R4C",'Mapa final'!#REF!),"")</f>
        <v>#REF!</v>
      </c>
      <c r="K49" s="98" t="e">
        <f>IF(AND('Mapa final'!#REF!="Muy Baja",'Mapa final'!#REF!="Leve"),CONCATENATE("R4C",'Mapa final'!#REF!),"")</f>
        <v>#REF!</v>
      </c>
      <c r="L49" s="98" t="e">
        <f>IF(AND('Mapa final'!#REF!="Muy Baja",'Mapa final'!#REF!="Leve"),CONCATENATE("R4C",'Mapa final'!#REF!),"")</f>
        <v>#REF!</v>
      </c>
      <c r="M49" s="98" t="e">
        <f>IF(AND('Mapa final'!#REF!="Muy Baja",'Mapa final'!#REF!="Leve"),CONCATENATE("R4C",'Mapa final'!#REF!),"")</f>
        <v>#REF!</v>
      </c>
      <c r="N49" s="98" t="e">
        <f>IF(AND('Mapa final'!#REF!="Muy Baja",'Mapa final'!#REF!="Leve"),CONCATENATE("R4C",'Mapa final'!#REF!),"")</f>
        <v>#REF!</v>
      </c>
      <c r="O49" s="98" t="e">
        <f>IF(AND('Mapa final'!#REF!="Muy Baja",'Mapa final'!#REF!="Leve"),CONCATENATE("R4C",'Mapa final'!#REF!),"")</f>
        <v>#REF!</v>
      </c>
      <c r="P49" s="98" t="e">
        <f>IF(AND('Mapa final'!#REF!="Muy Baja",'Mapa final'!#REF!="Leve"),CONCATENATE("R4C",'Mapa final'!#REF!),"")</f>
        <v>#REF!</v>
      </c>
      <c r="Q49" s="98" t="e">
        <f>IF(AND('Mapa final'!#REF!="Muy Baja",'Mapa final'!#REF!="Leve"),CONCATENATE("R4C",'Mapa final'!#REF!),"")</f>
        <v>#REF!</v>
      </c>
      <c r="R49" s="98" t="e">
        <f>IF(AND('Mapa final'!#REF!="Muy Baja",'Mapa final'!#REF!="Leve"),CONCATENATE("R4C",'Mapa final'!#REF!),"")</f>
        <v>#REF!</v>
      </c>
      <c r="S49" s="98" t="e">
        <f>IF(AND('Mapa final'!#REF!="Muy Baja",'Mapa final'!#REF!="Leve"),CONCATENATE("R4C",'Mapa final'!#REF!),"")</f>
        <v>#REF!</v>
      </c>
      <c r="T49" s="97" t="e">
        <f>IF(AND('Mapa final'!#REF!="Muy Baja",'Mapa final'!#REF!="Menor"),CONCATENATE("R4C",'Mapa final'!#REF!),"")</f>
        <v>#REF!</v>
      </c>
      <c r="U49" s="98" t="e">
        <f>IF(AND('Mapa final'!#REF!="Muy Baja",'Mapa final'!#REF!="Menor"),CONCATENATE("R4C",'Mapa final'!#REF!),"")</f>
        <v>#REF!</v>
      </c>
      <c r="V49" s="98" t="e">
        <f>IF(AND('Mapa final'!#REF!="Muy Baja",'Mapa final'!#REF!="Menor"),CONCATENATE("R4C",'Mapa final'!#REF!),"")</f>
        <v>#REF!</v>
      </c>
      <c r="W49" s="98" t="e">
        <f>IF(AND('Mapa final'!#REF!="Muy Baja",'Mapa final'!#REF!="Menor"),CONCATENATE("R4C",'Mapa final'!#REF!),"")</f>
        <v>#REF!</v>
      </c>
      <c r="X49" s="98" t="e">
        <f>IF(AND('Mapa final'!#REF!="Muy Baja",'Mapa final'!#REF!="Menor"),CONCATENATE("R4C",'Mapa final'!#REF!),"")</f>
        <v>#REF!</v>
      </c>
      <c r="Y49" s="99" t="e">
        <f>IF(AND('Mapa final'!#REF!="Muy Baja",'Mapa final'!#REF!="Menor"),CONCATENATE("R4C",'Mapa final'!#REF!),"")</f>
        <v>#REF!</v>
      </c>
      <c r="Z49" s="88" t="e">
        <f>IF(AND('Mapa final'!#REF!="Muy Baja",'Mapa final'!#REF!="Moderado"),CONCATENATE("R4C",'Mapa final'!#REF!),"")</f>
        <v>#REF!</v>
      </c>
      <c r="AA49" s="89" t="e">
        <f>IF(AND('Mapa final'!#REF!="Muy Baja",'Mapa final'!#REF!="Moderado"),CONCATENATE("R4C",'Mapa final'!#REF!),"")</f>
        <v>#REF!</v>
      </c>
      <c r="AB49" s="89" t="e">
        <f>IF(AND('Mapa final'!#REF!="Muy Baja",'Mapa final'!#REF!="Moderado"),CONCATENATE("R4C",'Mapa final'!#REF!),"")</f>
        <v>#REF!</v>
      </c>
      <c r="AC49" s="89" t="e">
        <f>IF(AND('Mapa final'!#REF!="Muy Baja",'Mapa final'!#REF!="Moderado"),CONCATENATE("R4C",'Mapa final'!#REF!),"")</f>
        <v>#REF!</v>
      </c>
      <c r="AD49" s="89" t="e">
        <f>IF(AND('Mapa final'!#REF!="Muy Baja",'Mapa final'!#REF!="Moderado"),CONCATENATE("R4C",'Mapa final'!#REF!),"")</f>
        <v>#REF!</v>
      </c>
      <c r="AE49" s="90" t="e">
        <f>IF(AND('Mapa final'!#REF!="Muy Baja",'Mapa final'!#REF!="Moderado"),CONCATENATE("R4C",'Mapa final'!#REF!),"")</f>
        <v>#REF!</v>
      </c>
      <c r="AF49" s="73" t="e">
        <f>IF(AND('Mapa final'!#REF!="Muy Baja",'Mapa final'!#REF!="Mayor"),CONCATENATE("R4C",'Mapa final'!#REF!),"")</f>
        <v>#REF!</v>
      </c>
      <c r="AG49" s="74" t="e">
        <f>IF(AND('Mapa final'!#REF!="Muy Baja",'Mapa final'!#REF!="Mayor"),CONCATENATE("R4C",'Mapa final'!#REF!),"")</f>
        <v>#REF!</v>
      </c>
      <c r="AH49" s="74" t="e">
        <f>IF(AND('Mapa final'!#REF!="Muy Baja",'Mapa final'!#REF!="Mayor"),CONCATENATE("R4C",'Mapa final'!#REF!),"")</f>
        <v>#REF!</v>
      </c>
      <c r="AI49" s="74" t="e">
        <f>IF(AND('Mapa final'!#REF!="Muy Baja",'Mapa final'!#REF!="Mayor"),CONCATENATE("R4C",'Mapa final'!#REF!),"")</f>
        <v>#REF!</v>
      </c>
      <c r="AJ49" s="74" t="e">
        <f>IF(AND('Mapa final'!#REF!="Muy Baja",'Mapa final'!#REF!="Mayor"),CONCATENATE("R4C",'Mapa final'!#REF!),"")</f>
        <v>#REF!</v>
      </c>
      <c r="AK49" s="75" t="e">
        <f>IF(AND('Mapa final'!#REF!="Muy Baja",'Mapa final'!#REF!="Mayor"),CONCATENATE("R4C",'Mapa final'!#REF!),"")</f>
        <v>#REF!</v>
      </c>
      <c r="AL49" s="76" t="e">
        <f>IF(AND('Mapa final'!#REF!="Muy Baja",'Mapa final'!#REF!="Catastrófico"),CONCATENATE("R4C",'Mapa final'!#REF!),"")</f>
        <v>#REF!</v>
      </c>
      <c r="AM49" s="77" t="e">
        <f>IF(AND('Mapa final'!#REF!="Muy Baja",'Mapa final'!#REF!="Catastrófico"),CONCATENATE("R4C",'Mapa final'!#REF!),"")</f>
        <v>#REF!</v>
      </c>
      <c r="AN49" s="77" t="e">
        <f>IF(AND('Mapa final'!#REF!="Muy Baja",'Mapa final'!#REF!="Catastrófico"),CONCATENATE("R4C",'Mapa final'!#REF!),"")</f>
        <v>#REF!</v>
      </c>
      <c r="AO49" s="77" t="e">
        <f>IF(AND('Mapa final'!#REF!="Muy Baja",'Mapa final'!#REF!="Catastrófico"),CONCATENATE("R4C",'Mapa final'!#REF!),"")</f>
        <v>#REF!</v>
      </c>
      <c r="AP49" s="77" t="e">
        <f>IF(AND('Mapa final'!#REF!="Muy Baja",'Mapa final'!#REF!="Catastrófico"),CONCATENATE("R4C",'Mapa final'!#REF!),"")</f>
        <v>#REF!</v>
      </c>
      <c r="AQ49" s="78" t="e">
        <f>IF(AND('Mapa final'!#REF!="Muy Baja",'Mapa final'!#REF!="Catastrófico"),CONCATENATE("R4C",'Mapa final'!#REF!),"")</f>
        <v>#REF!</v>
      </c>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row>
    <row r="50" spans="1:84" ht="18.649999999999999" customHeight="1" x14ac:dyDescent="0.6">
      <c r="A50" s="22"/>
      <c r="B50" s="822"/>
      <c r="C50" s="822"/>
      <c r="D50" s="823"/>
      <c r="E50" s="809"/>
      <c r="F50" s="794"/>
      <c r="G50" s="794"/>
      <c r="H50" s="794"/>
      <c r="I50" s="798"/>
      <c r="J50" s="97" t="e">
        <f>IF(AND('Mapa final'!#REF!="Muy Baja",'Mapa final'!#REF!="Leve"),CONCATENATE("R3C",'Mapa final'!#REF!),"")</f>
        <v>#REF!</v>
      </c>
      <c r="K50" s="98" t="e">
        <f>IF(AND('Mapa final'!#REF!="Muy Baja",'Mapa final'!#REF!="Leve"),CONCATENATE("R3C",'Mapa final'!#REF!),"")</f>
        <v>#REF!</v>
      </c>
      <c r="L50" s="98" t="e">
        <f>IF(AND('Mapa final'!#REF!="Muy Baja",'Mapa final'!#REF!="Leve"),CONCATENATE("R3C",'Mapa final'!#REF!),"")</f>
        <v>#REF!</v>
      </c>
      <c r="M50" s="98" t="e">
        <f>IF(AND('Mapa final'!#REF!="Muy Baja",'Mapa final'!#REF!="Leve"),CONCATENATE("R3C",'Mapa final'!#REF!),"")</f>
        <v>#REF!</v>
      </c>
      <c r="N50" s="98" t="e">
        <f>IF(AND('Mapa final'!#REF!="Muy Baja",'Mapa final'!#REF!="Leve"),CONCATENATE("R3C",'Mapa final'!#REF!),"")</f>
        <v>#REF!</v>
      </c>
      <c r="O50" s="98" t="e">
        <f>IF(AND('Mapa final'!#REF!="Muy Baja",'Mapa final'!#REF!="Leve"),CONCATENATE("R3C",'Mapa final'!#REF!),"")</f>
        <v>#REF!</v>
      </c>
      <c r="P50" s="98" t="e">
        <f>IF(AND('Mapa final'!#REF!="Muy Baja",'Mapa final'!#REF!="Leve"),CONCATENATE("R3C",'Mapa final'!#REF!),"")</f>
        <v>#REF!</v>
      </c>
      <c r="Q50" s="98" t="e">
        <f>IF(AND('Mapa final'!#REF!="Muy Baja",'Mapa final'!#REF!="Leve"),CONCATENATE("R3C",'Mapa final'!#REF!),"")</f>
        <v>#REF!</v>
      </c>
      <c r="R50" s="98" t="e">
        <f>IF(AND('Mapa final'!#REF!="Muy Baja",'Mapa final'!#REF!="Leve"),CONCATENATE("R3C",'Mapa final'!#REF!),"")</f>
        <v>#REF!</v>
      </c>
      <c r="S50" s="98" t="e">
        <f>IF(AND('Mapa final'!#REF!="Muy Baja",'Mapa final'!#REF!="Leve"),CONCATENATE("R3C",'Mapa final'!#REF!),"")</f>
        <v>#REF!</v>
      </c>
      <c r="T50" s="97" t="e">
        <f>IF(AND('Mapa final'!#REF!="Muy Baja",'Mapa final'!#REF!="Menor"),CONCATENATE("R3C",'Mapa final'!#REF!),"")</f>
        <v>#REF!</v>
      </c>
      <c r="U50" s="98" t="e">
        <f>IF(AND('Mapa final'!#REF!="Muy Baja",'Mapa final'!#REF!="Menor"),CONCATENATE("R3C",'Mapa final'!#REF!),"")</f>
        <v>#REF!</v>
      </c>
      <c r="V50" s="98" t="e">
        <f>IF(AND('Mapa final'!#REF!="Muy Baja",'Mapa final'!#REF!="Menor"),CONCATENATE("R3C",'Mapa final'!#REF!),"")</f>
        <v>#REF!</v>
      </c>
      <c r="W50" s="98" t="e">
        <f>IF(AND('Mapa final'!#REF!="Muy Baja",'Mapa final'!#REF!="Menor"),CONCATENATE("R3C",'Mapa final'!#REF!),"")</f>
        <v>#REF!</v>
      </c>
      <c r="X50" s="98" t="e">
        <f>IF(AND('Mapa final'!#REF!="Muy Baja",'Mapa final'!#REF!="Menor"),CONCATENATE("R3C",'Mapa final'!#REF!),"")</f>
        <v>#REF!</v>
      </c>
      <c r="Y50" s="99" t="e">
        <f>IF(AND('Mapa final'!#REF!="Muy Baja",'Mapa final'!#REF!="Menor"),CONCATENATE("R3C",'Mapa final'!#REF!),"")</f>
        <v>#REF!</v>
      </c>
      <c r="Z50" s="88" t="e">
        <f>IF(AND('Mapa final'!#REF!="Muy Baja",'Mapa final'!#REF!="Moderado"),CONCATENATE("R3C",'Mapa final'!#REF!),"")</f>
        <v>#REF!</v>
      </c>
      <c r="AA50" s="89" t="e">
        <f>IF(AND('Mapa final'!#REF!="Muy Baja",'Mapa final'!#REF!="Moderado"),CONCATENATE("R3C",'Mapa final'!#REF!),"")</f>
        <v>#REF!</v>
      </c>
      <c r="AB50" s="89" t="e">
        <f>IF(AND('Mapa final'!#REF!="Muy Baja",'Mapa final'!#REF!="Moderado"),CONCATENATE("R3C",'Mapa final'!#REF!),"")</f>
        <v>#REF!</v>
      </c>
      <c r="AC50" s="89" t="e">
        <f>IF(AND('Mapa final'!#REF!="Muy Baja",'Mapa final'!#REF!="Moderado"),CONCATENATE("R3C",'Mapa final'!#REF!),"")</f>
        <v>#REF!</v>
      </c>
      <c r="AD50" s="89" t="e">
        <f>IF(AND('Mapa final'!#REF!="Muy Baja",'Mapa final'!#REF!="Moderado"),CONCATENATE("R3C",'Mapa final'!#REF!),"")</f>
        <v>#REF!</v>
      </c>
      <c r="AE50" s="90" t="e">
        <f>IF(AND('Mapa final'!#REF!="Muy Baja",'Mapa final'!#REF!="Moderado"),CONCATENATE("R3C",'Mapa final'!#REF!),"")</f>
        <v>#REF!</v>
      </c>
      <c r="AF50" s="73" t="e">
        <f>IF(AND('Mapa final'!#REF!="Muy Baja",'Mapa final'!#REF!="Mayor"),CONCATENATE("R3C",'Mapa final'!#REF!),"")</f>
        <v>#REF!</v>
      </c>
      <c r="AG50" s="74" t="e">
        <f>IF(AND('Mapa final'!#REF!="Muy Baja",'Mapa final'!#REF!="Mayor"),CONCATENATE("R3C",'Mapa final'!#REF!),"")</f>
        <v>#REF!</v>
      </c>
      <c r="AH50" s="74" t="e">
        <f>IF(AND('Mapa final'!#REF!="Muy Baja",'Mapa final'!#REF!="Mayor"),CONCATENATE("R3C",'Mapa final'!#REF!),"")</f>
        <v>#REF!</v>
      </c>
      <c r="AI50" s="74" t="e">
        <f>IF(AND('Mapa final'!#REF!="Muy Baja",'Mapa final'!#REF!="Mayor"),CONCATENATE("R3C",'Mapa final'!#REF!),"")</f>
        <v>#REF!</v>
      </c>
      <c r="AJ50" s="74" t="e">
        <f>IF(AND('Mapa final'!#REF!="Muy Baja",'Mapa final'!#REF!="Mayor"),CONCATENATE("R3C",'Mapa final'!#REF!),"")</f>
        <v>#REF!</v>
      </c>
      <c r="AK50" s="75" t="e">
        <f>IF(AND('Mapa final'!#REF!="Muy Baja",'Mapa final'!#REF!="Mayor"),CONCATENATE("R3C",'Mapa final'!#REF!),"")</f>
        <v>#REF!</v>
      </c>
      <c r="AL50" s="76" t="e">
        <f>IF(AND('Mapa final'!#REF!="Muy Baja",'Mapa final'!#REF!="Catastrófico"),CONCATENATE("R3C",'Mapa final'!#REF!),"")</f>
        <v>#REF!</v>
      </c>
      <c r="AM50" s="77" t="e">
        <f>IF(AND('Mapa final'!#REF!="Muy Baja",'Mapa final'!#REF!="Catastrófico"),CONCATENATE("R3C",'Mapa final'!#REF!),"")</f>
        <v>#REF!</v>
      </c>
      <c r="AN50" s="77" t="e">
        <f>IF(AND('Mapa final'!#REF!="Muy Baja",'Mapa final'!#REF!="Catastrófico"),CONCATENATE("R3C",'Mapa final'!#REF!),"")</f>
        <v>#REF!</v>
      </c>
      <c r="AO50" s="77" t="e">
        <f>IF(AND('Mapa final'!#REF!="Muy Baja",'Mapa final'!#REF!="Catastrófico"),CONCATENATE("R3C",'Mapa final'!#REF!),"")</f>
        <v>#REF!</v>
      </c>
      <c r="AP50" s="77" t="e">
        <f>IF(AND('Mapa final'!#REF!="Muy Baja",'Mapa final'!#REF!="Catastrófico"),CONCATENATE("R3C",'Mapa final'!#REF!),"")</f>
        <v>#REF!</v>
      </c>
      <c r="AQ50" s="78" t="e">
        <f>IF(AND('Mapa final'!#REF!="Muy Baja",'Mapa final'!#REF!="Catastrófico"),CONCATENATE("R3C",'Mapa final'!#REF!),"")</f>
        <v>#REF!</v>
      </c>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row>
    <row r="51" spans="1:84" ht="18.649999999999999" customHeight="1" x14ac:dyDescent="0.6">
      <c r="A51" s="22"/>
      <c r="B51" s="822"/>
      <c r="C51" s="822"/>
      <c r="D51" s="823"/>
      <c r="E51" s="793"/>
      <c r="F51" s="794"/>
      <c r="G51" s="794"/>
      <c r="H51" s="794"/>
      <c r="I51" s="798"/>
      <c r="J51" s="97" t="e">
        <f>IF(AND('Mapa final'!#REF!="Muy Baja",'Mapa final'!#REF!="Leve"),CONCATENATE("R4C",'Mapa final'!#REF!),"")</f>
        <v>#REF!</v>
      </c>
      <c r="K51" s="98" t="e">
        <f>IF(AND('Mapa final'!#REF!="Muy Baja",'Mapa final'!#REF!="Leve"),CONCATENATE("R4C",'Mapa final'!#REF!),"")</f>
        <v>#REF!</v>
      </c>
      <c r="L51" s="98" t="e">
        <f>IF(AND('Mapa final'!#REF!="Muy Baja",'Mapa final'!#REF!="Leve"),CONCATENATE("R4C",'Mapa final'!#REF!),"")</f>
        <v>#REF!</v>
      </c>
      <c r="M51" s="98" t="e">
        <f>IF(AND('Mapa final'!#REF!="Muy Baja",'Mapa final'!#REF!="Leve"),CONCATENATE("R4C",'Mapa final'!#REF!),"")</f>
        <v>#REF!</v>
      </c>
      <c r="N51" s="98" t="e">
        <f>IF(AND('Mapa final'!#REF!="Muy Baja",'Mapa final'!#REF!="Leve"),CONCATENATE("R4C",'Mapa final'!#REF!),"")</f>
        <v>#REF!</v>
      </c>
      <c r="O51" s="98" t="e">
        <f>IF(AND('Mapa final'!#REF!="Muy Baja",'Mapa final'!#REF!="Leve"),CONCATENATE("R4C",'Mapa final'!#REF!),"")</f>
        <v>#REF!</v>
      </c>
      <c r="P51" s="98" t="e">
        <f>IF(AND('Mapa final'!#REF!="Muy Baja",'Mapa final'!#REF!="Leve"),CONCATENATE("R4C",'Mapa final'!#REF!),"")</f>
        <v>#REF!</v>
      </c>
      <c r="Q51" s="98" t="e">
        <f>IF(AND('Mapa final'!#REF!="Muy Baja",'Mapa final'!#REF!="Leve"),CONCATENATE("R4C",'Mapa final'!#REF!),"")</f>
        <v>#REF!</v>
      </c>
      <c r="R51" s="98" t="e">
        <f>IF(AND('Mapa final'!#REF!="Muy Baja",'Mapa final'!#REF!="Leve"),CONCATENATE("R4C",'Mapa final'!#REF!),"")</f>
        <v>#REF!</v>
      </c>
      <c r="S51" s="98" t="e">
        <f>IF(AND('Mapa final'!#REF!="Muy Baja",'Mapa final'!#REF!="Leve"),CONCATENATE("R4C",'Mapa final'!#REF!),"")</f>
        <v>#REF!</v>
      </c>
      <c r="T51" s="97" t="e">
        <f>IF(AND('Mapa final'!#REF!="Muy Baja",'Mapa final'!#REF!="Menor"),CONCATENATE("R4C",'Mapa final'!#REF!),"")</f>
        <v>#REF!</v>
      </c>
      <c r="U51" s="98" t="e">
        <f>IF(AND('Mapa final'!#REF!="Muy Baja",'Mapa final'!#REF!="Menor"),CONCATENATE("R4C",'Mapa final'!#REF!),"")</f>
        <v>#REF!</v>
      </c>
      <c r="V51" s="98" t="e">
        <f>IF(AND('Mapa final'!#REF!="Muy Baja",'Mapa final'!#REF!="Menor"),CONCATENATE("R4C",'Mapa final'!#REF!),"")</f>
        <v>#REF!</v>
      </c>
      <c r="W51" s="98" t="e">
        <f>IF(AND('Mapa final'!#REF!="Muy Baja",'Mapa final'!#REF!="Menor"),CONCATENATE("R4C",'Mapa final'!#REF!),"")</f>
        <v>#REF!</v>
      </c>
      <c r="X51" s="98" t="e">
        <f>IF(AND('Mapa final'!#REF!="Muy Baja",'Mapa final'!#REF!="Menor"),CONCATENATE("R4C",'Mapa final'!#REF!),"")</f>
        <v>#REF!</v>
      </c>
      <c r="Y51" s="99" t="e">
        <f>IF(AND('Mapa final'!#REF!="Muy Baja",'Mapa final'!#REF!="Menor"),CONCATENATE("R4C",'Mapa final'!#REF!),"")</f>
        <v>#REF!</v>
      </c>
      <c r="Z51" s="88" t="e">
        <f>IF(AND('Mapa final'!#REF!="Muy Baja",'Mapa final'!#REF!="Moderado"),CONCATENATE("R4C",'Mapa final'!#REF!),"")</f>
        <v>#REF!</v>
      </c>
      <c r="AA51" s="89" t="e">
        <f>IF(AND('Mapa final'!#REF!="Muy Baja",'Mapa final'!#REF!="Moderado"),CONCATENATE("R4C",'Mapa final'!#REF!),"")</f>
        <v>#REF!</v>
      </c>
      <c r="AB51" s="89" t="e">
        <f>IF(AND('Mapa final'!#REF!="Muy Baja",'Mapa final'!#REF!="Moderado"),CONCATENATE("R4C",'Mapa final'!#REF!),"")</f>
        <v>#REF!</v>
      </c>
      <c r="AC51" s="89" t="e">
        <f>IF(AND('Mapa final'!#REF!="Muy Baja",'Mapa final'!#REF!="Moderado"),CONCATENATE("R4C",'Mapa final'!#REF!),"")</f>
        <v>#REF!</v>
      </c>
      <c r="AD51" s="89" t="e">
        <f>IF(AND('Mapa final'!#REF!="Muy Baja",'Mapa final'!#REF!="Moderado"),CONCATENATE("R4C",'Mapa final'!#REF!),"")</f>
        <v>#REF!</v>
      </c>
      <c r="AE51" s="90" t="e">
        <f>IF(AND('Mapa final'!#REF!="Muy Baja",'Mapa final'!#REF!="Moderado"),CONCATENATE("R4C",'Mapa final'!#REF!),"")</f>
        <v>#REF!</v>
      </c>
      <c r="AF51" s="73" t="e">
        <f>IF(AND('Mapa final'!#REF!="Muy Baja",'Mapa final'!#REF!="Mayor"),CONCATENATE("R4C",'Mapa final'!#REF!),"")</f>
        <v>#REF!</v>
      </c>
      <c r="AG51" s="74" t="e">
        <f>IF(AND('Mapa final'!#REF!="Muy Baja",'Mapa final'!#REF!="Mayor"),CONCATENATE("R4C",'Mapa final'!#REF!),"")</f>
        <v>#REF!</v>
      </c>
      <c r="AH51" s="74" t="e">
        <f>IF(AND('Mapa final'!#REF!="Muy Baja",'Mapa final'!#REF!="Mayor"),CONCATENATE("R4C",'Mapa final'!#REF!),"")</f>
        <v>#REF!</v>
      </c>
      <c r="AI51" s="74" t="e">
        <f>IF(AND('Mapa final'!#REF!="Muy Baja",'Mapa final'!#REF!="Mayor"),CONCATENATE("R4C",'Mapa final'!#REF!),"")</f>
        <v>#REF!</v>
      </c>
      <c r="AJ51" s="74" t="e">
        <f>IF(AND('Mapa final'!#REF!="Muy Baja",'Mapa final'!#REF!="Mayor"),CONCATENATE("R4C",'Mapa final'!#REF!),"")</f>
        <v>#REF!</v>
      </c>
      <c r="AK51" s="75" t="e">
        <f>IF(AND('Mapa final'!#REF!="Muy Baja",'Mapa final'!#REF!="Mayor"),CONCATENATE("R4C",'Mapa final'!#REF!),"")</f>
        <v>#REF!</v>
      </c>
      <c r="AL51" s="76" t="e">
        <f>IF(AND('Mapa final'!#REF!="Muy Baja",'Mapa final'!#REF!="Catastrófico"),CONCATENATE("R4C",'Mapa final'!#REF!),"")</f>
        <v>#REF!</v>
      </c>
      <c r="AM51" s="77" t="e">
        <f>IF(AND('Mapa final'!#REF!="Muy Baja",'Mapa final'!#REF!="Catastrófico"),CONCATENATE("R4C",'Mapa final'!#REF!),"")</f>
        <v>#REF!</v>
      </c>
      <c r="AN51" s="77" t="e">
        <f>IF(AND('Mapa final'!#REF!="Muy Baja",'Mapa final'!#REF!="Catastrófico"),CONCATENATE("R4C",'Mapa final'!#REF!),"")</f>
        <v>#REF!</v>
      </c>
      <c r="AO51" s="77" t="e">
        <f>IF(AND('Mapa final'!#REF!="Muy Baja",'Mapa final'!#REF!="Catastrófico"),CONCATENATE("R4C",'Mapa final'!#REF!),"")</f>
        <v>#REF!</v>
      </c>
      <c r="AP51" s="77" t="e">
        <f>IF(AND('Mapa final'!#REF!="Muy Baja",'Mapa final'!#REF!="Catastrófico"),CONCATENATE("R4C",'Mapa final'!#REF!),"")</f>
        <v>#REF!</v>
      </c>
      <c r="AQ51" s="78" t="e">
        <f>IF(AND('Mapa final'!#REF!="Muy Baja",'Mapa final'!#REF!="Catastrófico"),CONCATENATE("R4C",'Mapa final'!#REF!),"")</f>
        <v>#REF!</v>
      </c>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row>
    <row r="52" spans="1:84" ht="18.649999999999999" customHeight="1" x14ac:dyDescent="0.6">
      <c r="A52" s="22"/>
      <c r="B52" s="822"/>
      <c r="C52" s="822"/>
      <c r="D52" s="823"/>
      <c r="E52" s="793"/>
      <c r="F52" s="794"/>
      <c r="G52" s="794"/>
      <c r="H52" s="794"/>
      <c r="I52" s="798"/>
      <c r="J52" s="97" t="e">
        <f>IF(AND('Mapa final'!#REF!="Muy Baja",'Mapa final'!#REF!="Leve"),CONCATENATE("R7C",'Mapa final'!#REF!),"")</f>
        <v>#REF!</v>
      </c>
      <c r="K52" s="98" t="e">
        <f>IF(AND('Mapa final'!#REF!="Muy Baja",'Mapa final'!#REF!="Leve"),CONCATENATE("R7C",'Mapa final'!#REF!),"")</f>
        <v>#REF!</v>
      </c>
      <c r="L52" s="98" t="e">
        <f>IF(AND('Mapa final'!#REF!="Muy Baja",'Mapa final'!#REF!="Leve"),CONCATENATE("R7C",'Mapa final'!#REF!),"")</f>
        <v>#REF!</v>
      </c>
      <c r="M52" s="98" t="e">
        <f>IF(AND('Mapa final'!#REF!="Muy Baja",'Mapa final'!#REF!="Leve"),CONCATENATE("R7C",'Mapa final'!#REF!),"")</f>
        <v>#REF!</v>
      </c>
      <c r="N52" s="98" t="e">
        <f>IF(AND('Mapa final'!#REF!="Muy Baja",'Mapa final'!#REF!="Leve"),CONCATENATE("R7C",'Mapa final'!#REF!),"")</f>
        <v>#REF!</v>
      </c>
      <c r="O52" s="98" t="e">
        <f>IF(AND('Mapa final'!#REF!="Muy Baja",'Mapa final'!#REF!="Leve"),CONCATENATE("R7C",'Mapa final'!#REF!),"")</f>
        <v>#REF!</v>
      </c>
      <c r="P52" s="98" t="e">
        <f>IF(AND('Mapa final'!#REF!="Muy Baja",'Mapa final'!#REF!="Leve"),CONCATENATE("R7C",'Mapa final'!#REF!),"")</f>
        <v>#REF!</v>
      </c>
      <c r="Q52" s="98" t="e">
        <f>IF(AND('Mapa final'!#REF!="Muy Baja",'Mapa final'!#REF!="Leve"),CONCATENATE("R7C",'Mapa final'!#REF!),"")</f>
        <v>#REF!</v>
      </c>
      <c r="R52" s="98" t="e">
        <f>IF(AND('Mapa final'!#REF!="Muy Baja",'Mapa final'!#REF!="Leve"),CONCATENATE("R7C",'Mapa final'!#REF!),"")</f>
        <v>#REF!</v>
      </c>
      <c r="S52" s="98" t="e">
        <f>IF(AND('Mapa final'!#REF!="Muy Baja",'Mapa final'!#REF!="Leve"),CONCATENATE("R7C",'Mapa final'!#REF!),"")</f>
        <v>#REF!</v>
      </c>
      <c r="T52" s="97" t="e">
        <f>IF(AND('Mapa final'!#REF!="Muy Baja",'Mapa final'!#REF!="Menor"),CONCATENATE("R7C",'Mapa final'!#REF!),"")</f>
        <v>#REF!</v>
      </c>
      <c r="U52" s="98" t="e">
        <f>IF(AND('Mapa final'!#REF!="Muy Baja",'Mapa final'!#REF!="Menor"),CONCATENATE("R7C",'Mapa final'!#REF!),"")</f>
        <v>#REF!</v>
      </c>
      <c r="V52" s="98" t="e">
        <f>IF(AND('Mapa final'!#REF!="Muy Baja",'Mapa final'!#REF!="Menor"),CONCATENATE("R7C",'Mapa final'!#REF!),"")</f>
        <v>#REF!</v>
      </c>
      <c r="W52" s="98" t="e">
        <f>IF(AND('Mapa final'!#REF!="Muy Baja",'Mapa final'!#REF!="Menor"),CONCATENATE("R7C",'Mapa final'!#REF!),"")</f>
        <v>#REF!</v>
      </c>
      <c r="X52" s="98" t="e">
        <f>IF(AND('Mapa final'!#REF!="Muy Baja",'Mapa final'!#REF!="Menor"),CONCATENATE("R7C",'Mapa final'!#REF!),"")</f>
        <v>#REF!</v>
      </c>
      <c r="Y52" s="99" t="e">
        <f>IF(AND('Mapa final'!#REF!="Muy Baja",'Mapa final'!#REF!="Menor"),CONCATENATE("R7C",'Mapa final'!#REF!),"")</f>
        <v>#REF!</v>
      </c>
      <c r="Z52" s="88" t="e">
        <f>IF(AND('Mapa final'!#REF!="Muy Baja",'Mapa final'!#REF!="Moderado"),CONCATENATE("R7C",'Mapa final'!#REF!),"")</f>
        <v>#REF!</v>
      </c>
      <c r="AA52" s="89" t="e">
        <f>IF(AND('Mapa final'!#REF!="Muy Baja",'Mapa final'!#REF!="Moderado"),CONCATENATE("R7C",'Mapa final'!#REF!),"")</f>
        <v>#REF!</v>
      </c>
      <c r="AB52" s="89" t="e">
        <f>IF(AND('Mapa final'!#REF!="Muy Baja",'Mapa final'!#REF!="Moderado"),CONCATENATE("R7C",'Mapa final'!#REF!),"")</f>
        <v>#REF!</v>
      </c>
      <c r="AC52" s="89" t="e">
        <f>IF(AND('Mapa final'!#REF!="Muy Baja",'Mapa final'!#REF!="Moderado"),CONCATENATE("R7C",'Mapa final'!#REF!),"")</f>
        <v>#REF!</v>
      </c>
      <c r="AD52" s="89" t="e">
        <f>IF(AND('Mapa final'!#REF!="Muy Baja",'Mapa final'!#REF!="Moderado"),CONCATENATE("R7C",'Mapa final'!#REF!),"")</f>
        <v>#REF!</v>
      </c>
      <c r="AE52" s="90" t="e">
        <f>IF(AND('Mapa final'!#REF!="Muy Baja",'Mapa final'!#REF!="Moderado"),CONCATENATE("R7C",'Mapa final'!#REF!),"")</f>
        <v>#REF!</v>
      </c>
      <c r="AF52" s="73" t="e">
        <f>IF(AND('Mapa final'!#REF!="Muy Baja",'Mapa final'!#REF!="Mayor"),CONCATENATE("R7C",'Mapa final'!#REF!),"")</f>
        <v>#REF!</v>
      </c>
      <c r="AG52" s="74" t="e">
        <f>IF(AND('Mapa final'!#REF!="Muy Baja",'Mapa final'!#REF!="Mayor"),CONCATENATE("R7C",'Mapa final'!#REF!),"")</f>
        <v>#REF!</v>
      </c>
      <c r="AH52" s="74" t="e">
        <f>IF(AND('Mapa final'!#REF!="Muy Baja",'Mapa final'!#REF!="Mayor"),CONCATENATE("R7C",'Mapa final'!#REF!),"")</f>
        <v>#REF!</v>
      </c>
      <c r="AI52" s="74" t="e">
        <f>IF(AND('Mapa final'!#REF!="Muy Baja",'Mapa final'!#REF!="Mayor"),CONCATENATE("R7C",'Mapa final'!#REF!),"")</f>
        <v>#REF!</v>
      </c>
      <c r="AJ52" s="74" t="e">
        <f>IF(AND('Mapa final'!#REF!="Muy Baja",'Mapa final'!#REF!="Mayor"),CONCATENATE("R7C",'Mapa final'!#REF!),"")</f>
        <v>#REF!</v>
      </c>
      <c r="AK52" s="75" t="e">
        <f>IF(AND('Mapa final'!#REF!="Muy Baja",'Mapa final'!#REF!="Mayor"),CONCATENATE("R7C",'Mapa final'!#REF!),"")</f>
        <v>#REF!</v>
      </c>
      <c r="AL52" s="76" t="e">
        <f>IF(AND('Mapa final'!#REF!="Muy Baja",'Mapa final'!#REF!="Catastrófico"),CONCATENATE("R7C",'Mapa final'!#REF!),"")</f>
        <v>#REF!</v>
      </c>
      <c r="AM52" s="77" t="e">
        <f>IF(AND('Mapa final'!#REF!="Muy Baja",'Mapa final'!#REF!="Catastrófico"),CONCATENATE("R7C",'Mapa final'!#REF!),"")</f>
        <v>#REF!</v>
      </c>
      <c r="AN52" s="77" t="e">
        <f>IF(AND('Mapa final'!#REF!="Muy Baja",'Mapa final'!#REF!="Catastrófico"),CONCATENATE("R7C",'Mapa final'!#REF!),"")</f>
        <v>#REF!</v>
      </c>
      <c r="AO52" s="77" t="e">
        <f>IF(AND('Mapa final'!#REF!="Muy Baja",'Mapa final'!#REF!="Catastrófico"),CONCATENATE("R7C",'Mapa final'!#REF!),"")</f>
        <v>#REF!</v>
      </c>
      <c r="AP52" s="77" t="e">
        <f>IF(AND('Mapa final'!#REF!="Muy Baja",'Mapa final'!#REF!="Catastrófico"),CONCATENATE("R7C",'Mapa final'!#REF!),"")</f>
        <v>#REF!</v>
      </c>
      <c r="AQ52" s="78" t="e">
        <f>IF(AND('Mapa final'!#REF!="Muy Baja",'Mapa final'!#REF!="Catastrófico"),CONCATENATE("R7C",'Mapa final'!#REF!),"")</f>
        <v>#REF!</v>
      </c>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row>
    <row r="53" spans="1:84" ht="18.649999999999999" customHeight="1" x14ac:dyDescent="0.6">
      <c r="A53" s="22"/>
      <c r="B53" s="822"/>
      <c r="C53" s="822"/>
      <c r="D53" s="823"/>
      <c r="E53" s="793"/>
      <c r="F53" s="794"/>
      <c r="G53" s="794"/>
      <c r="H53" s="794"/>
      <c r="I53" s="798"/>
      <c r="J53" s="97" t="e">
        <f>IF(AND('Mapa final'!#REF!="Muy Baja",'Mapa final'!#REF!="Leve"),CONCATENATE("R8C",'Mapa final'!#REF!),"")</f>
        <v>#REF!</v>
      </c>
      <c r="K53" s="98" t="e">
        <f>IF(AND('Mapa final'!#REF!="Muy Baja",'Mapa final'!#REF!="Leve"),CONCATENATE("R8C",'Mapa final'!#REF!),"")</f>
        <v>#REF!</v>
      </c>
      <c r="L53" s="98" t="e">
        <f>IF(AND('Mapa final'!#REF!="Muy Baja",'Mapa final'!#REF!="Leve"),CONCATENATE("R8C",'Mapa final'!#REF!),"")</f>
        <v>#REF!</v>
      </c>
      <c r="M53" s="98" t="e">
        <f>IF(AND('Mapa final'!#REF!="Muy Baja",'Mapa final'!#REF!="Leve"),CONCATENATE("R8C",'Mapa final'!#REF!),"")</f>
        <v>#REF!</v>
      </c>
      <c r="N53" s="98" t="e">
        <f>IF(AND('Mapa final'!#REF!="Muy Baja",'Mapa final'!#REF!="Leve"),CONCATENATE("R8C",'Mapa final'!#REF!),"")</f>
        <v>#REF!</v>
      </c>
      <c r="O53" s="98" t="e">
        <f>IF(AND('Mapa final'!#REF!="Muy Baja",'Mapa final'!#REF!="Leve"),CONCATENATE("R8C",'Mapa final'!#REF!),"")</f>
        <v>#REF!</v>
      </c>
      <c r="P53" s="98" t="e">
        <f>IF(AND('Mapa final'!#REF!="Muy Baja",'Mapa final'!#REF!="Leve"),CONCATENATE("R8C",'Mapa final'!#REF!),"")</f>
        <v>#REF!</v>
      </c>
      <c r="Q53" s="98" t="e">
        <f>IF(AND('Mapa final'!#REF!="Muy Baja",'Mapa final'!#REF!="Leve"),CONCATENATE("R8C",'Mapa final'!#REF!),"")</f>
        <v>#REF!</v>
      </c>
      <c r="R53" s="98" t="e">
        <f>IF(AND('Mapa final'!#REF!="Muy Baja",'Mapa final'!#REF!="Leve"),CONCATENATE("R8C",'Mapa final'!#REF!),"")</f>
        <v>#REF!</v>
      </c>
      <c r="S53" s="98" t="e">
        <f>IF(AND('Mapa final'!#REF!="Muy Baja",'Mapa final'!#REF!="Leve"),CONCATENATE("R8C",'Mapa final'!#REF!),"")</f>
        <v>#REF!</v>
      </c>
      <c r="T53" s="97" t="e">
        <f>IF(AND('Mapa final'!#REF!="Muy Baja",'Mapa final'!#REF!="Menor"),CONCATENATE("R8C",'Mapa final'!#REF!),"")</f>
        <v>#REF!</v>
      </c>
      <c r="U53" s="98" t="e">
        <f>IF(AND('Mapa final'!#REF!="Muy Baja",'Mapa final'!#REF!="Menor"),CONCATENATE("R8C",'Mapa final'!#REF!),"")</f>
        <v>#REF!</v>
      </c>
      <c r="V53" s="98" t="e">
        <f>IF(AND('Mapa final'!#REF!="Muy Baja",'Mapa final'!#REF!="Menor"),CONCATENATE("R8C",'Mapa final'!#REF!),"")</f>
        <v>#REF!</v>
      </c>
      <c r="W53" s="98" t="e">
        <f>IF(AND('Mapa final'!#REF!="Muy Baja",'Mapa final'!#REF!="Menor"),CONCATENATE("R8C",'Mapa final'!#REF!),"")</f>
        <v>#REF!</v>
      </c>
      <c r="X53" s="98" t="e">
        <f>IF(AND('Mapa final'!#REF!="Muy Baja",'Mapa final'!#REF!="Menor"),CONCATENATE("R8C",'Mapa final'!#REF!),"")</f>
        <v>#REF!</v>
      </c>
      <c r="Y53" s="99" t="e">
        <f>IF(AND('Mapa final'!#REF!="Muy Baja",'Mapa final'!#REF!="Menor"),CONCATENATE("R8C",'Mapa final'!#REF!),"")</f>
        <v>#REF!</v>
      </c>
      <c r="Z53" s="88" t="e">
        <f>IF(AND('Mapa final'!#REF!="Muy Baja",'Mapa final'!#REF!="Moderado"),CONCATENATE("R8C",'Mapa final'!#REF!),"")</f>
        <v>#REF!</v>
      </c>
      <c r="AA53" s="89" t="e">
        <f>IF(AND('Mapa final'!#REF!="Muy Baja",'Mapa final'!#REF!="Moderado"),CONCATENATE("R8C",'Mapa final'!#REF!),"")</f>
        <v>#REF!</v>
      </c>
      <c r="AB53" s="89" t="e">
        <f>IF(AND('Mapa final'!#REF!="Muy Baja",'Mapa final'!#REF!="Moderado"),CONCATENATE("R8C",'Mapa final'!#REF!),"")</f>
        <v>#REF!</v>
      </c>
      <c r="AC53" s="89" t="e">
        <f>IF(AND('Mapa final'!#REF!="Muy Baja",'Mapa final'!#REF!="Moderado"),CONCATENATE("R8C",'Mapa final'!#REF!),"")</f>
        <v>#REF!</v>
      </c>
      <c r="AD53" s="89" t="e">
        <f>IF(AND('Mapa final'!#REF!="Muy Baja",'Mapa final'!#REF!="Moderado"),CONCATENATE("R8C",'Mapa final'!#REF!),"")</f>
        <v>#REF!</v>
      </c>
      <c r="AE53" s="90" t="e">
        <f>IF(AND('Mapa final'!#REF!="Muy Baja",'Mapa final'!#REF!="Moderado"),CONCATENATE("R8C",'Mapa final'!#REF!),"")</f>
        <v>#REF!</v>
      </c>
      <c r="AF53" s="73" t="e">
        <f>IF(AND('Mapa final'!#REF!="Muy Baja",'Mapa final'!#REF!="Mayor"),CONCATENATE("R8C",'Mapa final'!#REF!),"")</f>
        <v>#REF!</v>
      </c>
      <c r="AG53" s="74" t="e">
        <f>IF(AND('Mapa final'!#REF!="Muy Baja",'Mapa final'!#REF!="Mayor"),CONCATENATE("R8C",'Mapa final'!#REF!),"")</f>
        <v>#REF!</v>
      </c>
      <c r="AH53" s="74" t="e">
        <f>IF(AND('Mapa final'!#REF!="Muy Baja",'Mapa final'!#REF!="Mayor"),CONCATENATE("R8C",'Mapa final'!#REF!),"")</f>
        <v>#REF!</v>
      </c>
      <c r="AI53" s="74" t="e">
        <f>IF(AND('Mapa final'!#REF!="Muy Baja",'Mapa final'!#REF!="Mayor"),CONCATENATE("R8C",'Mapa final'!#REF!),"")</f>
        <v>#REF!</v>
      </c>
      <c r="AJ53" s="74" t="e">
        <f>IF(AND('Mapa final'!#REF!="Muy Baja",'Mapa final'!#REF!="Mayor"),CONCATENATE("R8C",'Mapa final'!#REF!),"")</f>
        <v>#REF!</v>
      </c>
      <c r="AK53" s="75" t="e">
        <f>IF(AND('Mapa final'!#REF!="Muy Baja",'Mapa final'!#REF!="Mayor"),CONCATENATE("R8C",'Mapa final'!#REF!),"")</f>
        <v>#REF!</v>
      </c>
      <c r="AL53" s="76" t="e">
        <f>IF(AND('Mapa final'!#REF!="Muy Baja",'Mapa final'!#REF!="Catastrófico"),CONCATENATE("R8C",'Mapa final'!#REF!),"")</f>
        <v>#REF!</v>
      </c>
      <c r="AM53" s="77" t="e">
        <f>IF(AND('Mapa final'!#REF!="Muy Baja",'Mapa final'!#REF!="Catastrófico"),CONCATENATE("R8C",'Mapa final'!#REF!),"")</f>
        <v>#REF!</v>
      </c>
      <c r="AN53" s="77" t="e">
        <f>IF(AND('Mapa final'!#REF!="Muy Baja",'Mapa final'!#REF!="Catastrófico"),CONCATENATE("R8C",'Mapa final'!#REF!),"")</f>
        <v>#REF!</v>
      </c>
      <c r="AO53" s="77" t="e">
        <f>IF(AND('Mapa final'!#REF!="Muy Baja",'Mapa final'!#REF!="Catastrófico"),CONCATENATE("R8C",'Mapa final'!#REF!),"")</f>
        <v>#REF!</v>
      </c>
      <c r="AP53" s="77" t="e">
        <f>IF(AND('Mapa final'!#REF!="Muy Baja",'Mapa final'!#REF!="Catastrófico"),CONCATENATE("R8C",'Mapa final'!#REF!),"")</f>
        <v>#REF!</v>
      </c>
      <c r="AQ53" s="78" t="e">
        <f>IF(AND('Mapa final'!#REF!="Muy Baja",'Mapa final'!#REF!="Catastrófico"),CONCATENATE("R8C",'Mapa final'!#REF!),"")</f>
        <v>#REF!</v>
      </c>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row>
    <row r="54" spans="1:84" ht="18.649999999999999" customHeight="1" x14ac:dyDescent="0.6">
      <c r="A54" s="22"/>
      <c r="B54" s="822"/>
      <c r="C54" s="822"/>
      <c r="D54" s="823"/>
      <c r="E54" s="793"/>
      <c r="F54" s="794"/>
      <c r="G54" s="794"/>
      <c r="H54" s="794"/>
      <c r="I54" s="798"/>
      <c r="J54" s="97" t="e">
        <f>IF(AND('Mapa final'!#REF!="Muy Baja",'Mapa final'!#REF!="Leve"),CONCATENATE("R9C",'Mapa final'!#REF!),"")</f>
        <v>#REF!</v>
      </c>
      <c r="K54" s="98" t="e">
        <f>IF(AND('Mapa final'!#REF!="Muy Baja",'Mapa final'!#REF!="Leve"),CONCATENATE("R9C",'Mapa final'!#REF!),"")</f>
        <v>#REF!</v>
      </c>
      <c r="L54" s="98" t="e">
        <f>IF(AND('Mapa final'!#REF!="Muy Baja",'Mapa final'!#REF!="Leve"),CONCATENATE("R9C",'Mapa final'!#REF!),"")</f>
        <v>#REF!</v>
      </c>
      <c r="M54" s="98" t="e">
        <f>IF(AND('Mapa final'!#REF!="Muy Baja",'Mapa final'!#REF!="Leve"),CONCATENATE("R9C",'Mapa final'!#REF!),"")</f>
        <v>#REF!</v>
      </c>
      <c r="N54" s="98" t="e">
        <f>IF(AND('Mapa final'!#REF!="Muy Baja",'Mapa final'!#REF!="Leve"),CONCATENATE("R9C",'Mapa final'!#REF!),"")</f>
        <v>#REF!</v>
      </c>
      <c r="O54" s="98" t="e">
        <f>IF(AND('Mapa final'!#REF!="Muy Baja",'Mapa final'!#REF!="Leve"),CONCATENATE("R9C",'Mapa final'!#REF!),"")</f>
        <v>#REF!</v>
      </c>
      <c r="P54" s="98" t="e">
        <f>IF(AND('Mapa final'!#REF!="Muy Baja",'Mapa final'!#REF!="Leve"),CONCATENATE("R9C",'Mapa final'!#REF!),"")</f>
        <v>#REF!</v>
      </c>
      <c r="Q54" s="98" t="e">
        <f>IF(AND('Mapa final'!#REF!="Muy Baja",'Mapa final'!#REF!="Leve"),CONCATENATE("R9C",'Mapa final'!#REF!),"")</f>
        <v>#REF!</v>
      </c>
      <c r="R54" s="98" t="e">
        <f>IF(AND('Mapa final'!#REF!="Muy Baja",'Mapa final'!#REF!="Leve"),CONCATENATE("R9C",'Mapa final'!#REF!),"")</f>
        <v>#REF!</v>
      </c>
      <c r="S54" s="98" t="e">
        <f>IF(AND('Mapa final'!#REF!="Muy Baja",'Mapa final'!#REF!="Leve"),CONCATENATE("R9C",'Mapa final'!#REF!),"")</f>
        <v>#REF!</v>
      </c>
      <c r="T54" s="97" t="e">
        <f>IF(AND('Mapa final'!#REF!="Muy Baja",'Mapa final'!#REF!="Menor"),CONCATENATE("R9C",'Mapa final'!#REF!),"")</f>
        <v>#REF!</v>
      </c>
      <c r="U54" s="98" t="e">
        <f>IF(AND('Mapa final'!#REF!="Muy Baja",'Mapa final'!#REF!="Menor"),CONCATENATE("R9C",'Mapa final'!#REF!),"")</f>
        <v>#REF!</v>
      </c>
      <c r="V54" s="98" t="e">
        <f>IF(AND('Mapa final'!#REF!="Muy Baja",'Mapa final'!#REF!="Menor"),CONCATENATE("R9C",'Mapa final'!#REF!),"")</f>
        <v>#REF!</v>
      </c>
      <c r="W54" s="98" t="e">
        <f>IF(AND('Mapa final'!#REF!="Muy Baja",'Mapa final'!#REF!="Menor"),CONCATENATE("R9C",'Mapa final'!#REF!),"")</f>
        <v>#REF!</v>
      </c>
      <c r="X54" s="98" t="e">
        <f>IF(AND('Mapa final'!#REF!="Muy Baja",'Mapa final'!#REF!="Menor"),CONCATENATE("R9C",'Mapa final'!#REF!),"")</f>
        <v>#REF!</v>
      </c>
      <c r="Y54" s="99" t="e">
        <f>IF(AND('Mapa final'!#REF!="Muy Baja",'Mapa final'!#REF!="Menor"),CONCATENATE("R9C",'Mapa final'!#REF!),"")</f>
        <v>#REF!</v>
      </c>
      <c r="Z54" s="88" t="e">
        <f>IF(AND('Mapa final'!#REF!="Muy Baja",'Mapa final'!#REF!="Moderado"),CONCATENATE("R9C",'Mapa final'!#REF!),"")</f>
        <v>#REF!</v>
      </c>
      <c r="AA54" s="89" t="e">
        <f>IF(AND('Mapa final'!#REF!="Muy Baja",'Mapa final'!#REF!="Moderado"),CONCATENATE("R9C",'Mapa final'!#REF!),"")</f>
        <v>#REF!</v>
      </c>
      <c r="AB54" s="89" t="e">
        <f>IF(AND('Mapa final'!#REF!="Muy Baja",'Mapa final'!#REF!="Moderado"),CONCATENATE("R9C",'Mapa final'!#REF!),"")</f>
        <v>#REF!</v>
      </c>
      <c r="AC54" s="89" t="e">
        <f>IF(AND('Mapa final'!#REF!="Muy Baja",'Mapa final'!#REF!="Moderado"),CONCATENATE("R9C",'Mapa final'!#REF!),"")</f>
        <v>#REF!</v>
      </c>
      <c r="AD54" s="89" t="e">
        <f>IF(AND('Mapa final'!#REF!="Muy Baja",'Mapa final'!#REF!="Moderado"),CONCATENATE("R9C",'Mapa final'!#REF!),"")</f>
        <v>#REF!</v>
      </c>
      <c r="AE54" s="90" t="e">
        <f>IF(AND('Mapa final'!#REF!="Muy Baja",'Mapa final'!#REF!="Moderado"),CONCATENATE("R9C",'Mapa final'!#REF!),"")</f>
        <v>#REF!</v>
      </c>
      <c r="AF54" s="73" t="e">
        <f>IF(AND('Mapa final'!#REF!="Muy Baja",'Mapa final'!#REF!="Mayor"),CONCATENATE("R9C",'Mapa final'!#REF!),"")</f>
        <v>#REF!</v>
      </c>
      <c r="AG54" s="74" t="e">
        <f>IF(AND('Mapa final'!#REF!="Muy Baja",'Mapa final'!#REF!="Mayor"),CONCATENATE("R9C",'Mapa final'!#REF!),"")</f>
        <v>#REF!</v>
      </c>
      <c r="AH54" s="74" t="e">
        <f>IF(AND('Mapa final'!#REF!="Muy Baja",'Mapa final'!#REF!="Mayor"),CONCATENATE("R9C",'Mapa final'!#REF!),"")</f>
        <v>#REF!</v>
      </c>
      <c r="AI54" s="74" t="e">
        <f>IF(AND('Mapa final'!#REF!="Muy Baja",'Mapa final'!#REF!="Mayor"),CONCATENATE("R9C",'Mapa final'!#REF!),"")</f>
        <v>#REF!</v>
      </c>
      <c r="AJ54" s="74" t="e">
        <f>IF(AND('Mapa final'!#REF!="Muy Baja",'Mapa final'!#REF!="Mayor"),CONCATENATE("R9C",'Mapa final'!#REF!),"")</f>
        <v>#REF!</v>
      </c>
      <c r="AK54" s="75" t="e">
        <f>IF(AND('Mapa final'!#REF!="Muy Baja",'Mapa final'!#REF!="Mayor"),CONCATENATE("R9C",'Mapa final'!#REF!),"")</f>
        <v>#REF!</v>
      </c>
      <c r="AL54" s="76" t="e">
        <f>IF(AND('Mapa final'!#REF!="Muy Baja",'Mapa final'!#REF!="Catastrófico"),CONCATENATE("R9C",'Mapa final'!#REF!),"")</f>
        <v>#REF!</v>
      </c>
      <c r="AM54" s="77" t="e">
        <f>IF(AND('Mapa final'!#REF!="Muy Baja",'Mapa final'!#REF!="Catastrófico"),CONCATENATE("R9C",'Mapa final'!#REF!),"")</f>
        <v>#REF!</v>
      </c>
      <c r="AN54" s="77" t="e">
        <f>IF(AND('Mapa final'!#REF!="Muy Baja",'Mapa final'!#REF!="Catastrófico"),CONCATENATE("R9C",'Mapa final'!#REF!),"")</f>
        <v>#REF!</v>
      </c>
      <c r="AO54" s="77" t="e">
        <f>IF(AND('Mapa final'!#REF!="Muy Baja",'Mapa final'!#REF!="Catastrófico"),CONCATENATE("R9C",'Mapa final'!#REF!),"")</f>
        <v>#REF!</v>
      </c>
      <c r="AP54" s="77" t="e">
        <f>IF(AND('Mapa final'!#REF!="Muy Baja",'Mapa final'!#REF!="Catastrófico"),CONCATENATE("R9C",'Mapa final'!#REF!),"")</f>
        <v>#REF!</v>
      </c>
      <c r="AQ54" s="78" t="e">
        <f>IF(AND('Mapa final'!#REF!="Muy Baja",'Mapa final'!#REF!="Catastrófico"),CONCATENATE("R9C",'Mapa final'!#REF!),"")</f>
        <v>#REF!</v>
      </c>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row>
    <row r="55" spans="1:84" ht="18.649999999999999" customHeight="1" thickBot="1" x14ac:dyDescent="0.65">
      <c r="A55" s="22"/>
      <c r="B55" s="822"/>
      <c r="C55" s="822"/>
      <c r="D55" s="823"/>
      <c r="E55" s="795"/>
      <c r="F55" s="796"/>
      <c r="G55" s="796"/>
      <c r="H55" s="796"/>
      <c r="I55" s="799"/>
      <c r="J55" s="100" t="e">
        <f>IF(AND('Mapa final'!#REF!="Muy Baja",'Mapa final'!#REF!="Leve"),CONCATENATE("R10C",'Mapa final'!#REF!),"")</f>
        <v>#REF!</v>
      </c>
      <c r="K55" s="101" t="e">
        <f>IF(AND('Mapa final'!#REF!="Muy Baja",'Mapa final'!#REF!="Leve"),CONCATENATE("R10C",'Mapa final'!#REF!),"")</f>
        <v>#REF!</v>
      </c>
      <c r="L55" s="101" t="e">
        <f>IF(AND('Mapa final'!#REF!="Muy Baja",'Mapa final'!#REF!="Leve"),CONCATENATE("R10C",'Mapa final'!#REF!),"")</f>
        <v>#REF!</v>
      </c>
      <c r="M55" s="101" t="e">
        <f>IF(AND('Mapa final'!#REF!="Muy Baja",'Mapa final'!#REF!="Leve"),CONCATENATE("R10C",'Mapa final'!#REF!),"")</f>
        <v>#REF!</v>
      </c>
      <c r="N55" s="101" t="e">
        <f>IF(AND('Mapa final'!#REF!="Muy Baja",'Mapa final'!#REF!="Leve"),CONCATENATE("R10C",'Mapa final'!#REF!),"")</f>
        <v>#REF!</v>
      </c>
      <c r="O55" s="101" t="e">
        <f>IF(AND('Mapa final'!#REF!="Muy Baja",'Mapa final'!#REF!="Leve"),CONCATENATE("R10C",'Mapa final'!#REF!),"")</f>
        <v>#REF!</v>
      </c>
      <c r="P55" s="101" t="e">
        <f>IF(AND('Mapa final'!#REF!="Muy Baja",'Mapa final'!#REF!="Leve"),CONCATENATE("R10C",'Mapa final'!#REF!),"")</f>
        <v>#REF!</v>
      </c>
      <c r="Q55" s="101" t="e">
        <f>IF(AND('Mapa final'!#REF!="Muy Baja",'Mapa final'!#REF!="Leve"),CONCATENATE("R10C",'Mapa final'!#REF!),"")</f>
        <v>#REF!</v>
      </c>
      <c r="R55" s="101" t="e">
        <f>IF(AND('Mapa final'!#REF!="Muy Baja",'Mapa final'!#REF!="Leve"),CONCATENATE("R10C",'Mapa final'!#REF!),"")</f>
        <v>#REF!</v>
      </c>
      <c r="S55" s="101" t="e">
        <f>IF(AND('Mapa final'!#REF!="Muy Baja",'Mapa final'!#REF!="Leve"),CONCATENATE("R10C",'Mapa final'!#REF!),"")</f>
        <v>#REF!</v>
      </c>
      <c r="T55" s="100" t="e">
        <f>IF(AND('Mapa final'!#REF!="Muy Baja",'Mapa final'!#REF!="Menor"),CONCATENATE("R10C",'Mapa final'!#REF!),"")</f>
        <v>#REF!</v>
      </c>
      <c r="U55" s="101" t="e">
        <f>IF(AND('Mapa final'!#REF!="Muy Baja",'Mapa final'!#REF!="Menor"),CONCATENATE("R10C",'Mapa final'!#REF!),"")</f>
        <v>#REF!</v>
      </c>
      <c r="V55" s="101" t="e">
        <f>IF(AND('Mapa final'!#REF!="Muy Baja",'Mapa final'!#REF!="Menor"),CONCATENATE("R10C",'Mapa final'!#REF!),"")</f>
        <v>#REF!</v>
      </c>
      <c r="W55" s="101" t="e">
        <f>IF(AND('Mapa final'!#REF!="Muy Baja",'Mapa final'!#REF!="Menor"),CONCATENATE("R10C",'Mapa final'!#REF!),"")</f>
        <v>#REF!</v>
      </c>
      <c r="X55" s="101" t="e">
        <f>IF(AND('Mapa final'!#REF!="Muy Baja",'Mapa final'!#REF!="Menor"),CONCATENATE("R10C",'Mapa final'!#REF!),"")</f>
        <v>#REF!</v>
      </c>
      <c r="Y55" s="102" t="e">
        <f>IF(AND('Mapa final'!#REF!="Muy Baja",'Mapa final'!#REF!="Menor"),CONCATENATE("R10C",'Mapa final'!#REF!),"")</f>
        <v>#REF!</v>
      </c>
      <c r="Z55" s="91" t="e">
        <f>IF(AND('Mapa final'!#REF!="Muy Baja",'Mapa final'!#REF!="Moderado"),CONCATENATE("R10C",'Mapa final'!#REF!),"")</f>
        <v>#REF!</v>
      </c>
      <c r="AA55" s="92" t="e">
        <f>IF(AND('Mapa final'!#REF!="Muy Baja",'Mapa final'!#REF!="Moderado"),CONCATENATE("R10C",'Mapa final'!#REF!),"")</f>
        <v>#REF!</v>
      </c>
      <c r="AB55" s="92" t="e">
        <f>IF(AND('Mapa final'!#REF!="Muy Baja",'Mapa final'!#REF!="Moderado"),CONCATENATE("R10C",'Mapa final'!#REF!),"")</f>
        <v>#REF!</v>
      </c>
      <c r="AC55" s="92" t="e">
        <f>IF(AND('Mapa final'!#REF!="Muy Baja",'Mapa final'!#REF!="Moderado"),CONCATENATE("R10C",'Mapa final'!#REF!),"")</f>
        <v>#REF!</v>
      </c>
      <c r="AD55" s="92" t="e">
        <f>IF(AND('Mapa final'!#REF!="Muy Baja",'Mapa final'!#REF!="Moderado"),CONCATENATE("R10C",'Mapa final'!#REF!),"")</f>
        <v>#REF!</v>
      </c>
      <c r="AE55" s="93" t="e">
        <f>IF(AND('Mapa final'!#REF!="Muy Baja",'Mapa final'!#REF!="Moderado"),CONCATENATE("R10C",'Mapa final'!#REF!),"")</f>
        <v>#REF!</v>
      </c>
      <c r="AF55" s="79" t="e">
        <f>IF(AND('Mapa final'!#REF!="Muy Baja",'Mapa final'!#REF!="Mayor"),CONCATENATE("R10C",'Mapa final'!#REF!),"")</f>
        <v>#REF!</v>
      </c>
      <c r="AG55" s="80" t="e">
        <f>IF(AND('Mapa final'!#REF!="Muy Baja",'Mapa final'!#REF!="Mayor"),CONCATENATE("R10C",'Mapa final'!#REF!),"")</f>
        <v>#REF!</v>
      </c>
      <c r="AH55" s="80" t="e">
        <f>IF(AND('Mapa final'!#REF!="Muy Baja",'Mapa final'!#REF!="Mayor"),CONCATENATE("R10C",'Mapa final'!#REF!),"")</f>
        <v>#REF!</v>
      </c>
      <c r="AI55" s="80" t="e">
        <f>IF(AND('Mapa final'!#REF!="Muy Baja",'Mapa final'!#REF!="Mayor"),CONCATENATE("R10C",'Mapa final'!#REF!),"")</f>
        <v>#REF!</v>
      </c>
      <c r="AJ55" s="80" t="e">
        <f>IF(AND('Mapa final'!#REF!="Muy Baja",'Mapa final'!#REF!="Mayor"),CONCATENATE("R10C",'Mapa final'!#REF!),"")</f>
        <v>#REF!</v>
      </c>
      <c r="AK55" s="81" t="e">
        <f>IF(AND('Mapa final'!#REF!="Muy Baja",'Mapa final'!#REF!="Mayor"),CONCATENATE("R10C",'Mapa final'!#REF!),"")</f>
        <v>#REF!</v>
      </c>
      <c r="AL55" s="82" t="e">
        <f>IF(AND('Mapa final'!#REF!="Muy Baja",'Mapa final'!#REF!="Catastrófico"),CONCATENATE("R10C",'Mapa final'!#REF!),"")</f>
        <v>#REF!</v>
      </c>
      <c r="AM55" s="83" t="e">
        <f>IF(AND('Mapa final'!#REF!="Muy Baja",'Mapa final'!#REF!="Catastrófico"),CONCATENATE("R10C",'Mapa final'!#REF!),"")</f>
        <v>#REF!</v>
      </c>
      <c r="AN55" s="83" t="e">
        <f>IF(AND('Mapa final'!#REF!="Muy Baja",'Mapa final'!#REF!="Catastrófico"),CONCATENATE("R10C",'Mapa final'!#REF!),"")</f>
        <v>#REF!</v>
      </c>
      <c r="AO55" s="83" t="e">
        <f>IF(AND('Mapa final'!#REF!="Muy Baja",'Mapa final'!#REF!="Catastrófico"),CONCATENATE("R10C",'Mapa final'!#REF!),"")</f>
        <v>#REF!</v>
      </c>
      <c r="AP55" s="83" t="e">
        <f>IF(AND('Mapa final'!#REF!="Muy Baja",'Mapa final'!#REF!="Catastrófico"),CONCATENATE("R10C",'Mapa final'!#REF!),"")</f>
        <v>#REF!</v>
      </c>
      <c r="AQ55" s="84" t="e">
        <f>IF(AND('Mapa final'!#REF!="Muy Baja",'Mapa final'!#REF!="Catastrófico"),CONCATENATE("R10C",'Mapa final'!#REF!),"")</f>
        <v>#REF!</v>
      </c>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row>
    <row r="56" spans="1:84" x14ac:dyDescent="0.35">
      <c r="A56" s="22"/>
      <c r="B56" s="22"/>
      <c r="C56" s="22"/>
      <c r="D56" s="22"/>
      <c r="E56" s="22"/>
      <c r="F56" s="22"/>
      <c r="G56" s="22"/>
      <c r="H56" s="22"/>
      <c r="I56" s="22"/>
      <c r="J56" s="790" t="s">
        <v>617</v>
      </c>
      <c r="K56" s="791"/>
      <c r="L56" s="791"/>
      <c r="M56" s="791"/>
      <c r="N56" s="791"/>
      <c r="O56" s="792"/>
      <c r="P56" s="792"/>
      <c r="Q56" s="792"/>
      <c r="R56" s="792"/>
      <c r="S56" s="792"/>
      <c r="T56" s="790" t="s">
        <v>618</v>
      </c>
      <c r="U56" s="792"/>
      <c r="V56" s="792"/>
      <c r="W56" s="792"/>
      <c r="X56" s="792"/>
      <c r="Y56" s="797"/>
      <c r="Z56" s="790" t="s">
        <v>619</v>
      </c>
      <c r="AA56" s="792"/>
      <c r="AB56" s="792"/>
      <c r="AC56" s="792"/>
      <c r="AD56" s="792"/>
      <c r="AE56" s="797"/>
      <c r="AF56" s="790" t="s">
        <v>620</v>
      </c>
      <c r="AG56" s="791"/>
      <c r="AH56" s="792"/>
      <c r="AI56" s="792"/>
      <c r="AJ56" s="792"/>
      <c r="AK56" s="797"/>
      <c r="AL56" s="790" t="s">
        <v>621</v>
      </c>
      <c r="AM56" s="792"/>
      <c r="AN56" s="792"/>
      <c r="AO56" s="792"/>
      <c r="AP56" s="792"/>
      <c r="AQ56" s="797"/>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row>
    <row r="57" spans="1:84" x14ac:dyDescent="0.35">
      <c r="A57" s="22"/>
      <c r="B57" s="22"/>
      <c r="C57" s="22"/>
      <c r="D57" s="22"/>
      <c r="E57" s="22"/>
      <c r="F57" s="22"/>
      <c r="G57" s="22"/>
      <c r="H57" s="22"/>
      <c r="I57" s="22"/>
      <c r="J57" s="793"/>
      <c r="K57" s="794"/>
      <c r="L57" s="794"/>
      <c r="M57" s="794"/>
      <c r="N57" s="794"/>
      <c r="O57" s="794"/>
      <c r="P57" s="794"/>
      <c r="Q57" s="794"/>
      <c r="R57" s="794"/>
      <c r="S57" s="794"/>
      <c r="T57" s="793"/>
      <c r="U57" s="794"/>
      <c r="V57" s="794"/>
      <c r="W57" s="794"/>
      <c r="X57" s="794"/>
      <c r="Y57" s="798"/>
      <c r="Z57" s="793"/>
      <c r="AA57" s="794"/>
      <c r="AB57" s="794"/>
      <c r="AC57" s="794"/>
      <c r="AD57" s="794"/>
      <c r="AE57" s="798"/>
      <c r="AF57" s="793"/>
      <c r="AG57" s="794"/>
      <c r="AH57" s="794"/>
      <c r="AI57" s="794"/>
      <c r="AJ57" s="794"/>
      <c r="AK57" s="798"/>
      <c r="AL57" s="793"/>
      <c r="AM57" s="794"/>
      <c r="AN57" s="794"/>
      <c r="AO57" s="794"/>
      <c r="AP57" s="794"/>
      <c r="AQ57" s="798"/>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row>
    <row r="58" spans="1:84" x14ac:dyDescent="0.35">
      <c r="A58" s="22"/>
      <c r="B58" s="22"/>
      <c r="C58" s="22"/>
      <c r="D58" s="22"/>
      <c r="E58" s="22"/>
      <c r="F58" s="22"/>
      <c r="G58" s="22"/>
      <c r="H58" s="22"/>
      <c r="I58" s="22"/>
      <c r="J58" s="793"/>
      <c r="K58" s="794"/>
      <c r="L58" s="794"/>
      <c r="M58" s="794"/>
      <c r="N58" s="794"/>
      <c r="O58" s="794"/>
      <c r="P58" s="794"/>
      <c r="Q58" s="794"/>
      <c r="R58" s="794"/>
      <c r="S58" s="794"/>
      <c r="T58" s="793"/>
      <c r="U58" s="794"/>
      <c r="V58" s="794"/>
      <c r="W58" s="794"/>
      <c r="X58" s="794"/>
      <c r="Y58" s="798"/>
      <c r="Z58" s="793"/>
      <c r="AA58" s="794"/>
      <c r="AB58" s="794"/>
      <c r="AC58" s="794"/>
      <c r="AD58" s="794"/>
      <c r="AE58" s="798"/>
      <c r="AF58" s="793"/>
      <c r="AG58" s="794"/>
      <c r="AH58" s="794"/>
      <c r="AI58" s="794"/>
      <c r="AJ58" s="794"/>
      <c r="AK58" s="798"/>
      <c r="AL58" s="793"/>
      <c r="AM58" s="794"/>
      <c r="AN58" s="794"/>
      <c r="AO58" s="794"/>
      <c r="AP58" s="794"/>
      <c r="AQ58" s="798"/>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row>
    <row r="59" spans="1:84" x14ac:dyDescent="0.35">
      <c r="A59" s="22"/>
      <c r="B59" s="22"/>
      <c r="C59" s="22"/>
      <c r="D59" s="22"/>
      <c r="E59" s="22"/>
      <c r="F59" s="22"/>
      <c r="G59" s="22"/>
      <c r="H59" s="22"/>
      <c r="I59" s="22"/>
      <c r="J59" s="793"/>
      <c r="K59" s="794"/>
      <c r="L59" s="794"/>
      <c r="M59" s="794"/>
      <c r="N59" s="794"/>
      <c r="O59" s="794"/>
      <c r="P59" s="794"/>
      <c r="Q59" s="794"/>
      <c r="R59" s="794"/>
      <c r="S59" s="794"/>
      <c r="T59" s="793"/>
      <c r="U59" s="794"/>
      <c r="V59" s="794"/>
      <c r="W59" s="794"/>
      <c r="X59" s="794"/>
      <c r="Y59" s="798"/>
      <c r="Z59" s="793"/>
      <c r="AA59" s="794"/>
      <c r="AB59" s="794"/>
      <c r="AC59" s="794"/>
      <c r="AD59" s="794"/>
      <c r="AE59" s="798"/>
      <c r="AF59" s="793"/>
      <c r="AG59" s="794"/>
      <c r="AH59" s="794"/>
      <c r="AI59" s="794"/>
      <c r="AJ59" s="794"/>
      <c r="AK59" s="798"/>
      <c r="AL59" s="793"/>
      <c r="AM59" s="794"/>
      <c r="AN59" s="794"/>
      <c r="AO59" s="794"/>
      <c r="AP59" s="794"/>
      <c r="AQ59" s="798"/>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row>
    <row r="60" spans="1:84" x14ac:dyDescent="0.35">
      <c r="A60" s="22"/>
      <c r="B60" s="22"/>
      <c r="C60" s="22"/>
      <c r="D60" s="22"/>
      <c r="E60" s="22"/>
      <c r="F60" s="22"/>
      <c r="G60" s="22"/>
      <c r="H60" s="22"/>
      <c r="I60" s="22"/>
      <c r="J60" s="793"/>
      <c r="K60" s="794"/>
      <c r="L60" s="794"/>
      <c r="M60" s="794"/>
      <c r="N60" s="794"/>
      <c r="O60" s="794"/>
      <c r="P60" s="794"/>
      <c r="Q60" s="794"/>
      <c r="R60" s="794"/>
      <c r="S60" s="794"/>
      <c r="T60" s="793"/>
      <c r="U60" s="794"/>
      <c r="V60" s="794"/>
      <c r="W60" s="794"/>
      <c r="X60" s="794"/>
      <c r="Y60" s="798"/>
      <c r="Z60" s="793"/>
      <c r="AA60" s="794"/>
      <c r="AB60" s="794"/>
      <c r="AC60" s="794"/>
      <c r="AD60" s="794"/>
      <c r="AE60" s="798"/>
      <c r="AF60" s="793"/>
      <c r="AG60" s="794"/>
      <c r="AH60" s="794"/>
      <c r="AI60" s="794"/>
      <c r="AJ60" s="794"/>
      <c r="AK60" s="798"/>
      <c r="AL60" s="793"/>
      <c r="AM60" s="794"/>
      <c r="AN60" s="794"/>
      <c r="AO60" s="794"/>
      <c r="AP60" s="794"/>
      <c r="AQ60" s="798"/>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row>
    <row r="61" spans="1:84" ht="15" thickBot="1" x14ac:dyDescent="0.4">
      <c r="A61" s="22"/>
      <c r="B61" s="22"/>
      <c r="C61" s="22"/>
      <c r="D61" s="22"/>
      <c r="E61" s="22"/>
      <c r="F61" s="22"/>
      <c r="G61" s="22"/>
      <c r="H61" s="22"/>
      <c r="I61" s="22"/>
      <c r="J61" s="795"/>
      <c r="K61" s="796"/>
      <c r="L61" s="796"/>
      <c r="M61" s="796"/>
      <c r="N61" s="796"/>
      <c r="O61" s="796"/>
      <c r="P61" s="796"/>
      <c r="Q61" s="796"/>
      <c r="R61" s="796"/>
      <c r="S61" s="796"/>
      <c r="T61" s="795"/>
      <c r="U61" s="796"/>
      <c r="V61" s="796"/>
      <c r="W61" s="796"/>
      <c r="X61" s="796"/>
      <c r="Y61" s="799"/>
      <c r="Z61" s="795"/>
      <c r="AA61" s="796"/>
      <c r="AB61" s="796"/>
      <c r="AC61" s="796"/>
      <c r="AD61" s="796"/>
      <c r="AE61" s="799"/>
      <c r="AF61" s="795"/>
      <c r="AG61" s="796"/>
      <c r="AH61" s="796"/>
      <c r="AI61" s="796"/>
      <c r="AJ61" s="796"/>
      <c r="AK61" s="799"/>
      <c r="AL61" s="795"/>
      <c r="AM61" s="796"/>
      <c r="AN61" s="796"/>
      <c r="AO61" s="796"/>
      <c r="AP61" s="796"/>
      <c r="AQ61" s="799"/>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row>
    <row r="62" spans="1:84" x14ac:dyDescent="0.35">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row>
    <row r="63" spans="1:84" ht="15" customHeight="1" x14ac:dyDescent="0.35">
      <c r="A63" s="22"/>
      <c r="B63" s="26"/>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2"/>
      <c r="AZ63" s="22"/>
      <c r="BA63" s="22"/>
      <c r="BB63" s="22"/>
      <c r="BC63" s="22"/>
      <c r="BD63" s="22"/>
      <c r="BE63" s="22"/>
      <c r="BF63" s="22"/>
      <c r="BG63" s="22"/>
      <c r="BH63" s="22"/>
      <c r="BI63" s="22"/>
      <c r="BJ63" s="22"/>
      <c r="BK63" s="22"/>
      <c r="BL63" s="22"/>
    </row>
    <row r="64" spans="1:84" ht="15" customHeight="1" x14ac:dyDescent="0.35">
      <c r="A64" s="2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2"/>
      <c r="AZ64" s="22"/>
      <c r="BA64" s="22"/>
      <c r="BB64" s="22"/>
      <c r="BC64" s="22"/>
      <c r="BD64" s="22"/>
      <c r="BE64" s="22"/>
      <c r="BF64" s="22"/>
      <c r="BG64" s="22"/>
      <c r="BH64" s="22"/>
      <c r="BI64" s="22"/>
      <c r="BJ64" s="22"/>
      <c r="BK64" s="22"/>
      <c r="BL64" s="22"/>
    </row>
    <row r="65" spans="1:64" x14ac:dyDescent="0.35">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row>
    <row r="66" spans="1:64" x14ac:dyDescent="0.35">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x14ac:dyDescent="0.35">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x14ac:dyDescent="0.35">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row r="69" spans="1:64" x14ac:dyDescent="0.35">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row>
    <row r="70" spans="1:64" x14ac:dyDescent="0.35">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row>
    <row r="71" spans="1:64" x14ac:dyDescent="0.35">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row>
    <row r="72" spans="1:64" x14ac:dyDescent="0.35">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row>
    <row r="73" spans="1:64" x14ac:dyDescent="0.35">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row>
    <row r="74" spans="1:64" x14ac:dyDescent="0.35">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row>
    <row r="75" spans="1:64" x14ac:dyDescent="0.35">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row>
    <row r="76" spans="1:64" x14ac:dyDescent="0.3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row>
    <row r="77" spans="1:64" x14ac:dyDescent="0.35">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row>
    <row r="78" spans="1:64" x14ac:dyDescent="0.3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row>
    <row r="79" spans="1:64" x14ac:dyDescent="0.35">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row>
    <row r="80" spans="1:64" x14ac:dyDescent="0.3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row>
    <row r="81" spans="1:64" x14ac:dyDescent="0.35">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x14ac:dyDescent="0.3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x14ac:dyDescent="0.35">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x14ac:dyDescent="0.3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row>
    <row r="85" spans="1:64" x14ac:dyDescent="0.35">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row>
    <row r="86" spans="1:64" x14ac:dyDescent="0.35">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row>
    <row r="87" spans="1:64" x14ac:dyDescent="0.35">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row>
    <row r="88" spans="1:64" x14ac:dyDescent="0.35">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row>
    <row r="89" spans="1:64" x14ac:dyDescent="0.35">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row>
    <row r="90" spans="1:64" x14ac:dyDescent="0.35">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row>
    <row r="91" spans="1:64" x14ac:dyDescent="0.35">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row>
    <row r="92" spans="1:64" x14ac:dyDescent="0.35">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row>
    <row r="93" spans="1:64" x14ac:dyDescent="0.35">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row>
    <row r="94" spans="1:64" x14ac:dyDescent="0.3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row>
    <row r="95" spans="1:64" x14ac:dyDescent="0.35">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row>
    <row r="96" spans="1:64" x14ac:dyDescent="0.3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row>
    <row r="97" spans="1:64" x14ac:dyDescent="0.35">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row>
    <row r="98" spans="1:64" x14ac:dyDescent="0.35">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row>
    <row r="99" spans="1:64" x14ac:dyDescent="0.35">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row>
    <row r="100" spans="1:64" x14ac:dyDescent="0.35">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row>
    <row r="101" spans="1:64" x14ac:dyDescent="0.35">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row>
    <row r="102" spans="1:64" x14ac:dyDescent="0.35">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row>
    <row r="103" spans="1:64" x14ac:dyDescent="0.35">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row>
    <row r="104" spans="1:64" x14ac:dyDescent="0.35">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row>
    <row r="105" spans="1:64" x14ac:dyDescent="0.3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row>
    <row r="106" spans="1:64" x14ac:dyDescent="0.35">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row>
    <row r="107" spans="1:64" x14ac:dyDescent="0.3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row>
    <row r="108" spans="1:64" x14ac:dyDescent="0.35">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row>
    <row r="109" spans="1:64" x14ac:dyDescent="0.35">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row>
    <row r="110" spans="1:64" x14ac:dyDescent="0.35">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row>
    <row r="111" spans="1:64" x14ac:dyDescent="0.35">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row>
    <row r="112" spans="1:64" x14ac:dyDescent="0.35">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row>
    <row r="113" spans="1:64" x14ac:dyDescent="0.35">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row>
    <row r="114" spans="1:64" x14ac:dyDescent="0.35">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row>
    <row r="115" spans="1:64" x14ac:dyDescent="0.35">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row>
    <row r="116" spans="1:64" x14ac:dyDescent="0.3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row>
    <row r="117" spans="1:64" x14ac:dyDescent="0.35">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row>
    <row r="118" spans="1:64" x14ac:dyDescent="0.35">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row>
    <row r="119" spans="1:64" x14ac:dyDescent="0.35">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x14ac:dyDescent="0.35">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x14ac:dyDescent="0.35">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x14ac:dyDescent="0.35">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x14ac:dyDescent="0.35">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x14ac:dyDescent="0.35">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x14ac:dyDescent="0.35">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x14ac:dyDescent="0.35">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x14ac:dyDescent="0.35">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x14ac:dyDescent="0.35">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x14ac:dyDescent="0.35">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x14ac:dyDescent="0.35">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x14ac:dyDescent="0.35">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x14ac:dyDescent="0.35">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x14ac:dyDescent="0.35">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x14ac:dyDescent="0.35">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x14ac:dyDescent="0.35">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x14ac:dyDescent="0.3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x14ac:dyDescent="0.35">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x14ac:dyDescent="0.3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x14ac:dyDescent="0.35">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x14ac:dyDescent="0.3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x14ac:dyDescent="0.35">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x14ac:dyDescent="0.35">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x14ac:dyDescent="0.35">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x14ac:dyDescent="0.35">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x14ac:dyDescent="0.35">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x14ac:dyDescent="0.35">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x14ac:dyDescent="0.35">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x14ac:dyDescent="0.35">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x14ac:dyDescent="0.35">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x14ac:dyDescent="0.3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x14ac:dyDescent="0.35">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x14ac:dyDescent="0.3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x14ac:dyDescent="0.35">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x14ac:dyDescent="0.35">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x14ac:dyDescent="0.35">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x14ac:dyDescent="0.35">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x14ac:dyDescent="0.35">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x14ac:dyDescent="0.35">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x14ac:dyDescent="0.35">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x14ac:dyDescent="0.35">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x14ac:dyDescent="0.35">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x14ac:dyDescent="0.35">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x14ac:dyDescent="0.3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x14ac:dyDescent="0.35">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x14ac:dyDescent="0.35">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x14ac:dyDescent="0.35">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x14ac:dyDescent="0.3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x14ac:dyDescent="0.35">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x14ac:dyDescent="0.35">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x14ac:dyDescent="0.35">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x14ac:dyDescent="0.35">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x14ac:dyDescent="0.35">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x14ac:dyDescent="0.35">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x14ac:dyDescent="0.35">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x14ac:dyDescent="0.35">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x14ac:dyDescent="0.35">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x14ac:dyDescent="0.3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x14ac:dyDescent="0.35">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x14ac:dyDescent="0.3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x14ac:dyDescent="0.35">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x14ac:dyDescent="0.3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x14ac:dyDescent="0.35">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x14ac:dyDescent="0.35">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x14ac:dyDescent="0.35">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x14ac:dyDescent="0.35">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x14ac:dyDescent="0.35">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x14ac:dyDescent="0.35">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x14ac:dyDescent="0.35">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x14ac:dyDescent="0.3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x14ac:dyDescent="0.35">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x14ac:dyDescent="0.35">
      <c r="A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x14ac:dyDescent="0.35">
      <c r="A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x14ac:dyDescent="0.35">
      <c r="A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x14ac:dyDescent="0.35">
      <c r="A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x14ac:dyDescent="0.35">
      <c r="A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x14ac:dyDescent="0.35">
      <c r="A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x14ac:dyDescent="0.35">
      <c r="A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x14ac:dyDescent="0.35">
      <c r="A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x14ac:dyDescent="0.35">
      <c r="A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x14ac:dyDescent="0.35">
      <c r="A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x14ac:dyDescent="0.35">
      <c r="A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x14ac:dyDescent="0.35">
      <c r="A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x14ac:dyDescent="0.35">
      <c r="A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x14ac:dyDescent="0.35">
      <c r="A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x14ac:dyDescent="0.35">
      <c r="A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x14ac:dyDescent="0.35">
      <c r="A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x14ac:dyDescent="0.35">
      <c r="A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x14ac:dyDescent="0.35">
      <c r="A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x14ac:dyDescent="0.35">
      <c r="A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x14ac:dyDescent="0.35">
      <c r="A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x14ac:dyDescent="0.35">
      <c r="A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x14ac:dyDescent="0.35">
      <c r="A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x14ac:dyDescent="0.35">
      <c r="A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x14ac:dyDescent="0.35">
      <c r="A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x14ac:dyDescent="0.35">
      <c r="A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x14ac:dyDescent="0.35">
      <c r="A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x14ac:dyDescent="0.35">
      <c r="A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x14ac:dyDescent="0.35">
      <c r="A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x14ac:dyDescent="0.35">
      <c r="A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x14ac:dyDescent="0.35">
      <c r="A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x14ac:dyDescent="0.35">
      <c r="A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x14ac:dyDescent="0.35">
      <c r="A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x14ac:dyDescent="0.35">
      <c r="A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x14ac:dyDescent="0.35">
      <c r="A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x14ac:dyDescent="0.35">
      <c r="A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x14ac:dyDescent="0.35">
      <c r="A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x14ac:dyDescent="0.35">
      <c r="A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x14ac:dyDescent="0.35">
      <c r="A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x14ac:dyDescent="0.35">
      <c r="A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x14ac:dyDescent="0.35">
      <c r="A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x14ac:dyDescent="0.35">
      <c r="A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x14ac:dyDescent="0.35">
      <c r="A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x14ac:dyDescent="0.35">
      <c r="A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x14ac:dyDescent="0.35">
      <c r="A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x14ac:dyDescent="0.35">
      <c r="A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x14ac:dyDescent="0.35">
      <c r="A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x14ac:dyDescent="0.35">
      <c r="A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x14ac:dyDescent="0.35">
      <c r="A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x14ac:dyDescent="0.35">
      <c r="A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x14ac:dyDescent="0.35">
      <c r="A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x14ac:dyDescent="0.35">
      <c r="A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x14ac:dyDescent="0.35">
      <c r="A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x14ac:dyDescent="0.35">
      <c r="A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x14ac:dyDescent="0.35">
      <c r="A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x14ac:dyDescent="0.35">
      <c r="A245" s="22"/>
    </row>
    <row r="246" spans="1:64" x14ac:dyDescent="0.35">
      <c r="A246" s="22"/>
    </row>
    <row r="247" spans="1:64" x14ac:dyDescent="0.35">
      <c r="A247" s="22"/>
    </row>
    <row r="248" spans="1:64" x14ac:dyDescent="0.35">
      <c r="A248" s="22"/>
    </row>
  </sheetData>
  <mergeCells count="17">
    <mergeCell ref="AS16:AX25"/>
    <mergeCell ref="E16:I25"/>
    <mergeCell ref="AS6:AX15"/>
    <mergeCell ref="B2:I4"/>
    <mergeCell ref="J2:AQ4"/>
    <mergeCell ref="B6:D55"/>
    <mergeCell ref="E6:I15"/>
    <mergeCell ref="E46:I55"/>
    <mergeCell ref="AS36:AX45"/>
    <mergeCell ref="E36:I45"/>
    <mergeCell ref="AS26:AX35"/>
    <mergeCell ref="E26:I35"/>
    <mergeCell ref="J56:S61"/>
    <mergeCell ref="T56:Y61"/>
    <mergeCell ref="Z56:AE61"/>
    <mergeCell ref="AF56:AK61"/>
    <mergeCell ref="AL56:AQ61"/>
  </mergeCells>
  <pageMargins left="0.7" right="0.7" top="0.75" bottom="0.75" header="0.3" footer="0.3"/>
  <pageSetup orientation="portrait" r:id="rId1"/>
  <ignoredErrors>
    <ignoredError sqref="O12:S15 O7:S9 J7:J9 J12:J15"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Y73"/>
  <sheetViews>
    <sheetView showGridLines="0" zoomScale="82" zoomScaleNormal="82" workbookViewId="0">
      <selection activeCell="E18" sqref="E18"/>
    </sheetView>
  </sheetViews>
  <sheetFormatPr baseColWidth="10" defaultColWidth="11.453125" defaultRowHeight="14.5" x14ac:dyDescent="0.35"/>
  <cols>
    <col min="1" max="1" width="14.54296875" customWidth="1"/>
    <col min="2" max="2" width="12.1796875" customWidth="1"/>
    <col min="3" max="3" width="67.36328125" style="269" customWidth="1"/>
    <col min="4" max="4" width="13.54296875" customWidth="1"/>
    <col min="5" max="5" width="14.36328125" customWidth="1"/>
    <col min="6" max="6" width="13.90625" customWidth="1"/>
    <col min="7" max="7" width="18.90625" customWidth="1"/>
    <col min="8" max="8" width="22.453125" customWidth="1"/>
    <col min="9" max="9" width="15.90625" customWidth="1"/>
    <col min="12" max="12" width="24" bestFit="1" customWidth="1"/>
    <col min="13" max="13" width="15.08984375" customWidth="1"/>
    <col min="14" max="14" width="16.6328125" customWidth="1"/>
    <col min="15" max="15" width="15.54296875" customWidth="1"/>
    <col min="16" max="16" width="16.36328125" customWidth="1"/>
  </cols>
  <sheetData>
    <row r="1" spans="1:25" ht="28.5" customHeight="1" thickBot="1" x14ac:dyDescent="0.4">
      <c r="A1" s="246" t="s">
        <v>0</v>
      </c>
    </row>
    <row r="2" spans="1:25" ht="18.75" customHeight="1" x14ac:dyDescent="0.35">
      <c r="A2" s="674"/>
      <c r="B2" s="438" t="s">
        <v>586</v>
      </c>
      <c r="C2" s="437"/>
      <c r="D2" s="178"/>
      <c r="E2" s="691" t="s">
        <v>1093</v>
      </c>
      <c r="F2" s="692"/>
      <c r="G2" s="692"/>
      <c r="H2" s="692"/>
      <c r="I2" s="692"/>
      <c r="J2" s="692"/>
      <c r="K2" s="692"/>
      <c r="L2" s="692"/>
      <c r="M2" s="692"/>
      <c r="N2" s="692"/>
      <c r="O2" s="692"/>
      <c r="P2" s="693"/>
    </row>
    <row r="3" spans="1:25" ht="19.5" customHeight="1" x14ac:dyDescent="0.35">
      <c r="A3" s="675"/>
      <c r="B3" s="438" t="s">
        <v>587</v>
      </c>
      <c r="C3" s="437"/>
      <c r="D3" s="179"/>
      <c r="E3" s="694"/>
      <c r="F3" s="695"/>
      <c r="G3" s="695"/>
      <c r="H3" s="695"/>
      <c r="I3" s="695"/>
      <c r="J3" s="695"/>
      <c r="K3" s="695"/>
      <c r="L3" s="695"/>
      <c r="M3" s="695"/>
      <c r="N3" s="695"/>
      <c r="O3" s="695"/>
      <c r="P3" s="696"/>
    </row>
    <row r="4" spans="1:25" ht="15" customHeight="1" x14ac:dyDescent="0.35">
      <c r="A4" s="675"/>
      <c r="B4" s="438" t="s">
        <v>588</v>
      </c>
      <c r="C4" s="437" t="s">
        <v>1092</v>
      </c>
      <c r="D4" s="180"/>
      <c r="E4" s="694"/>
      <c r="F4" s="695"/>
      <c r="G4" s="695"/>
      <c r="H4" s="695"/>
      <c r="I4" s="695"/>
      <c r="J4" s="695"/>
      <c r="K4" s="695"/>
      <c r="L4" s="695"/>
      <c r="M4" s="695"/>
      <c r="N4" s="695"/>
      <c r="O4" s="695"/>
      <c r="P4" s="696"/>
    </row>
    <row r="5" spans="1:25" ht="25.5" customHeight="1" thickBot="1" x14ac:dyDescent="0.4">
      <c r="A5" s="676"/>
      <c r="B5" s="700"/>
      <c r="C5" s="700"/>
      <c r="D5" s="701"/>
      <c r="E5" s="697"/>
      <c r="F5" s="698"/>
      <c r="G5" s="698"/>
      <c r="H5" s="698"/>
      <c r="I5" s="698"/>
      <c r="J5" s="698"/>
      <c r="K5" s="698"/>
      <c r="L5" s="698"/>
      <c r="M5" s="698"/>
      <c r="N5" s="698"/>
      <c r="O5" s="698"/>
      <c r="P5" s="699"/>
    </row>
    <row r="6" spans="1:25" ht="16" thickBot="1" x14ac:dyDescent="0.4">
      <c r="J6" s="842" t="s">
        <v>623</v>
      </c>
      <c r="K6" s="843"/>
      <c r="L6" s="843"/>
      <c r="M6" s="843"/>
      <c r="N6" s="843"/>
      <c r="O6" s="843"/>
      <c r="P6" s="844"/>
      <c r="R6" s="181"/>
      <c r="S6" s="182"/>
      <c r="T6" s="183"/>
      <c r="U6" s="682" t="s">
        <v>16</v>
      </c>
      <c r="V6" s="682"/>
      <c r="W6" s="682"/>
      <c r="X6" s="682"/>
      <c r="Y6" s="683"/>
    </row>
    <row r="7" spans="1:25" ht="16" thickBot="1" x14ac:dyDescent="0.4">
      <c r="A7" s="136"/>
      <c r="B7" s="136"/>
      <c r="C7" s="270"/>
      <c r="D7" s="136"/>
      <c r="E7" s="136"/>
      <c r="F7" s="845" t="s">
        <v>624</v>
      </c>
      <c r="G7" s="846"/>
      <c r="H7" s="847"/>
      <c r="J7" s="184"/>
      <c r="K7" s="185"/>
      <c r="L7" s="682" t="s">
        <v>16</v>
      </c>
      <c r="M7" s="682"/>
      <c r="N7" s="682"/>
      <c r="O7" s="682"/>
      <c r="P7" s="683"/>
      <c r="R7" s="186"/>
      <c r="S7" s="187"/>
      <c r="T7" s="186"/>
      <c r="U7" s="188">
        <v>0.2</v>
      </c>
      <c r="V7" s="188">
        <v>0.4</v>
      </c>
      <c r="W7" s="188">
        <v>0.6</v>
      </c>
      <c r="X7" s="188">
        <v>0.8</v>
      </c>
      <c r="Y7" s="189">
        <v>1</v>
      </c>
    </row>
    <row r="8" spans="1:25" ht="26.5" thickBot="1" x14ac:dyDescent="0.4">
      <c r="A8" s="165" t="s">
        <v>625</v>
      </c>
      <c r="B8" s="137" t="s">
        <v>626</v>
      </c>
      <c r="C8" s="137" t="s">
        <v>592</v>
      </c>
      <c r="D8" s="137" t="s">
        <v>234</v>
      </c>
      <c r="E8" s="137" t="s">
        <v>627</v>
      </c>
      <c r="F8" s="137" t="s">
        <v>601</v>
      </c>
      <c r="G8" s="137" t="s">
        <v>16</v>
      </c>
      <c r="H8" s="138" t="s">
        <v>628</v>
      </c>
      <c r="J8" s="187"/>
      <c r="K8" s="190"/>
      <c r="L8" s="139" t="s">
        <v>596</v>
      </c>
      <c r="M8" s="139" t="s">
        <v>597</v>
      </c>
      <c r="N8" s="139" t="s">
        <v>598</v>
      </c>
      <c r="O8" s="139" t="s">
        <v>599</v>
      </c>
      <c r="P8" s="140" t="s">
        <v>600</v>
      </c>
      <c r="R8" s="186"/>
      <c r="S8" s="187"/>
      <c r="T8" s="191"/>
      <c r="U8" s="141" t="s">
        <v>596</v>
      </c>
      <c r="V8" s="141" t="s">
        <v>597</v>
      </c>
      <c r="W8" s="141" t="s">
        <v>598</v>
      </c>
      <c r="X8" s="141" t="s">
        <v>599</v>
      </c>
      <c r="Y8" s="142" t="s">
        <v>600</v>
      </c>
    </row>
    <row r="9" spans="1:25" ht="145" x14ac:dyDescent="0.35">
      <c r="A9" s="166" t="str">
        <f>'[4]CONTEXTO E IDENTIFICACIÓN'!G55</f>
        <v>Estratégico</v>
      </c>
      <c r="B9" s="167" t="str">
        <f>'[4]CONTEXTO E IDENTIFICACIÓN'!A55</f>
        <v>R1</v>
      </c>
      <c r="C9" s="168" t="str">
        <f>'[4]CONTEXTO E IDENTIFICACIÓN'!N55</f>
        <v>Posibilidad de pérdida Económica y Reputacional por el incumplimiento en la ejecución del presupuesto de inversión y en las metas proyecto y PND debido a: 
1. Deficiencias en la programación y seguimiento del plan anual de adquisiciones.
2. Situaciones anormales de carácter misional que afecten la programación y diseño del plan de adquisiciones
3. Compromisos institucionales no previstos.
4. Expedición del CDP que no esté dentro de la programación presupuestal.
5. Reservas presupuestales.</v>
      </c>
      <c r="D9" s="143">
        <f>'[4]VALORACIÓN DEL CONTROL'!Y58</f>
        <v>0.1008</v>
      </c>
      <c r="E9" s="143">
        <f>'[4]VALORACIÓN DEL CONTROL'!Z58</f>
        <v>1</v>
      </c>
      <c r="F9" s="144" t="str">
        <f>+IF(D9=0,"",IF(D9&lt;=$S$13,$T$13,IF(D9&lt;=$S$12,$T$12,IF(D9&lt;=$S$11,$T$11,IF(D9&lt;=$S$10,$T$10,IF(D9&lt;=$S$9,$T$9,""))))))</f>
        <v>Muy Baja</v>
      </c>
      <c r="G9" s="144" t="str">
        <f>+IF(E9=0,"",IF(E9&lt;=$U$7,$U$8,IF(E9&lt;=$V$7,$V$8,IF(E9&lt;=$W$7,$W$8,IF(E9&lt;=$X$7,$X$8,IF(E9&lt;=$Y$7,$Y$8,""))))))</f>
        <v>Catastrófico</v>
      </c>
      <c r="H9" s="145" t="str">
        <f>+IF(F9=$T$9,IF(G9=$U$8,$U$9,IF(G9=$V$8,$V$9,IF(G9=$W$8,$W$9,IF(G9=$X$8,$X$9,IF(G9=$Y$8,$Y$9))))),IF(F9=$T$10,IF(G9=$U$8,$U$10,IF(G9=$V$8,$V$10,IF(G9=$W$8,$W$10,IF(G9=$X$8,$X$10,IF(G9=$Y$8,$Y$10))))),IF(F9=$T$11,IF(G9=$U$8,$U$11,IF(G9=$V$8,$V$11,IF(G9=$W$8,$W$11,IF(G9=$X$8,$X$11,IF(G9=$Y$8,$Y$11))))),IF(F9=$T$12,IF(G9=$U$8,$U$12,IF(G9=$V$8,$V$12,IF(G9=$W$8,$W$12,IF(G9=$X$8,$X$12,IF(G9=$Y$8,$Y$12))))),IF(F9=$T$13,IF(G9=$U$8,$U$13,IF(G9=$V$8,$V$13,IF(G9=$W$8,$W$13,IF(G9=$X$8,$X$13,IF(G9=$Y$8,$Y$13))))),"")))))</f>
        <v>Extremo</v>
      </c>
      <c r="J9" s="687" t="s">
        <v>601</v>
      </c>
      <c r="K9" s="139" t="s">
        <v>602</v>
      </c>
      <c r="L9" s="146" t="str">
        <f>+IF(AND(F9=$T$9,G9=$U$8),B9,"")&amp;" "&amp;IF(AND(F10=$T$9,G10=$U$8),B10,"")&amp;" "&amp;IF(AND(F11=$T$9,G11=$U$8),B11,"")&amp;" "&amp;IF(AND(F12=$T$9,G12=$U$8),B12,"")&amp;" "&amp;IF(AND(F13=$T$9,G13=$U$8),B13,"")&amp;" "&amp;IF(AND(F14=$T$9,G14=$U$8),B14,"")&amp;" "&amp;IF(AND(F15=$T$9,G15=$U$8),B15,"")&amp;" "&amp;IF(AND(F16=$T$9,G16=$U$8),B16,"")&amp;" "&amp;IF(AND(F17=$T$9,G17=$U$8),B17,"")&amp;" "&amp;IF(AND(F18=$T$9,G18=$U$8),B18,"")&amp;" "&amp;IF(AND(F19=$T$9,G19=$U$8),B19,"")&amp;" "&amp;IF(AND(F20=$T$9,G20=$U$8),B20,"")&amp;" "&amp;IF(AND(F21=$T$9,G21=$U$8),B21,"")&amp;" "&amp;IF(AND(F22=$T$9,G22=$U$8),B22,"")&amp;" "&amp;IF(AND(F23=$T$9,G23=$U$8),B23,"")&amp;" "&amp;IF(AND(F24=$T$9,G24=$U$8),B24,"")&amp;" "&amp;IF(AND(F25=$T$9,G25=$U$8),B25,"")&amp;" "&amp;IF(AND(F26=$T$9,G26=$U$8),B26,"")&amp;" "&amp;IF(AND(F27=$T$9,G27=$U$8),B27,"")&amp;" "&amp;IF(AND(F28=$T$9,G28=$U$8),B28,"")&amp;" "&amp;IF(AND(F29=$T$9,G29=$U$8),B29,"")&amp;" "&amp;IF(AND(F30=$T$9,G30=$U$8),B30,"")&amp;" "&amp;IF(AND(F31=$T$9,G31=$U$8),B31,"")&amp;" "&amp;IF(AND(F32=$T$9,G32=$U$8),B32,"")&amp;" "&amp;IF(AND(F33=$T$9,G33=$U$8),B33,"")&amp;" "&amp;IF(AND(F34=$T$9,G34=$U$8),B34,"")&amp;" "&amp;IF(AND(F36=$T$9,G36=$U$8),B36,"")&amp;" "&amp;IF(AND(F37=$T$9,G37=$U$8),B37,"")&amp;" "&amp;IF(AND(F38=$T$9,G38=$U$8),B38,"")&amp;" "&amp;IF(AND(F39=$T$9,G39=$U$8),B39,"")&amp;" "&amp;IF(AND(F40=$T$9,G40=$U$8),B40,"")&amp;" "&amp;IF(AND(F41=$T$9,G41=$U$8),B41,"")&amp;" "&amp;IF(AND(F42=$T$9,G42=$U$8),B42,"")&amp;" "&amp;IF(AND(F43=$T$9,G43=$U$8),B43,"")&amp;" "&amp;IF(AND(F44=$T$9,G44=$U$8),B44,"")&amp;" "&amp;IF(AND(F45=$T$9,G45=$U$8),B45,"")&amp;" "&amp;IF(AND(F46=$T$9,G46=$U$8),B46,"")&amp;" "&amp;IF(AND(F47=$T$9,G47=$U$8),B47,"")&amp;" "&amp;IF(AND(F48=$T$9,G48=$U$8),B48,"")&amp;" "&amp;IF(AND(F49=$T$9,G49=$U$8),B49,"")&amp;" "&amp;IF(AND(F50=$T$9,G50=$U$8),B50,"")&amp;" "&amp;IF(AND(F51=$T$9,G51=$U$8),B51,"")&amp;" "&amp;IF(AND(F52=$T$9,G52=$U$8),B52,"")&amp;" "&amp;IF(AND(F53=$T$9,G53=$U$8),B53,"")&amp;" "&amp;IF(AND(F54=$T$9,G54=$U$8),B54,"")&amp;" "&amp;IF(AND(F55=$T$9,G55=$U$8),B55,"")&amp;" "&amp;IF(AND(F56=$T$9,G56=$U$8),B56,"")&amp;" "&amp;IF(AND(F57=$T$9,G57=$U$8),B57,"")&amp;" "&amp;IF(AND(F58=$T$9,G58=$U$8),B58,"")&amp;" "&amp;IF(AND(F59=$T$9,G59=$U$8),B59,"")&amp;" "&amp;IF(AND(F60=$T$9,G60=$U$8),B60,"")&amp;" "&amp;IF(AND(F61=$T$9,G61=$U$8),B61,"")&amp;" "&amp;IF(AND(F63=$T$9,G63=$U$8),B63,"")&amp;" "&amp;IF(AND(F64=$T$9,G64=$U$8),B64,"")&amp;" "&amp;IF(AND(F65=$T$9,G65=$U$8),B65,"")&amp;" "&amp;IF(AND(F66=$T$9,G66=$U$8),B66,"")&amp;" "&amp;IF(AND(F67=$T$9,G67=$U$8),B67,"")&amp;" "&amp;IF(AND(F68=$T$9,G68=$U$8),B68,"")&amp;" "&amp;IF(AND(F69=$T$9,G69=$U$8),B69,"")&amp;" "&amp;IF(AND(F70=$T$9,G70=$U$8),B70,"")&amp;" "&amp;IF(AND(F71=$T$9,G71=$U$8),B71,"")&amp;" "&amp;IF(AND(F72=$T$9,G72=$U$8),B72,"")&amp;" "&amp;IF(AND(F73=$T$9,G73=$U$8),B73,"")&amp;" "&amp;IF(AND(F74=$T$9,G74=$U$8),B74,"")&amp;" "&amp;IF(AND(F75=$T$9,G75=$U$8),B75,"")&amp;" "&amp;IF(AND(F76=$T$9,G76=$U$8),B76,"")&amp;" "&amp;IF(AND(F77=$T$9,G77=$U$8),B77,"")&amp;" "&amp;IF(AND(F78=$T$9,G78=$U$8),B78,"")&amp;" "&amp;IF(AND(F79=$T$9,G79=$U$8),B79,"")&amp;" "&amp;IF(AND(F80=$T$9,G80=$U$8),B80,"")&amp;" "&amp;IF(AND(F81=$T$9,G81=$U$8),B81,"")&amp;" "&amp;IF(AND(F82=$T$9,G82=$U$8),B82,"")&amp;" "&amp;IF(AND(F83=$T$9,G83=$U$8),B83,"")&amp;" "&amp;IF(AND(F84=$T$9,G84=$U$8),B84,"")&amp;" "&amp;IF(AND(F85=$T$9,G85=$U$8),B85,"")&amp;" "&amp;IF(AND(F86=$T$9,G86=$U$8),B86,"")&amp;" "&amp;IF(AND(F87=$T$9,G87=$U$8),B87,"")&amp;" "&amp;IF(AND(F88=$T$9,G88=$U$8),B88,"")&amp;" "&amp;IF(AND(F89=$T$9,G89=$U$8),B89,"")&amp;" "&amp;IF(AND(F90=$T$9,G90=$U$8),B90,"")</f>
        <v xml:space="preserve">                                                                               </v>
      </c>
      <c r="M9" s="146" t="str">
        <f>+IF(AND(F9=$T$9,G9=$V$8),B9,"")&amp;" "&amp;IF(AND(F10=$T$9,G10=$V$8),B10,"")&amp;" "&amp;IF(AND(F11=$T$9,G11=$V$8),B11,"")&amp;" "&amp;IF(AND(F12=$T$9,G12=$V$8),B12,"")&amp;" "&amp;IF(AND(F13=$T$9,G13=$V$8),B13,"")&amp;" "&amp;IF(AND(F14=$T$9,G14=$V$8),B14,"")&amp;" "&amp;IF(AND(F15=$T$9,G15=$V$8),B15,"")&amp;" "&amp;IF(AND(F16=$T$9,G16=$V$8),B16,"")&amp;" "&amp;IF(AND(F17=$T$9,G17=$V$8),B17,"")&amp;" "&amp;IF(AND(F18=$T$9,G18=$V$8),B18,"")&amp;" "&amp;IF(AND(F19=$T$9,G19=$V$8),B19,"")&amp;" "&amp;IF(AND(F20=$T$9,G20=$V$8),B20,"")&amp;" "&amp;IF(AND(F21=$T$9,G21=$V$8),B21,"")&amp;" "&amp;IF(AND(F22=$T$9,G22=$V$8),B22,"")&amp;" "&amp;IF(AND(F23=$T$9,G23=$V$8),B23,"")&amp;" "&amp;IF(AND(F24=$T$9,G24=$V$8),B24,"")&amp;" "&amp;IF(AND(F25=$T$9,G25=$V$8),B25,"")&amp;" "&amp;IF(AND(F26=$T$9,G26=$V$8),B26,"")&amp;" "&amp;IF(AND(F27=$T$9,G27=$V$8),B27,"")&amp;" "&amp;IF(AND(F28=$T$9,G28=$V$8),B28,"")&amp;" "&amp;IF(AND(F29=$T$9,G29=$V$8),B29,"")&amp;" "&amp;IF(AND(F30=$T$9,G30=$V$8),B30,"")&amp;" "&amp;IF(AND(F31=$T$9,G31=$V$8),B31,"")&amp;" "&amp;IF(AND(F32=$T$9,G32=$V$8),B32,"")&amp;" "&amp;IF(AND(F33=$T$9,G33=$V$8),B33,"")&amp;" "&amp;IF(AND(F34=$T$9,G34=$V$8),B34,"")&amp;" "&amp;IF(AND(F36=$T$9,G36=$V$8),B36,"")&amp;" "&amp;IF(AND(F37=$T$9,G37=$V$8),B37,"")&amp;" "&amp;IF(AND(F38=$T$9,G38=$V$8),B38,"")&amp;" "&amp;IF(AND(F39=$T$9,G39=$V$8),B39,"")&amp;" "&amp;IF(AND(F40=$T$9,G40=$V$8),B40,"")&amp;" "&amp;IF(AND(F41=$T$9,G41=$V$8),B41,"")&amp;" "&amp;IF(AND(F42=$T$9,G42=$V$8),B42,"")&amp;" "&amp;IF(AND(F43=$T$9,G43=$V$8),B43,"")&amp;" "&amp;IF(AND(F44=$T$9,G44=$V$8),B44,"")&amp;" "&amp;IF(AND(F45=$T$9,G45=$V$8),B45,"")&amp;" "&amp;IF(AND(F46=$T$9,G46=$V$8),B46,"")&amp;" "&amp;IF(AND(F47=$T$9,G47=$V$8),B47,"")&amp;" "&amp;IF(AND(F48=$T$9,G48=$V$8),B48,"")&amp;" "&amp;IF(AND(F49=$T$9,G49=$V$8),B49,"")&amp;" "&amp;IF(AND(F50=$T$9,G50=$V$8),B50,"")&amp;" "&amp;IF(AND(F51=$T$9,G51=$V$8),B51,"")&amp;" "&amp;IF(AND(F52=$T$9,G52=$V$8),B52,"")&amp;" "&amp;IF(AND(F53=$T$9,G53=$V$8),B53,"")&amp;" "&amp;IF(AND(F54=$T$9,G54=$V$8),B54,"")&amp;" "&amp;IF(AND(F55=$T$9,G55=$V$8),B55,"")&amp;" "&amp;IF(AND(F56=$T$9,G56=$V$8),B56,"")&amp;" "&amp;IF(AND(F57=$T$9,G57=$V$8),B57,"")&amp;" "&amp;IF(AND(F58=$T$9,G58=$V$8),B58,"")&amp;" "&amp;IF(AND(F59=$T$9,G59=$V$8),B59,"")&amp;" "&amp;IF(AND(F60=$T$9,G60=$V$8),B60,"")&amp;" "&amp;IF(AND(F61=$T$9,G61=$V$8),B61,"")&amp;" "&amp;IF(AND(F63=$T$9,G63=$V$8),B63,"")&amp;" "&amp;IF(AND(F64=$T$9,G64=$V$8),B64,"")&amp;" "&amp;IF(AND(F65=$T$9,G65=$V$8),B65,"")&amp;" "&amp;IF(AND(F66=$T$9,G66=$V$8),B66,"")&amp;" "&amp;IF(AND(F67=$T$9,G67=$V$8),B67,"")&amp;" "&amp;IF(AND(F68=$T$9,G68=$V$8),B68,"")&amp;" "&amp;IF(AND(F69=$T$9,G69=$V$8),B69,"")&amp;" "&amp;IF(AND(F70=$T$9,G70=$V$8),B70,"")&amp;" "&amp;IF(AND(F71=$T$9,G71=$V$8),B71,"")&amp;" "&amp;IF(AND(F72=$T$9,G72=$V$8),B72,"")&amp;" "&amp;IF(AND(F73=$T$9,G73=$V$8),B73,"")&amp;" "&amp;IF(AND(F74=$T$9,G74=$V$8),B74,"")&amp;" "&amp;IF(AND(F75=$T$9,G75=$V$8),B75,"")&amp;" "&amp;IF(AND(F76=$T$9,G76=$V$8),B76,"")&amp;" "&amp;IF(AND(F77=$T$9,G77=$V$8),B77,"")&amp;" "&amp;IF(AND(F78=$T$9,G78=$V$8),B78,"")&amp;" "&amp;IF(AND(F79=$T$9,G79=$V$8),B79,"")&amp;" "&amp;IF(AND(F80=$T$9,G80=$V$8),B80,"")&amp;" "&amp;IF(AND(F81=$T$9,G81=$V$8),B81,"")&amp;" "&amp;IF(AND(F82=$T$9,G82=$V$8),B82,"")&amp;" "&amp;IF(AND(F83=$T$9,G83=$V$8),B83,"")&amp;" "&amp;IF(AND(F84=$T$9,G84=$V$8),B84,"")&amp;" "&amp;IF(AND(F85=$T$9,G85=$V$8),B85,"")&amp;" "&amp;IF(AND(F86=$T$9,G86=$V$8),B86,"")&amp;" "&amp;IF(AND(F87=$T$9,G87=$V$8),B87,"")&amp;" "&amp;IF(AND(F88=$T$9,G88=$V$8),B88,"")&amp;" "&amp;IF(AND(F89=$T$9,G89=$V$8),B89,"")&amp;" "&amp;IF(AND(F90=$T$9,G90=$V$8),B90,"")</f>
        <v xml:space="preserve">                                                                               </v>
      </c>
      <c r="N9" s="146" t="str">
        <f>+IF(AND(F9=$T$9,G9=$W$8),B9,"")&amp;" "&amp;IF(AND(F10=$T$9,G10=$W$8),B10,"")&amp;" "&amp;IF(AND(F11=$T$9,G11=$W$8),B11,"")&amp;" "&amp;IF(AND(F12=$T$9,G12=$W$8),B12,"")&amp;" "&amp;IF(AND(F13=$T$9,G13=$W$8),B13,"")&amp;" "&amp;IF(AND(F14=$T$9,G14=$W$8),B14,"")&amp;" "&amp;IF(AND(F15=$T$9,G15=$W$8),B15,"")&amp;" "&amp;IF(AND(F16=$T$9,G16=$W$8),B16,"")&amp;" "&amp;IF(AND(F17=$T$9,G17=$W$8),B17,"")&amp;" "&amp;IF(AND(F18=$T$9,G18=$W$8),B18,"")&amp;" "&amp;IF(AND(F19=$T$9,G19=$W$8),B19,"")&amp;" "&amp;IF(AND(F20=$T$9,G20=$W$8),B20,"")&amp;" "&amp;IF(AND(F21=$T$9,G21=$W$8),B21,"")&amp;" "&amp;IF(AND(F22=$T$9,G22=$W$8),B22,"")&amp;" "&amp;IF(AND(F23=$T$9,G23=$W$8),B23,"")&amp;" "&amp;IF(AND(F24=$T$9,G24=$W$8),B24,"")&amp;" "&amp;IF(AND(F25=$T$9,G25=$W$8),B25,"")&amp;" "&amp;IF(AND(F26=$T$9,G26=$W$8),B26,"")&amp;" "&amp;IF(AND(F27=$T$9,G27=$W$8),B27,"")&amp;" "&amp;IF(AND(F28=$T$9,G28=$W$8),B28,"")&amp;" "&amp;IF(AND(F29=$T$9,G29=$W$8),B29,"")&amp;" "&amp;IF(AND(F30=$T$9,G30=$W$8),B30,"")&amp;" "&amp;IF(AND(F31=$T$9,G31=$W$8),B31,"")&amp;" "&amp;IF(AND(F32=$T$9,G32=$W$8),B32,"")&amp;" "&amp;IF(AND(F33=$T$9,G33=$W$8),B33,"")&amp;" "&amp;IF(AND(F34=$T$9,G34=$W$8),B34,"")&amp;" "&amp;IF(AND(F36=$T$9,G36=$W$8),B36,"")&amp;" "&amp;IF(AND(F37=$T$9,G37=$W$8),B37,"")&amp;" "&amp;IF(AND(F38=$T$9,G38=$W$8),B38,"")&amp;" "&amp;IF(AND(F39=$T$9,G39=$W$8),B39,"")&amp;" "&amp;IF(AND(F40=$T$9,G40=$W$8),B40,"")&amp;" "&amp;IF(AND(F41=$T$9,G41=$W$8),B41,"")&amp;" "&amp;IF(AND(F42=$T$9,G42=$W$8),B42,"")&amp;" "&amp;IF(AND(F43=$T$9,G43=$W$8),B43,"")&amp;" "&amp;IF(AND(F44=$T$9,G44=$W$8),B44,"")&amp;" "&amp;IF(AND(F45=$T$9,G45=$W$8),B45,"")&amp;" "&amp;IF(AND(F46=$T$9,G46=$W$8),B46,"")&amp;" "&amp;IF(AND(F47=$T$9,G47=$W$8),B47,"")&amp;" "&amp;IF(AND(F48=$T$9,G48=$W$8),B48,"")&amp;" "&amp;IF(AND(F49=$T$9,G49=$W$8),B49,"")&amp;" "&amp;IF(AND(F50=$T$9,G50=$W$8),B50,"")&amp;" "&amp;IF(AND(F51=$T$9,G51=$W$8),B51,"")&amp;" "&amp;IF(AND(F52=$T$9,G52=$W$8),B52,"")&amp;" "&amp;IF(AND(F53=$T$9,G53=$W$8),B53,"")&amp;" "&amp;IF(AND(F54=$T$9,G54=$W$8),B54,"")&amp;" "&amp;IF(AND(F55=$T$9,G55=$W$8),B55,"")&amp;" "&amp;IF(AND(F56=$T$9,G56=$W$8),B56,"")&amp;" "&amp;IF(AND(F57=$T$9,G57=$W$8),B57,"")&amp;" "&amp;IF(AND(F58=$T$9,G58=$W$8),B58,"")&amp;" "&amp;IF(AND(F59=$T$9,G59=$W$8),B59,"")&amp;" "&amp;IF(AND(F60=$T$9,G60=$W$8),B60,"")&amp;" "&amp;IF(AND(F61=$T$9,G61=$W$8),B61,"")&amp;" "&amp;IF(AND(F63=$T$9,G63=$W$8),B63,"")&amp;" "&amp;IF(AND(F64=$T$9,G64=$W$8),B64,"")&amp;" "&amp;IF(AND(F65=$T$9,G65=$W$8),B65,"")&amp;" "&amp;IF(AND(F66=$T$9,G66=$W$8),B66,"")&amp;" "&amp;IF(AND(F67=$T$9,G67=$W$8),B67,"")&amp;" "&amp;IF(AND(F68=$T$9,G68=$W$8),B68,"")</f>
        <v xml:space="preserve">                                                         </v>
      </c>
      <c r="O9" s="146" t="str">
        <f>+IF(AND(F9=$T$9,G9=$X$8),B9,"")&amp;" "&amp;IF(AND(F10=$T$9,G10=$X$8),B10,"")&amp;" "&amp;IF(AND(F11=$T$9,G11=$X$8),B11,"")&amp;" "&amp;IF(AND(F12=$T$9,G12=$X$8),B12,"")&amp;" "&amp;IF(AND(F13=$T$9,G13=$X$8),B13,"")&amp;" "&amp;IF(AND(F14=$T$9,G14=$X$8),B14,"")&amp;" "&amp;IF(AND(F15=$T$9,G15=$X$8),B15,"")&amp;" "&amp;IF(AND(F16=$T$9,G16=$X$8),B16,"")&amp;" "&amp;IF(AND(F17=$T$9,G17=$X$8),B17,"")&amp;" "&amp;IF(AND(F18=$T$9,G18=$X$8),B18,"")&amp;" "&amp;IF(AND(F19=$T$9,G19=$X$8),B19,"")&amp;" "&amp;IF(AND(F20=$T$9,G20=$X$8),B20,"")&amp;" "&amp;IF(AND(F21=$T$9,G21=$X$8),B21,"")&amp;" "&amp;IF(AND(F22=$T$9,G22=$X$8),B22,"")&amp;" "&amp;IF(AND(F23=$T$9,G23=$X$8),B23,"")&amp;" "&amp;IF(AND(F24=$T$9,G24=$X$8),B24,"")&amp;" "&amp;IF(AND(F25=$T$9,G25=$X$8),B25,"")&amp;" "&amp;IF(AND(F26=$T$9,G26=$X$8),B26,"")&amp;" "&amp;IF(AND(F27=$T$9,G27=$X$8),B27,"")&amp;" "&amp;IF(AND(F28=$T$9,G28=$X$8),B28,"")&amp;" "&amp;IF(AND(F29=$T$9,G29=$X$8),B29,"")&amp;" "&amp;IF(AND(F30=$T$9,G30=$X$8),B30,"")&amp;" "&amp;IF(AND(F31=$T$9,G31=$X$8),B31,"")&amp;" "&amp;IF(AND(F32=$T$9,G32=$X$8),B32,"")&amp;" "&amp;IF(AND(F33=$T$9,G33=$X$8),B33,"")&amp;" "&amp;IF(AND(F34=$T$9,G34=$X$8),B34,"")&amp;" "&amp;IF(AND(F36=$T$9,G36=$X$8),B36,"")&amp;" "&amp;IF(AND(F37=$T$9,G37=$X$8),B37,"")&amp;" "&amp;IF(AND(F38=$T$9,G38=$X$8),B38,"")&amp;" "&amp;IF(AND(F39=$T$9,G39=$X$8),B39,"")&amp;" "&amp;IF(AND(F40=$T$9,G40=$X$8),B40,"")&amp;" "&amp;IF(AND(F41=$T$9,G41=$X$8),B41,"")&amp;" "&amp;IF(AND(F42=$T$9,G42=$X$8),B42,"")&amp;" "&amp;IF(AND(F43=$T$9,G43=$X$8),B43,"")&amp;" "&amp;IF(AND(F44=$T$9,G44=$X$8),B44,"")&amp;" "&amp;IF(AND(F45=$T$9,G45=$X$8),B45,"")&amp;" "&amp;IF(AND(F46=$T$9,G46=$X$8),B46,"")&amp;" "&amp;IF(AND(F47=$T$9,G47=$X$8),B47,"")&amp;" "&amp;IF(AND(F48=$T$9,G48=$X$8),B48,"")&amp;" "&amp;IF(AND(F49=$T$9,G49=$X$8),B49,"")&amp;" "&amp;IF(AND(F50=$T$9,G50=$X$8),B50,"")&amp;" "&amp;IF(AND(F51=$T$9,G51=$X$8),B51,"")&amp;" "&amp;IF(AND(F52=$T$9,G52=$X$8),B52,"")&amp;" "&amp;IF(AND(F53=$T$9,G53=$X$8),B53,"")&amp;" "&amp;IF(AND(F54=$T$9,G54=$X$8),B54,"")&amp;" "&amp;IF(AND(F55=$T$9,G55=$X$8),B55,"")&amp;" "&amp;IF(AND(F56=$T$9,G56=$X$8),B56,"")&amp;" "&amp;IF(AND(F57=$T$9,G57=$X$8),B57,"")&amp;" "&amp;IF(AND(F58=$T$9,G58=$X$8),B58,"")&amp;" "&amp;IF(AND(F59=$T$9,G59=$X$8),B59,"")&amp;" "&amp;IF(AND(F60=$T$9,G60=$X$8),B60,"")&amp;" "&amp;IF(AND(F61=$T$9,G61=$X$8),B61,"")&amp;" "&amp;IF(AND(F63=$T$9,G63=$X$8),B63,"")&amp;" "&amp;IF(AND(F64=$T$9,G64=$X$8),B64,"")&amp;" "&amp;IF(AND(F65=$T$9,G65=$X$8),B65,"")&amp;" "&amp;IF(AND(F66=$T$9,G66=$X$8),B66,"")&amp;" "&amp;IF(AND(F67=$T$9,G67=$X$8),B67,"")&amp;" "&amp;IF(AND(F68=$T$9,G68=$X$8),B68,"")&amp;" "&amp;IF(AND(F69=$T$9,G69=$X$8),B69,"")&amp;" "&amp;IF(AND(F70=$T$9,G70=$X$8),B70,"")&amp;" "&amp;IF(AND(F71=$T$9,G71=$X$8),B71,"")&amp;" "&amp;IF(AND(F72=$T$9,G72=$X$8),B72,"")&amp;" "&amp;IF(AND(F73=$T$9,G73=$X$8),B73,"")&amp;" "&amp;IF(AND(F74=$T$9,G74=$X$8),B74,"")&amp;" "&amp;IF(AND(F75=$T$9,G75=$X$8),B75,"")&amp;" "&amp;IF(AND(F76=$T$9,G76=$X$8),B76,"")&amp;" "&amp;IF(AND(F77=$T$9,G77=$X$8),B77,"")&amp;" "&amp;IF(AND(F78=$T$9,G78=$X$8),B78,"")&amp;" "&amp;IF(AND(F79=$T$9,G79=$X$8),B79,"")&amp;" "&amp;IF(AND(F80=$T$9,G80=$X$8),B80,"")&amp;" "&amp;IF(AND(F81=$T$9,G81=$X$8),B81,"")&amp;" "&amp;IF(AND(F82=$T$9,G82=$X$8),B82,"")&amp;" "&amp;IF(AND(F83=$T$9,G83=$X$8),B83,"")&amp;" "&amp;IF(AND(F84=$T$9,G84=$X$8),B84,"")&amp;" "&amp;IF(AND(F85=$T$9,G85=$X$8),B85,"")&amp;" "&amp;IF(AND(F86=$T$9,G86=$X$8),B86,"")&amp;" "&amp;IF(AND(F87=$T$9,G87=$X$8),B87,"")&amp;" "&amp;IF(AND(F88=$T$9,G88=$X$8),B88,"")&amp;" "&amp;IF(AND(F89=$T$9,G89=$X$8),B89,"")&amp;" "&amp;IF(AND(F90=$T$9,G90=$X$8),B90,"")</f>
        <v xml:space="preserve">                                                                               </v>
      </c>
      <c r="P9" s="147" t="str">
        <f>+IF(AND(F9=$T$9,G9=$Y$8),B9,"")&amp;" "&amp;IF(AND(F10=$T$9,G10=$Y$8),B10,"")&amp;" "&amp;IF(AND(F11=$T$9,G11=$Y$8),B11,"")&amp;" "&amp;IF(AND(F12=$T$9,G12=$Y$8),B12,"")&amp;" "&amp;IF(AND(F13=$T$9,G13=$Y$8),B13,"")&amp;" "&amp;IF(AND(F14=$T$9,G14=$Y$8),B14,"")&amp;" "&amp;IF(AND(F15=$T$9,G15=$Y$8),B15,"")&amp;" "&amp;IF(AND(F16=$T$9,G16=$Y$8),B16,"")&amp;" "&amp;IF(AND(F17=$T$9,G17=$Y$8),B17,"")&amp;" "&amp;IF(AND(F18=$T$9,G18=$Y$8),B18,"")&amp;" "&amp;IF(AND(F19=$T$9,G19=$Y$8),B19,"")&amp;" "&amp;IF(AND(F20=$T$9,G20=$Y$8),B20,"")&amp;" "&amp;IF(AND(F21=$T$9,G21=$Y$8),B21,"")&amp;" "&amp;IF(AND(F22=$T$9,G22=$Y$8),B22,"")&amp;" "&amp;IF(AND(F23=$T$9,G23=$Y$8),B23,"")&amp;" "&amp;IF(AND(F24=$T$9,G24=$Y$8),B24,"")&amp;" "&amp;IF(AND(F25=$T$9,G25=$Y$8),B25,"")&amp;" "&amp;IF(AND(F26=$T$9,G26=$Y$8),B26,"")&amp;" "&amp;IF(AND(F27=$T$9,G27=$Y$8),B27,"")&amp;" "&amp;IF(AND(F28=$T$9,G28=$Y$8),B28,"")&amp;" "&amp;IF(AND(F29=$T$9,G29=$Y$8),B29,"")&amp;" "&amp;IF(AND(F30=$T$9,G30=$Y$8),B30,"")&amp;" "&amp;IF(AND(F31=$T$9,G31=$Y$8),B31,"")&amp;" "&amp;IF(AND(F32=$T$9,G32=$Y$8),B32,"")&amp;" "&amp;IF(AND(F33=$T$9,G33=$Y$8),B33,"")&amp;" "&amp;IF(AND(F34=$T$9,G34=$Y$8),B34,"")&amp;" "&amp;IF(AND(F36=$T$9,G36=$Y$8),B36,"")&amp;" "&amp;IF(AND(F37=$T$9,G37=$Y$8),B37,"")&amp;" "&amp;IF(AND(F38=$T$9,G38=$Y$8),B38,"")&amp;" "&amp;IF(AND(F39=$T$9,G39=$Y$8),B39,"")&amp;" "&amp;IF(AND(F40=$T$9,G40=$Y$8),B40,"")&amp;" "&amp;IF(AND(F41=$T$9,G41=$Y$8),B41,"")&amp;" "&amp;IF(AND(F42=$T$9,G42=$Y$8),B42,"")&amp;" "&amp;IF(AND(F43=$T$9,G43=$Y$8),B43,"")&amp;" "&amp;IF(AND(F44=$T$9,G44=$Y$8),B44,"")&amp;" "&amp;IF(AND(F45=$T$9,G45=$Y$8),B45,"")&amp;" "&amp;IF(AND(F46=$T$9,G46=$Y$8),B46,"")&amp;" "&amp;IF(AND(F47=$T$9,G47=$Y$8),B47,"")&amp;" "&amp;IF(AND(F48=$T$9,G48=$Y$8),B48,"")&amp;" "&amp;IF(AND(F49=$T$9,G49=$Y$8),B49,"")&amp;" "&amp;IF(AND(F50=$T$9,G50=$Y$8),B50,"")&amp;" "&amp;IF(AND(F51=$T$9,G51=$Y$8),B51,"")&amp;" "&amp;IF(AND(F52=$T$9,G52=$Y$8),B52,"")&amp;" "&amp;IF(AND(F53=$T$9,G53=$Y$8),B53,"")&amp;" "&amp;IF(AND(F54=$T$9,G54=$Y$8),B54,"")&amp;" "&amp;IF(AND(F55=$T$9,G55=$Y$8),B55,"")&amp;" "&amp;IF(AND(F56=$T$9,G56=$Y$8),B56,"")&amp;" "&amp;IF(AND(F57=$T$9,G57=$Y$8),B57,"")&amp;" "&amp;IF(AND(F58=$T$9,G58=$Y$8),B58,"")&amp;" "&amp;IF(AND(F59=$T$9,G59=$Y$8),B59,"")&amp;" "&amp;IF(AND(F60=$T$9,G60=$Y$8),B60,"")&amp;" "&amp;IF(AND(F61=$T$9,G61=$Y$8),B61,"")&amp;" "&amp;IF(AND(F63=$T$9,G63=$Y$8),B63,"")&amp;" "&amp;IF(AND(F64=$T$9,G64=$Y$8),B64,"")&amp;" "&amp;IF(AND(F65=$T$9,G65=$Y$8),B65,"")&amp;" "&amp;IF(AND(F66=$T$9,G66=$Y$8),B66,"")&amp;" "&amp;IF(AND(F67=$T$9,G67=$Y$8),B67,"")&amp;" "&amp;IF(AND(F68=$T$9,G68=$Y$8),B68,"")&amp;" "&amp;IF(AND(F69=$T$9,G69=$Y$8),B69,"")&amp;" "&amp;IF(AND(F70=$T$9,G70=$Y$8),B70,"")&amp;" "&amp;IF(AND(F71=$T$9,G71=$Y$8),B71,"")&amp;" "&amp;IF(AND(F72=$T$9,G72=$Y$8),B72,"")&amp;" "&amp;IF(AND(F73=$T$9,G73=$Y$8),B73,"")&amp;" "&amp;IF(AND(F74=$T$9,G74=$Y$8),B74,"")&amp;" "&amp;IF(AND(F75=$T$9,G75=$Y$8),B75,"")&amp;" "&amp;IF(AND(F76=$T$9,G76=$Y$8),B76,"")&amp;" "&amp;IF(AND(F77=$T$9,G77=$Y$8),B77,"")&amp;" "&amp;IF(AND(F78=$T$9,G78=$Y$8),B78,"")&amp;" "&amp;IF(AND(F79=$T$9,G79=$Y$8),B79,"")&amp;" "&amp;IF(AND(F80=$T$9,G80=$Y$8),B80,"")&amp;" "&amp;IF(AND(F81=$T$9,G81=$Y$8),B81,"")&amp;" "&amp;IF(AND(F82=$T$9,G82=$Y$8),B82,"")&amp;" "&amp;IF(AND(F83=$T$9,G83=$Y$8),B83,"")&amp;" "&amp;IF(AND(F84=$T$9,G84=$Y$8),B84,"")&amp;" "&amp;IF(AND(F85=$T$9,G85=$Y$8),B85,"")&amp;" "&amp;IF(AND(F86=$T$9,G86=$Y$8),B86,"")&amp;" "&amp;IF(AND(F87=$T$9,G87=$Y$8),B87,"")&amp;" "&amp;IF(AND(F88=$T$9,G88=$Y$8),B88,"")&amp;" "&amp;IF(AND(F89=$T$9,G89=$Y$8),B89,"")&amp;" "&amp;IF(AND(F90=$T$9,G90=$Y$8),B90,"")</f>
        <v xml:space="preserve">                                                                               </v>
      </c>
      <c r="R9" s="848" t="s">
        <v>601</v>
      </c>
      <c r="S9" s="192">
        <v>1</v>
      </c>
      <c r="T9" s="141" t="s">
        <v>602</v>
      </c>
      <c r="U9" s="146" t="s">
        <v>603</v>
      </c>
      <c r="V9" s="146" t="s">
        <v>603</v>
      </c>
      <c r="W9" s="146" t="s">
        <v>603</v>
      </c>
      <c r="X9" s="146" t="s">
        <v>603</v>
      </c>
      <c r="Y9" s="147" t="s">
        <v>604</v>
      </c>
    </row>
    <row r="10" spans="1:25" ht="159.5" x14ac:dyDescent="0.35">
      <c r="A10" s="169" t="str">
        <f>'[4]CONTEXTO E IDENTIFICACIÓN'!G56</f>
        <v>Estratégico</v>
      </c>
      <c r="B10" s="170" t="str">
        <f>'[4]CONTEXTO E IDENTIFICACIÓN'!A56</f>
        <v>R2</v>
      </c>
      <c r="C10" s="171" t="str">
        <f>'[4]CONTEXTO E IDENTIFICACIÓN'!N56</f>
        <v>Posibilidad de pérdida Reputacional  por la desarticulación de los elementos del Plan Estratégico Institucional (PEI) con los planes y proyectos del IGAC debido a:
1. Desconocimiento del plan estratégico y objetivos institucionales por parte de las áreas misionales y administrativas. 
2. Falta de articulación de las áreas misionales, estratégicas y de apoyo de la Entidad para el desarrollo de sus funciones.
3. Falta de compromiso de la Alta Dirección para el monitoreo del cumplimiento de las metas del plan estratégico.
4. Ausencia de comunicación con entidades del mismo sector para el cumplimiento de metas y proyectos.</v>
      </c>
      <c r="D10" s="148">
        <f>'[4]VALORACIÓN DEL CONTROL'!Y62</f>
        <v>4.3199999999999995E-2</v>
      </c>
      <c r="E10" s="148">
        <f>'[4]VALORACIÓN DEL CONTROL'!Z62</f>
        <v>0.6</v>
      </c>
      <c r="F10" s="149" t="str">
        <f t="shared" ref="F10:F67" si="0">+IF(D10=0,"",IF(D10&lt;=$S$13,$T$13,IF(D10&lt;=$S$12,$T$12,IF(D10&lt;=$S$11,$T$11,IF(D10&lt;=$S$10,$T$10,IF(D10&lt;=$S$9,$T$9,""))))))</f>
        <v>Muy Baja</v>
      </c>
      <c r="G10" s="149" t="str">
        <f t="shared" ref="G10:G73" si="1">+IF(E10=0,"",IF(E10&lt;=$U$7,$U$8,IF(E10&lt;=$V$7,$V$8,IF(E10&lt;=$W$7,$W$8,IF(E10&lt;=$X$7,$X$8,IF(E10&lt;=$Y$7,$Y$8,""))))))</f>
        <v>Moderado</v>
      </c>
      <c r="H10" s="150" t="str">
        <f t="shared" ref="H10:H73" si="2">+IF(F10=$T$9,IF(G10=$U$8,$U$9,IF(G10=$V$8,$V$9,IF(G10=$W$8,$W$9,IF(G10=$X$8,$X$9,IF(G10=$Y$8,$Y$9))))),IF(F10=$T$10,IF(G10=$U$8,$U$10,IF(G10=$V$8,$V$10,IF(G10=$W$8,$W$10,IF(G10=$X$8,$X$10,IF(G10=$Y$8,$Y$10))))),IF(F10=$T$11,IF(G10=$U$8,$U$11,IF(G10=$V$8,$V$11,IF(G10=$W$8,$W$11,IF(G10=$X$8,$X$11,IF(G10=$Y$8,$Y$11))))),IF(F10=$T$12,IF(G10=$U$8,$U$12,IF(G10=$V$8,$V$12,IF(G10=$W$8,$W$12,IF(G10=$X$8,$X$12,IF(G10=$Y$8,$Y$12))))),IF(F10=$T$13,IF(G10=$U$8,$U$13,IF(G10=$V$8,$V$13,IF(G10=$W$8,$W$13,IF(G10=$X$8,$X$13,IF(G10=$Y$8,$Y$13))))),"")))))</f>
        <v>Moderado</v>
      </c>
      <c r="J10" s="687"/>
      <c r="K10" s="139" t="s">
        <v>605</v>
      </c>
      <c r="L10" s="151" t="str">
        <f>+IF(AND(F9=$T$10,G9=$U$8),B9,"")&amp;" "&amp;IF(AND(F10=$T$10,G10=$U$8),B10,"")&amp;" "&amp;IF(AND(F11=$T$10,G11=$U$8),B11,"")&amp;" "&amp;IF(AND(F12=$T$10,G12=$U$8),B12,"")&amp;" "&amp;IF(AND(F13=$T$10,G13=$U$8),B13,"")&amp;" "&amp;IF(AND(F14=$T$10,G14=$U$8),B14,"")&amp;" "&amp;IF(AND(F15=$T$10,G15=$U$8),B15,"")&amp;" "&amp;IF(AND(F16=$T$10,G16=$U$8),B16,"")&amp;" "&amp;IF(AND(F17=$T$10,G17=$U$8),B17,"")&amp;" "&amp;IF(AND(F18=$T$10,G18=$U$8),B18,"")&amp;" "&amp;IF(AND(F19=$T$10,G19=$U$8),B19,"")&amp;" "&amp;IF(AND(F20=$T$10,G20=$U$8),B20,"")&amp;" "&amp;IF(AND(F21=$T$10,G21=$U$8),B21,"")&amp;" "&amp;IF(AND(F22=$T$10,G22=$U$8),B22,"")&amp;" "&amp;IF(AND(F23=$T$10,G23=$U$8),B23,"")&amp;" "&amp;IF(AND(F24=$T$10,G24=$U$8),B24,"")&amp;" "&amp;IF(AND(F25=$T$10,G25=$U$8),B25,"")&amp;" "&amp;IF(AND(F26=$T$10,G26=$U$8),B26,"")&amp;" "&amp;IF(AND(F27=$T$10,G27=$U$8),B27,"")&amp;" "&amp;IF(AND(F28=$T$10,G28=$U$8),B28,"")&amp;" "&amp;IF(AND(F29=$T$10,G29=$U$8),B29,"")&amp;" "&amp;IF(AND(F30=$T$10,G30=$U$8),B30,"")&amp;" "&amp;IF(AND(F31=$T$10,G31=$U$8),B31,"")&amp;" "&amp;IF(AND(F32=$T$10,G32=$U$8),B32,"")&amp;" "&amp;IF(AND(F33=$T$10,G33=$U$8),B33,"")&amp;" "&amp;IF(AND(F34=$T$10,G34=$U$8),B34,"")&amp;" "&amp;IF(AND(F36=$T$10,G36=$U$8),B36,"")&amp;" "&amp;IF(AND(F37=$T$10,G37=$U$8),B37,"")&amp;" "&amp;IF(AND(F38=$T$10,G38=$U$8),B38,"")&amp;" "&amp;IF(AND(F39=$T$10,G39=$U$8),B39,"")&amp;" "&amp;IF(AND(F40=$T$10,G40=$U$8),B40,"")&amp;" "&amp;IF(AND(F41=$T$10,G41=$U$8),B41,"")&amp;" "&amp;IF(AND(F42=$T$10,G42=$U$8),B42,"")&amp;" "&amp;IF(AND(F43=$T$10,G43=$U$8),B43,"")&amp;" "&amp;IF(AND(F44=$T$10,G44=$U$8),B44,"")&amp;" "&amp;IF(AND(F45=$T$10,G45=$U$8),B45,"")&amp;" "&amp;IF(AND(F46=$T$10,G46=$U$8),B46,"")&amp;" "&amp;IF(AND(F47=$T$10,G47=$U$8),B47,"")&amp;" "&amp;IF(AND(F48=$T$10,G48=$U$8),B48,"")&amp;" "&amp;IF(AND(F49=$T$10,G49=$U$8),B49,"")&amp;" "&amp;IF(AND(F50=$T$10,G50=$U$8),B50,"")&amp;" "&amp;IF(AND(F51=$T$10,G51=$U$8),B51,"")&amp;" "&amp;IF(AND(F52=$T$10,G52=$U$8),B52,"")&amp;" "&amp;IF(AND(F53=$T$10,G53=$U$8),B53,"")&amp;" "&amp;IF(AND(F54=$T$10,G54=$U$8),B54,"")&amp;" "&amp;IF(AND(F55=$T$10,G55=$U$8),B55,"")&amp;" "&amp;IF(AND(F56=$T$10,G56=$U$8),B56,"")&amp;" "&amp;IF(AND(F57=$T$10,G57=$U$8),B57,"")&amp;" "&amp;IF(AND(F58=$T$10,G58=$U$8),B58,"")&amp;" "&amp;IF(AND(F59=$T$10,G59=$U$8),B59,"")&amp;" "&amp;IF(AND(F60=$T$10,G60=$U$8),B60,"")&amp;" "&amp;IF(AND(F61=$T$10,G61=$U$8),B61,"")&amp;" "&amp;IF(AND(F63=$T$10,G63=$U$8),B63,"")&amp;" "&amp;IF(AND(F64=$T$10,G64=$U$8),B64,"")&amp;" "&amp;IF(AND(F65=$T$10,G65=$U$8),B65,"")&amp;" "&amp;IF(AND(F66=$T$10,G66=$U$8),B66,"")&amp;" "&amp;IF(AND(F67=$T$10,G67=$U$8),B67,"")&amp;" "&amp;IF(AND(F68=$T$10,G68=$U$8),B68,"")&amp;" "&amp;IF(AND(F69=$T$10,G69=$U$8),B69,"")&amp;" "&amp;IF(AND(F70=$T$10,G70=$U$8),B70,"")&amp;" "&amp;IF(AND(F71=$T$10,G71=$U$8),B71,"")&amp;" "&amp;IF(AND(F72=$T$10,G72=$U$8),B72,"")&amp;" "&amp;IF(AND(F73=$T$10,G73=$U$8),B73,"")&amp;" "&amp;IF(AND(F74=$T$10,G74=$U$8),B74,"")&amp;" "&amp;IF(AND(F75=$T$10,G75=$U$8),B75,"")&amp;" "&amp;IF(AND(F76=$T$10,G76=$U$8),B76,"")&amp;" "&amp;IF(AND(F77=$T$10,G77=$U$8),B77,"")&amp;" "&amp;IF(AND(F78=$T$10,G78=$U$8),B78,"")&amp;" "&amp;IF(AND(F79=$T$10,G79=$U$8),B79,"")&amp;" "&amp;IF(AND(F80=$T$10,G80=$U$8),B80,"")&amp;" "&amp;IF(AND(F81=$T$10,G81=$U$8),B81,"")&amp;" "&amp;IF(AND(F82=$T$10,G82=$U$8),B82,"")&amp;" "&amp;IF(AND(F83=$T$10,G83=$U$8),B83,"")&amp;" "&amp;IF(AND(F84=$T$10,G84=$U$8),B84,"")&amp;" "&amp;IF(AND(F85=$T$10,G85=$U$8),B85,"")&amp;" "&amp;IF(AND(F86=$T$10,G86=$U$8),B86,"")&amp;" "&amp;IF(AND(F87=$T$10,G87=$U$8),B87,"")&amp;" "&amp;IF(AND(F88=$T$10,G88=$U$8),B88,"")&amp;" "&amp;IF(AND(F89=$T$10,G89=$U$8),B89,"")&amp;" "&amp;IF(AND(F90=$T$10,G90=$U$8),B90,"")</f>
        <v xml:space="preserve">                                                                               </v>
      </c>
      <c r="M10" s="151" t="str">
        <f>+IF(AND(F9=$T$10,G9=$V$8),B9,"")&amp;" "&amp;IF(AND(F10=$T$10,G10=$V$8),B10,"")&amp;" "&amp;IF(AND(F11=$T$10,G11=$V$8),B11,"")&amp;" "&amp;IF(AND(F12=$T$10,G12=$V$8),B12,"")&amp;" "&amp;IF(AND(F13=$T$10,G13=$V$8),B13,"")&amp;" "&amp;IF(AND(F14=$T$10,G14=$V$8),B14,"")&amp;" "&amp;IF(AND(F15=$T$10,G15=$V$8),B15,"")&amp;" "&amp;IF(AND(F16=$T$10,G16=$V$8),B16,"")&amp;" "&amp;IF(AND(F17=$T$10,G17=$V$8),B17,"")&amp;" "&amp;IF(AND(F18=$T$10,G18=$V$8),B18,"")&amp;" "&amp;IF(AND(F19=$T$10,G19=$V$8),B19,"")&amp;" "&amp;IF(AND(F20=$T$10,G20=$V$8),B20,"")&amp;" "&amp;IF(AND(F21=$T$10,G21=$V$8),B21,"")&amp;" "&amp;IF(AND(F22=$T$10,G22=$V$8),B22,"")&amp;" "&amp;IF(AND(F23=$T$10,G23=$V$8),B23,"")&amp;" "&amp;IF(AND(F24=$T$10,G24=$V$8),B24,"")&amp;" "&amp;IF(AND(F25=$T$10,G25=$V$8),B25,"")&amp;" "&amp;IF(AND(F26=$T$10,G26=$V$8),B26,"")&amp;" "&amp;IF(AND(F27=$T$10,G27=$V$8),B27,"")&amp;" "&amp;IF(AND(F28=$T$10,G28=$V$8),B28,"")&amp;" "&amp;IF(AND(F29=$T$10,G29=$V$8),B29,"")&amp;" "&amp;IF(AND(F30=$T$10,G30=$V$8),B30,"")&amp;" "&amp;IF(AND(F31=$T$10,G31=$V$8),B31,"")&amp;" "&amp;IF(AND(F32=$T$10,G32=$V$8),B32,"")&amp;" "&amp;IF(AND(F33=$T$10,G33=$V$8),B33,"")&amp;" "&amp;IF(AND(F34=$T$10,G34=$V$8),B34,"")&amp;" "&amp;IF(AND(F36=$T$10,G36=$V$8),B36,"")&amp;" "&amp;IF(AND(F37=$T$10,G37=$V$8),B37,"")&amp;" "&amp;IF(AND(F38=$T$10,G38=$V$8),B38,"")&amp;" "&amp;IF(AND(F39=$T$10,G39=$V$8),B39,"")&amp;" "&amp;IF(AND(F40=$T$10,G40=$V$8),B40,"")&amp;" "&amp;IF(AND(F41=$T$10,G41=$V$8),B41,"")&amp;" "&amp;IF(AND(F42=$T$10,G42=$V$8),B42,"")&amp;" "&amp;IF(AND(F43=$T$10,G43=$V$8),B43,"")&amp;" "&amp;IF(AND(F44=$T$10,G44=$V$8),B44,"")&amp;" "&amp;IF(AND(F45=$T$10,G45=$V$8),B45,"")&amp;" "&amp;IF(AND(F46=$T$10,G46=$V$8),B46,"")&amp;" "&amp;IF(AND(F47=$T$10,G47=$V$8),B47,"")&amp;" "&amp;IF(AND(F48=$T$10,G48=$V$8),B48,"")&amp;" "&amp;IF(AND(F49=$T$10,G49=$V$8),B49,"")&amp;" "&amp;IF(AND(F50=$T$10,G50=$V$8),B50,"")&amp;" "&amp;IF(AND(F51=$T$10,G51=$V$8),B51,"")&amp;" "&amp;IF(AND(F52=$T$10,G52=$V$8),B52,"")&amp;" "&amp;IF(AND(F53=$T$10,G53=$V$8),B53,"")&amp;" "&amp;IF(AND(F54=$T$10,G54=$V$8),B54,"")&amp;" "&amp;IF(AND(F55=$T$10,G55=$V$8),B55,"")&amp;" "&amp;IF(AND(F56=$T$10,G56=$V$8),B56,"")&amp;" "&amp;IF(AND(F57=$T$10,G57=$V$8),B57,"")&amp;" "&amp;IF(AND(F58=$T$10,G58=$V$8),B58,"")&amp;" "&amp;IF(AND(F59=$T$10,G59=$V$8),B59,"")&amp;" "&amp;IF(AND(F60=$T$10,G60=$V$8),B60,"")&amp;" "&amp;IF(AND(F61=$T$10,G61=$V$8),B61,"")&amp;" "&amp;IF(AND(F63=$T$10,G63=$V$8),B63,"")&amp;" "&amp;IF(AND(F64=$T$10,G64=$V$8),B64,"")&amp;" "&amp;IF(AND(F65=$T$10,G65=$V$8),B65,"")&amp;" "&amp;IF(AND(F66=$T$10,G66=$V$8),B66,"")&amp;" "&amp;IF(AND(F67=$T$10,G67=$V$8),B67,"")&amp;" "&amp;IF(AND(F68=$T$10,G68=$V$8),B68,"")&amp;" "&amp;IF(AND(F69=$T$10,G69=$V$8),B69,"")&amp;" "&amp;IF(AND(F70=$T$10,G70=$V$8),B70,"")&amp;" "&amp;IF(AND(F71=$T$10,G71=$V$8),B71,"")&amp;" "&amp;IF(AND(F72=$T$10,G72=$V$8),B72,"")&amp;" "&amp;IF(AND(F73=$T$10,G73=$V$8),B73,"")&amp;" "&amp;IF(AND(F74=$T$10,G74=$V$8),B74,"")&amp;" "&amp;IF(AND(F75=$T$10,G75=$V$8),B75,"")&amp;" "&amp;IF(AND(F76=$T$10,G76=$V$8),B76,"")&amp;" "&amp;IF(AND(F77=$T$10,G77=$V$8),B77,"")&amp;" "&amp;IF(AND(F78=$T$10,G78=$V$8),B78,"")&amp;" "&amp;IF(AND(F79=$T$10,G79=$V$8),B79,"")&amp;" "&amp;IF(AND(F80=$T$10,G80=$V$8),B80,"")&amp;" "&amp;IF(AND(F81=$T$10,G81=$V$8),B81,"")&amp;" "&amp;IF(AND(F82=$T$10,G82=$V$8),B82,"")&amp;" "&amp;IF(AND(F83=$T$10,G83=$V$8),B83,"")&amp;" "&amp;IF(AND(F84=$T$10,G84=$V$8),B84,"")&amp;" "&amp;IF(AND(F85=$T$10,G85=$V$8),B85,"")&amp;" "&amp;IF(AND(F86=$T$10,G86=$V$8),B86,"")&amp;" "&amp;IF(AND(F87=$T$10,G87=$V$8),B87,"")&amp;" "&amp;IF(AND(F88=$T$10,G88=$V$8),B88,"")&amp;" "&amp;IF(AND(F89=$T$10,G89=$V$8),B89,"")&amp;" "&amp;IF(AND(F90=$T$10,G90=$V$8),B90,"")</f>
        <v xml:space="preserve">                                                                               </v>
      </c>
      <c r="N10" s="146" t="str">
        <f>+IF(AND(F9=$T$10,G9=$W$8),B9,"")&amp;" "&amp;IF(AND(F10=$T$10,G10=$W$8),B10,"")&amp;" "&amp;IF(AND(F11=$T$10,G11=$W$8),B11,"")&amp;" "&amp;IF(AND(F12=$T$10,G12=$W$8),B12,"")&amp;" "&amp;IF(AND(F13=$T$10,G13=$W$8),B13,"")&amp;" "&amp;IF(AND(F14=$T$10,G14=$W$8),B14,"")&amp;" "&amp;IF(AND(F15=$T$10,G15=$W$8),B15,"")&amp;" "&amp;IF(AND(F16=$T$10,G16=$W$8),B16,"")&amp;" "&amp;IF(AND(F17=$T$10,G17=$W$8),B17,"")&amp;" "&amp;IF(AND(F18=$T$10,G18=$W$8),B18,"")&amp;" "&amp;IF(AND(F19=$T$10,G19=$W$8),B19,"")&amp;" "&amp;IF(AND(F20=$T$10,G20=$W$8),B20,"")&amp;" "&amp;IF(AND(F21=$T$10,G21=$W$8),B21,"")&amp;" "&amp;IF(AND(F22=$T$10,G22=$W$8),B22,"")&amp;" "&amp;IF(AND(F23=$T$10,G23=$W$8),B23,"")&amp;" "&amp;IF(AND(F24=$T$10,G24=$W$8),B24,"")&amp;" "&amp;IF(AND(F25=$T$10,G25=$W$8),B25,"")&amp;" "&amp;IF(AND(F26=$T$10,G26=$W$8),B26,"")&amp;" "&amp;IF(AND(F27=$T$10,G27=$W$8),B27,"")&amp;" "&amp;IF(AND(F28=$T$10,G28=$W$8),B28,"")&amp;" "&amp;IF(AND(F29=$T$10,G29=$W$8),B29,"")&amp;" "&amp;IF(AND(F30=$T$10,G30=$W$8),B30,"")&amp;" "&amp;IF(AND(F31=$T$10,G31=$W$8),B31,"")&amp;" "&amp;IF(AND(F32=$T$10,G32=$W$8),B32,"")&amp;" "&amp;IF(AND(F33=$T$10,G33=$W$8),B33,"")&amp;" "&amp;IF(AND(F34=$T$10,G34=$W$8),B34,"")&amp;" "&amp;IF(AND(F36=$T$10,G36=$W$8),B36,"")&amp;" "&amp;IF(AND(F37=$T$10,G37=$W$8),B37,"")&amp;" "&amp;IF(AND(F38=$T$10,G38=$W$8),B38,"")&amp;" "&amp;IF(AND(F39=$T$10,G39=$W$8),B39,"")&amp;" "&amp;IF(AND(F40=$T$10,G40=$W$8),B40,"")&amp;" "&amp;IF(AND(F41=$T$10,G41=$W$8),B41,"")&amp;" "&amp;IF(AND(F42=$T$10,G42=$W$8),B42,"")&amp;" "&amp;IF(AND(F43=$T$10,G43=$W$8),B43,"")&amp;" "&amp;IF(AND(F44=$T$10,G44=$W$8),B44,"")&amp;" "&amp;IF(AND(F45=$T$10,G45=$W$8),B45,"")&amp;" "&amp;IF(AND(F46=$T$10,G46=$W$8),B46,"")&amp;" "&amp;IF(AND(F47=$T$10,G47=$W$8),B47,"")&amp;" "&amp;IF(AND(F48=$T$10,G48=$W$8),B48,"")&amp;" "&amp;IF(AND(F49=$T$10,G49=$W$8),B49,"")&amp;" "&amp;IF(AND(F50=$T$10,G50=$W$8),B50,"")&amp;" "&amp;IF(AND(F51=$T$10,G51=$W$8),B51,"")&amp;" "&amp;IF(AND(F52=$T$10,G52=$W$8),B52,"")&amp;" "&amp;IF(AND(F53=$T$10,G53=$W$8),B53,"")&amp;" "&amp;IF(AND(F54=$T$10,G54=$W$8),B54,"")&amp;" "&amp;IF(AND(F55=$T$10,G55=$W$8),B55,"")&amp;" "&amp;IF(AND(F56=$T$10,G56=$W$8),B56,"")&amp;" "&amp;IF(AND(F57=$T$10,G57=$W$8),B57,"")&amp;" "&amp;IF(AND(F58=$T$10,G58=$W$8),B58,"")&amp;" "&amp;IF(AND(F59=$T$10,G59=$W$8),B59,"")&amp;" "&amp;IF(AND(F60=$T$10,G60=$W$8),B60,"")&amp;" "&amp;IF(AND(F61=$T$10,G61=$W$8),B61,"")&amp;" "&amp;IF(AND(F63=$T$10,G63=$W$8),B63,"")&amp;" "&amp;IF(AND(F64=$T$10,G64=$W$8),B64,"")&amp;" "&amp;IF(AND(F65=$T$10,G65=$W$8),B65,"")&amp;" "&amp;IF(AND(F66=$T$10,G66=$W$8),B66,"")&amp;" "&amp;IF(AND(F67=$T$10,G67=$W$8),B67,"")&amp;" "&amp;IF(AND(F68=$T$10,G68=$W$8),B68,"")&amp;" "&amp;IF(AND(F69=$T$10,G69=$W$8),B69,"")&amp;" "&amp;IF(AND(F70=$T$10,G70=$W$8),B70,"")&amp;" "&amp;IF(AND(F71=$T$10,G71=$W$8),B71,"")&amp;" "&amp;IF(AND(F72=$T$10,G72=$W$8),B72,"")&amp;" "&amp;IF(AND(F73=$T$10,G73=$W$8),B73,"")&amp;" "&amp;IF(AND(F74=$T$10,G74=$W$8),B74,"")&amp;" "&amp;IF(AND(F75=$T$10,G75=$W$8),B75,"")&amp;" "&amp;IF(AND(F76=$T$10,G76=$W$8),B76,"")&amp;" "&amp;IF(AND(F77=$T$10,G77=$W$8),B77,"")&amp;" "&amp;IF(AND(F78=$T$10,G78=$W$8),B78,"")&amp;" "&amp;IF(AND(F79=$T$10,G79=$W$8),B79,"")&amp;" "&amp;IF(AND(F80=$T$10,G80=$W$8),B80,"")&amp;" "&amp;IF(AND(F81=$T$10,G81=$W$8),B81,"")&amp;" "&amp;IF(AND(F82=$T$10,G82=$W$8),B82,"")&amp;" "&amp;IF(AND(F83=$T$10,G83=$W$8),B83,"")&amp;" "&amp;IF(AND(F84=$T$10,G84=$W$8),B84,"")&amp;" "&amp;IF(AND(F85=$T$10,G85=$W$8),B85,"")&amp;" "&amp;IF(AND(F86=$T$10,G86=$W$8),B86,"")&amp;" "&amp;IF(AND(F87=$T$10,G87=$W$8),B87,"")&amp;" "&amp;IF(AND(F88=$T$10,G88=$W$8),B88,"")&amp;" "&amp;IF(AND(F89=$T$10,G89=$W$8),B89,"")&amp;" "&amp;IF(AND(F90=$T$10,G90=$W$8),B90,"")</f>
        <v xml:space="preserve">                                                                               </v>
      </c>
      <c r="O10" s="146" t="str">
        <f>+IF(AND(F9=$T$10,G9=$X$8),B9,"")&amp;" "&amp;IF(AND(F10=$T$10,G10=$X$8),B10,"")&amp;" "&amp;IF(AND(F11=$T$10,G11=$X$8),B11,"")&amp;" "&amp;IF(AND(F12=$T$10,G12=$X$8),B12,"")&amp;" "&amp;IF(AND(F13=$T$10,G13=$X$8),B13,"")&amp;" "&amp;IF(AND(F14=$T$10,G14=$X$8),B14,"")&amp;" "&amp;IF(AND(F15=$T$10,G15=$X$8),B15,"")&amp;" "&amp;IF(AND(F16=$T$10,G16=$X$8),B16,"")&amp;" "&amp;IF(AND(F17=$T$10,G17=$X$8),B17,"")&amp;" "&amp;IF(AND(F18=$T$10,G18=$X$8),B18,"")&amp;" "&amp;IF(AND(F19=$T$10,G19=$X$8),B19,"")&amp;" "&amp;IF(AND(F20=$T$10,G20=$X$8),B20,"")&amp;" "&amp;IF(AND(F21=$T$10,G21=$X$8),B21,"")&amp;" "&amp;IF(AND(F22=$T$10,G22=$X$8),B22,"")&amp;" "&amp;IF(AND(F23=$T$10,G23=$X$8),B23,"")&amp;" "&amp;IF(AND(F24=$T$10,G24=$X$8),B24,"")&amp;" "&amp;IF(AND(F25=$T$10,G25=$X$8),B25,"")&amp;" "&amp;IF(AND(F26=$T$10,G26=$X$8),B26,"")&amp;" "&amp;IF(AND(F27=$T$10,G27=$X$8),B27,"")&amp;" "&amp;IF(AND(F28=$T$10,G28=$X$8),B28,"")&amp;" "&amp;IF(AND(F29=$T$10,G29=$X$8),B29,"")&amp;" "&amp;IF(AND(F30=$T$10,G30=$X$8),B30,"")&amp;" "&amp;IF(AND(F31=$T$10,G31=$X$8),B31,"")&amp;" "&amp;IF(AND(F32=$T$10,G32=$X$8),B32,"")&amp;" "&amp;IF(AND(F33=$T$10,G33=$X$8),B33,"")&amp;" "&amp;IF(AND(F34=$T$10,G34=$X$8),B34,"")&amp;" "&amp;IF(AND(F36=$T$10,G36=$X$8),B36,"")&amp;" "&amp;IF(AND(F37=$T$10,G37=$X$8),B37,"")&amp;" "&amp;IF(AND(F38=$T$10,G38=$X$8),B38,"")&amp;" "&amp;IF(AND(F39=$T$10,G39=$X$8),B39,"")&amp;" "&amp;IF(AND(F40=$T$10,G40=$X$8),B40,"")&amp;" "&amp;IF(AND(F41=$T$10,G41=$X$8),B41,"")&amp;" "&amp;IF(AND(F42=$T$10,G42=$X$8),B42,"")&amp;" "&amp;IF(AND(F43=$T$10,G43=$X$8),B43,"")&amp;" "&amp;IF(AND(F44=$T$10,G44=$X$8),B44,"")&amp;" "&amp;IF(AND(F45=$T$10,G45=$X$8),B45,"")&amp;" "&amp;IF(AND(F46=$T$10,G46=$X$8),B46,"")&amp;" "&amp;IF(AND(F47=$T$10,G47=$X$8),B47,"")&amp;" "&amp;IF(AND(F48=$T$10,G48=$X$8),B48,"")&amp;" "&amp;IF(AND(F49=$T$10,G49=$X$8),B49,"")&amp;" "&amp;IF(AND(F50=$T$10,G50=$X$8),B50,"")&amp;" "&amp;IF(AND(F51=$T$10,G51=$X$8),B51,"")&amp;" "&amp;IF(AND(F52=$T$10,G52=$X$8),B52,"")&amp;" "&amp;IF(AND(F53=$T$10,G53=$X$8),B53,"")&amp;" "&amp;IF(AND(F54=$T$10,G54=$X$8),B54,"")&amp;" "&amp;IF(AND(F55=$T$10,G55=$X$8),B55,"")&amp;" "&amp;IF(AND(F56=$T$10,G56=$X$8),B56,"")&amp;" "&amp;IF(AND(F57=$T$10,G57=$X$8),B57,"")&amp;" "&amp;IF(AND(F58=$T$10,G58=$X$8),B58,"")&amp;" "&amp;IF(AND(F59=$T$10,G59=$X$8),B59,"")&amp;" "&amp;IF(AND(F60=$T$10,G60=$X$8),B60,"")&amp;" "&amp;IF(AND(F61=$T$10,G61=$X$8),B61,"")&amp;" "&amp;IF(AND(F63=$T$10,G63=$X$8),B63,"")&amp;" "&amp;IF(AND(F64=$T$10,G64=$X$8),B64,"")&amp;" "&amp;IF(AND(F65=$T$10,G65=$X$8),B65,"")&amp;" "&amp;IF(AND(F66=$T$10,G66=$X$8),B66,"")&amp;" "&amp;IF(AND(F67=$T$10,G67=$X$8),B67,"")&amp;" "&amp;IF(AND(F68=$T$10,G68=$X$8),B68,"")&amp;" "&amp;IF(AND(F69=$T$10,G69=$X$8),B69,"")&amp;" "&amp;IF(AND(F70=$T$10,G70=$X$8),B70,"")&amp;" "&amp;IF(AND(F71=$T$10,G71=$X$8),B71,"")&amp;" "&amp;IF(AND(F72=$T$10,G72=$X$8),B72,"")&amp;" "&amp;IF(AND(F73=$T$10,G73=$X$8),B73,"")&amp;" "&amp;IF(AND(F74=$T$10,G74=$X$8),B74,"")&amp;" "&amp;IF(AND(F75=$T$10,G75=$X$8),B75,"")&amp;" "&amp;IF(AND(F76=$T$10,G76=$X$8),B76,"")&amp;" "&amp;IF(AND(F77=$T$10,G77=$X$8),B77,"")&amp;" "&amp;IF(AND(F78=$T$10,G78=$X$8),B78,"")&amp;" "&amp;IF(AND(F79=$T$10,G79=$X$8),B79,"")&amp;" "&amp;IF(AND(F80=$T$10,G80=$X$8),B80,"")&amp;" "&amp;IF(AND(F81=$T$10,G81=$X$8),B81,"")&amp;" "&amp;IF(AND(F82=$T$10,G82=$X$8),B82,"")&amp;" "&amp;IF(AND(F83=$T$10,G83=$X$8),B83,"")&amp;" "&amp;IF(AND(F84=$T$10,G84=$X$8),B84,"")&amp;" "&amp;IF(AND(F85=$T$10,G85=$X$8),B85,"")&amp;" "&amp;IF(AND(F86=$T$10,G86=$X$8),B86,"")&amp;" "&amp;IF(AND(F87=$T$10,G87=$X$8),B87,"")&amp;" "&amp;IF(AND(F88=$T$10,G88=$X$8),B88,"")&amp;" "&amp;IF(AND(F89=$T$10,G89=$X$8),B89,"")&amp;" "&amp;IF(AND(F90=$T$10,G90=$X$8),B90,"")</f>
        <v xml:space="preserve">                                                                               </v>
      </c>
      <c r="P10" s="147" t="str">
        <f>+IF(AND(F9=$T$10,G9=$Y$8),B9,"")&amp;" "&amp;IF(AND(F10=$T$10,G10=$Y$8),B10,"")&amp;" "&amp;IF(AND(F11=$T$10,G11=$Y$8),B11,"")&amp;" "&amp;IF(AND(F12=$T$10,G12=$Y$8),B12,"")&amp;" "&amp;IF(AND(F13=$T$10,G13=$Y$8),B13,"")&amp;" "&amp;IF(AND(F14=$T$10,G14=$Y$8),B14,"")&amp;" "&amp;IF(AND(F15=$T$10,G15=$Y$8),B15,"")&amp;" "&amp;IF(AND(F16=$T$10,G16=$Y$8),B16,"")&amp;" "&amp;IF(AND(F17=$T$10,G17=$Y$8),B17,"")&amp;" "&amp;IF(AND(F18=$T$10,G18=$Y$8),B18,"")&amp;" "&amp;IF(AND(F19=$T$10,G19=$Y$8),B19,"")&amp;" "&amp;IF(AND(F20=$T$10,G20=$Y$8),B20,"")&amp;" "&amp;IF(AND(F21=$T$10,G21=$Y$8),B21,"")&amp;" "&amp;IF(AND(F22=$T$10,G22=$Y$8),B22,"")&amp;" "&amp;IF(AND(F23=$T$10,G23=$Y$8),B23,"")&amp;" "&amp;IF(AND(F24=$T$10,G24=$Y$8),B24,"")&amp;" "&amp;IF(AND(F25=$T$10,G25=$Y$8),B25,"")&amp;" "&amp;IF(AND(F26=$T$10,G26=$Y$8),B26,"")&amp;" "&amp;IF(AND(F27=$T$10,G27=$Y$8),B27,"")&amp;" "&amp;IF(AND(F28=$T$10,G28=$Y$8),B28,"")&amp;" "&amp;IF(AND(F29=$T$10,G29=$Y$8),B29,"")&amp;" "&amp;IF(AND(F30=$T$10,G30=$Y$8),B30,"")&amp;" "&amp;IF(AND(F31=$T$10,G31=$Y$8),B31,"")&amp;" "&amp;IF(AND(F32=$T$10,G32=$Y$8),B32,"")&amp;" "&amp;IF(AND(F33=$T$10,G33=$Y$8),B33,"")&amp;" "&amp;IF(AND(F34=$T$10,G34=$Y$8),B34,"")&amp;" "&amp;IF(AND(F36=$T$10,G36=$Y$8),B36,"")&amp;" "&amp;IF(AND(F37=$T$10,G37=$Y$8),B37,"")&amp;" "&amp;IF(AND(F38=$T$10,G38=$Y$8),B38,"")&amp;" "&amp;IF(AND(F39=$T$10,G39=$Y$8),B39,"")&amp;" "&amp;IF(AND(F40=$T$10,G40=$Y$8),B40,"")&amp;" "&amp;IF(AND(F41=$T$10,G41=$Y$8),B41,"")&amp;" "&amp;IF(AND(F42=$T$10,G42=$Y$8),B42,"")&amp;" "&amp;IF(AND(F43=$T$10,G43=$Y$8),B43,"")&amp;" "&amp;IF(AND(F44=$T$10,G44=$Y$8),B44,"")&amp;" "&amp;IF(AND(F45=$T$10,G45=$Y$8),B45,"")&amp;" "&amp;IF(AND(F46=$T$10,G46=$Y$8),B46,"")&amp;" "&amp;IF(AND(F47=$T$10,G47=$Y$8),B47,"")&amp;" "&amp;IF(AND(F48=$T$10,G48=$Y$8),B48,"")&amp;" "&amp;IF(AND(F49=$T$10,G49=$Y$8),B49,"")&amp;" "&amp;IF(AND(F50=$T$10,G50=$Y$8),B50,"")&amp;" "&amp;IF(AND(F51=$T$10,G51=$Y$8),B51,"")&amp;" "&amp;IF(AND(F52=$T$10,G52=$Y$8),B52,"")&amp;" "&amp;IF(AND(F53=$T$10,G53=$Y$8),B53,"")&amp;" "&amp;IF(AND(F54=$T$10,G54=$Y$8),B54,"")&amp;" "&amp;IF(AND(F55=$T$10,G55=$Y$8),B55,"")&amp;" "&amp;IF(AND(F56=$T$10,G56=$Y$8),B56,"")&amp;" "&amp;IF(AND(F57=$T$10,G57=$Y$8),B57,"")&amp;" "&amp;IF(AND(F58=$T$10,G58=$Y$8),B58,"")&amp;" "&amp;IF(AND(F59=$T$10,G59=$Y$8),B59,"")&amp;" "&amp;IF(AND(F60=$T$10,G60=$Y$8),B60,"")&amp;" "&amp;IF(AND(F61=$T$10,G61=$Y$8),B61,"")&amp;" "&amp;IF(AND(F63=$T$10,G63=$Y$8),B63,"")&amp;" "&amp;IF(AND(F64=$T$10,G64=$Y$8),B64,"")&amp;" "&amp;IF(AND(F65=$T$10,G65=$Y$8),B65,"")&amp;" "&amp;IF(AND(F66=$T$10,G66=$Y$8),B66,"")&amp;" "&amp;IF(AND(F67=$T$10,G67=$Y$8),B67,"")&amp;" "&amp;IF(AND(F68=$T$10,G68=$Y$8),B68,"")&amp;" "&amp;IF(AND(F69=$T$10,G69=$Y$8),B69,"")&amp;" "&amp;IF(AND(F70=$T$10,G70=$Y$8),B70,"")&amp;" "&amp;IF(AND(F71=$T$10,G71=$Y$8),B71,"")&amp;" "&amp;IF(AND(F72=$T$10,G72=$Y$8),B72,"")&amp;" "&amp;IF(AND(F73=$T$10,G73=$Y$8),B73,"")&amp;" "&amp;IF(AND(F74=$T$10,G74=$Y$8),B74,"")&amp;" "&amp;IF(AND(F75=$T$10,G75=$Y$8),B75,"")&amp;" "&amp;IF(AND(F76=$T$10,G76=$Y$8),B76,"")&amp;" "&amp;IF(AND(F77=$T$10,G77=$Y$8),B77,"")&amp;" "&amp;IF(AND(F78=$T$10,G78=$Y$8),B78,"")&amp;" "&amp;IF(AND(F79=$T$10,G79=$Y$8),B79,"")&amp;" "&amp;IF(AND(F80=$T$10,G80=$Y$8),B80,"")&amp;" "&amp;IF(AND(F81=$T$10,G81=$Y$8),B81,"")&amp;" "&amp;IF(AND(F82=$T$10,G82=$Y$8),B82,"")&amp;" "&amp;IF(AND(F83=$T$10,G83=$Y$8),B83,"")&amp;" "&amp;IF(AND(F84=$T$10,G84=$Y$8),B84,"")&amp;" "&amp;IF(AND(F85=$T$10,G85=$Y$8),B85,"")&amp;" "&amp;IF(AND(F86=$T$10,G86=$Y$8),B86,"")&amp;" "&amp;IF(AND(F87=$T$10,G87=$Y$8),B87,"")&amp;" "&amp;IF(AND(F88=$T$10,G88=$Y$8),B88,"")&amp;" "&amp;IF(AND(F89=$T$10,G89=$Y$8),B89,"")&amp;" "&amp;IF(AND(F90=$T$10,G90=$Y$8),B90,"")</f>
        <v xml:space="preserve">                                                                               </v>
      </c>
      <c r="R10" s="848"/>
      <c r="S10" s="192">
        <v>0.8</v>
      </c>
      <c r="T10" s="141" t="s">
        <v>605</v>
      </c>
      <c r="U10" s="151" t="s">
        <v>598</v>
      </c>
      <c r="V10" s="151" t="s">
        <v>598</v>
      </c>
      <c r="W10" s="146" t="s">
        <v>603</v>
      </c>
      <c r="X10" s="146" t="s">
        <v>603</v>
      </c>
      <c r="Y10" s="147" t="s">
        <v>604</v>
      </c>
    </row>
    <row r="11" spans="1:25" ht="159.5" x14ac:dyDescent="0.35">
      <c r="A11" s="169" t="str">
        <f>'[4]CONTEXTO E IDENTIFICACIÓN'!G57</f>
        <v>Operativo</v>
      </c>
      <c r="B11" s="170" t="str">
        <f>'[4]CONTEXTO E IDENTIFICACIÓN'!A57</f>
        <v>R3</v>
      </c>
      <c r="C11" s="171" t="str">
        <f>'[4]CONTEXTO E IDENTIFICACIÓN'!N57</f>
        <v>Posibilidad de pérdida Reputacional por Ia inconsistencias en la información reportada en los aplicativos internos y externos de la entidad debido a: 
1. Asignación inadecuada de perfiles de usuario en los sistemas de información.
2. Presión de superiores jerárquicamente para la alteración o uso indebido de los sistemas de información.
3. Ausencia de lineamientos para el registro de información en los aplicativos. 
4. Acciones intencionadas por las personas con acceso a los aplicativos para alterar la información. 
5. Desconocimiento de los aplicativos y su funcionamiento por parte de los servidores públicos.</v>
      </c>
      <c r="D11" s="148">
        <f>'[4]VALORACIÓN DEL CONTROL'!Y66</f>
        <v>8.6399999999999991E-2</v>
      </c>
      <c r="E11" s="148">
        <f>'[4]VALORACIÓN DEL CONTROL'!Z66</f>
        <v>0.8</v>
      </c>
      <c r="F11" s="149" t="str">
        <f t="shared" si="0"/>
        <v>Muy Baja</v>
      </c>
      <c r="G11" s="149" t="str">
        <f t="shared" si="1"/>
        <v>Mayor</v>
      </c>
      <c r="H11" s="150" t="str">
        <f t="shared" si="2"/>
        <v>Alto</v>
      </c>
      <c r="J11" s="687"/>
      <c r="K11" s="139" t="s">
        <v>606</v>
      </c>
      <c r="L11" s="151" t="str">
        <f>+IF(AND(F9=$T$11,G9=$U$8),B9,"")&amp;" "&amp;IF(AND(F10=$T$11,G10=$U$8),B10,"")&amp;" "&amp;IF(AND(F11=$T$11,G11=$U$8),B11,"")&amp;" "&amp;IF(AND(F12=$T$11,G12=$U$8),B12,"")&amp;" "&amp;IF(AND(F13=$T$11,G13=$U$8),B13,"")&amp;" "&amp;IF(AND(F14=$T$11,G14=$U$8),B14,"")&amp;" "&amp;IF(AND(F15=$T$11,G15=$U$8),B15,"")&amp;" "&amp;IF(AND(F16=$T$11,G16=$U$8),B16,"")&amp;" "&amp;IF(AND(F17=$T$11,G17=$U$8),B17,"")&amp;" "&amp;IF(AND(F18=$T$11,G18=$U$8),B18,"")&amp;" "&amp;IF(AND(F19=$T$11,G19=$U$8),B19,"")&amp;" "&amp;IF(AND(F20=$T$11,G20=$U$8),B20,"")&amp;" "&amp;IF(AND(F21=$T$11,G21=$U$8),B21,"")&amp;" "&amp;IF(AND(F22=$T$11,G22=$U$8),B22,"")&amp;" "&amp;IF(AND(F23=$T$11,G23=$U$8),B23,"")&amp;" "&amp;IF(AND(F24=$T$11,G24=$U$8),B24,"")&amp;" "&amp;IF(AND(F25=$T$11,G25=$U$8),B25,"")&amp;" "&amp;IF(AND(F26=$T$11,G26=$U$8),B26,"")&amp;" "&amp;IF(AND(F27=$T$11,G27=$U$8),B27,"")&amp;" "&amp;IF(AND(F28=$T$11,G28=$U$8),B28,"")&amp;" "&amp;IF(AND(F29=$T$11,G29=$U$8),B29,"")&amp;" "&amp;IF(AND(F30=$T$11,G30=$U$8),B30,"")&amp;" "&amp;IF(AND(F31=$T$11,G31=$U$8),B31,"")&amp;" "&amp;IF(AND(F32=$T$11,G32=$U$8),B32,"")&amp;" "&amp;IF(AND(F33=$T$11,G33=$U$8),B33,"")&amp;" "&amp;IF(AND(F34=$T$11,G34=$U$8),B34,"")&amp;" "&amp;IF(AND(F36=$T$11,G36=$U$8),B36,"")&amp;" "&amp;IF(AND(F37=$T$11,G37=$U$8),B37,"")&amp;" "&amp;IF(AND(F38=$T$11,G38=$U$8),B38,"")&amp;" "&amp;IF(AND(F39=$T$11,G39=$U$8),B39,"")&amp;" "&amp;IF(AND(F40=$T$11,G40=$U$8),B40,"")&amp;" "&amp;IF(AND(F41=$T$11,G41=$U$8),B41,"")&amp;" "&amp;IF(AND(F42=$T$11,G42=$U$8),B42,"")&amp;" "&amp;IF(AND(F43=$T$11,G43=$U$8),B43,"")&amp;" "&amp;IF(AND(F44=$T$11,G44=$U$8),B44,"")&amp;" "&amp;IF(AND(F45=$T$11,G45=$U$8),B45,"")&amp;" "&amp;IF(AND(F46=$T$11,G46=$U$8),B46,"")&amp;" "&amp;IF(AND(F47=$T$11,G47=$U$8),B47,"")&amp;" "&amp;IF(AND(F48=$T$11,G48=$U$8),B48,"")&amp;" "&amp;IF(AND(F49=$T$11,G49=$U$8),B49,"")&amp;" "&amp;IF(AND(F50=$T$11,G50=$U$8),B50,"")&amp;" "&amp;IF(AND(F51=$T$11,G51=$U$8),B51,"")&amp;" "&amp;IF(AND(F52=$T$11,G52=$U$8),B52,"")&amp;" "&amp;IF(AND(F53=$T$11,G53=$U$8),B53,"")&amp;" "&amp;IF(AND(F54=$T$11,G54=$U$8),B54,"")&amp;" "&amp;IF(AND(F55=$T$11,G55=$U$8),B55,"")&amp;" "&amp;IF(AND(F56=$T$11,G56=$U$8),B56,"")&amp;" "&amp;IF(AND(F57=$T$11,G57=$U$8),B57,"")&amp;" "&amp;IF(AND(F58=$T$11,G58=$U$8),B58,"")&amp;" "&amp;IF(AND(F59=$T$11,G59=$U$8),B59,"")&amp;" "&amp;IF(AND(F60=$T$11,G60=$U$8),B60,"")&amp;" "&amp;IF(AND(F61=$T$11,G61=$U$8),B61,"")&amp;" "&amp;IF(AND(F63=$T$11,G63=$U$8),B63,"")&amp;" "&amp;IF(AND(F64=$T$11,G64=$U$8),B64,"")&amp;" "&amp;IF(AND(F65=$T$11,G65=$U$8),B65,"")&amp;" "&amp;IF(AND(F66=$T$11,G66=$U$8),B66,"")&amp;" "&amp;IF(AND(F67=$T$11,G67=$U$8),B67,"")&amp;" "&amp;IF(AND(F68=$T$11,G68=$U$8),B68,"")&amp;" "&amp;IF(AND(F69=$T$11,G69=$U$8),B69,"")&amp;" "&amp;IF(AND(F70=$T$11,G70=$U$8),B70,"")&amp;" "&amp;IF(AND(F71=$T$11,G71=$U$8),B71,"")&amp;" "&amp;IF(AND(F72=$T$11,G72=$U$8),B72,"")&amp;" "&amp;IF(AND(F73=$T$11,G73=$U$8),B73,"")&amp;" "&amp;IF(AND(F74=$T$11,G74=$U$8),B74,"")&amp;" "&amp;IF(AND(F75=$T$11,G75=$U$8),B75,"")&amp;" "&amp;IF(AND(F76=$T$11,G76=$U$8),B76,"")&amp;" "&amp;IF(AND(F77=$T$11,G77=$U$8),B77,"")&amp;" "&amp;IF(AND(F78=$T$11,G78=$U$8),B78,"")&amp;" "&amp;IF(AND(F79=$T$11,G79=$U$8),B79,"")&amp;" "&amp;IF(AND(F80=$T$11,G80=$U$8),B80,"")&amp;" "&amp;IF(AND(F81=$T$11,G81=$U$8),B81,"")&amp;" "&amp;IF(AND(F82=$T$11,G82=$U$8),B82,"")&amp;" "&amp;IF(AND(F83=$T$11,G83=$U$8),B83,"")&amp;" "&amp;IF(AND(F84=$T$11,G84=$U$8),B84,"")&amp;" "&amp;IF(AND(F85=$T$11,G85=$U$8),B85,"")&amp;" "&amp;IF(AND(F86=$T$11,G86=$U$8),B86,"")&amp;" "&amp;IF(AND(F87=$T$11,G87=$U$8),B87,"")&amp;" "&amp;IF(AND(F88=$T$11,G88=$U$8),B88,"")&amp;" "&amp;IF(AND(F89=$T$11,G89=$U$8),B89,"")&amp;" "&amp;IF(AND(F90=$T$11,G90=$U$8),B90,"")</f>
        <v xml:space="preserve">                                                                               </v>
      </c>
      <c r="M11" s="151" t="str">
        <f>+IF(AND(F9=$T$11,G9=$V$8),B9,"")&amp;" "&amp;IF(AND(F10=$T$11,G10=$V$8),B10,"")&amp;" "&amp;IF(AND(F11=$T$11,G11=$V$8),B11,"")&amp;" "&amp;IF(AND(F12=$T$11,G12=$V$8),B12,"")&amp;" "&amp;IF(AND(F13=$T$11,G13=$V$8),B13,"")&amp;" "&amp;IF(AND(F14=$T$11,G14=$V$8),B14,"")&amp;" "&amp;IF(AND(F15=$T$11,G15=$V$8),B15,"")&amp;" "&amp;IF(AND(F16=$T$11,G16=$V$8),B16,"")&amp;" "&amp;IF(AND(F17=$T$11,G17=$V$8),B17,"")&amp;" "&amp;IF(AND(F18=$T$11,G18=$V$8),B18,"")&amp;" "&amp;IF(AND(F19=$T$11,G19=$V$8),B19,"")&amp;" "&amp;IF(AND(F20=$T$11,G20=$V$8),B20,"")&amp;" "&amp;IF(AND(F21=$T$11,G21=$V$8),B21,"")&amp;" "&amp;IF(AND(F22=$T$11,G22=$V$8),B22,"")&amp;" "&amp;IF(AND(F23=$T$11,G23=$V$8),B23,"")&amp;" "&amp;IF(AND(F24=$T$11,G24=$V$8),B24,"")&amp;" "&amp;IF(AND(F25=$T$11,G25=$V$8),B25,"")&amp;" "&amp;IF(AND(F26=$T$11,G26=$V$8),B26,"")&amp;" "&amp;IF(AND(F27=$T$11,G27=$V$8),B27,"")&amp;" "&amp;IF(AND(F28=$T$11,G28=$V$8),B28,"")&amp;" "&amp;IF(AND(F29=$T$11,G29=$V$8),B29,"")&amp;" "&amp;IF(AND(F30=$T$11,G30=$V$8),B30,"")&amp;" "&amp;IF(AND(F31=$T$11,G31=$V$8),B31,"")&amp;" "&amp;IF(AND(F32=$T$11,G32=$V$8),B32,"")&amp;" "&amp;IF(AND(F33=$T$11,G33=$V$8),B33,"")&amp;" "&amp;IF(AND(F34=$T$11,G34=$V$8),B34,"")&amp;" "&amp;IF(AND(F36=$T$11,G36=$V$8),B36,"")&amp;" "&amp;IF(AND(F37=$T$11,G37=$V$8),B37,"")&amp;" "&amp;IF(AND(F38=$T$11,G38=$V$8),B38,"")&amp;" "&amp;IF(AND(F39=$T$11,G39=$V$8),B39,"")&amp;" "&amp;IF(AND(F40=$T$11,G40=$V$8),B40,"")&amp;" "&amp;IF(AND(F41=$T$11,G41=$V$8),B41,"")&amp;" "&amp;IF(AND(F42=$T$11,G42=$V$8),B42,"")&amp;" "&amp;IF(AND(F43=$T$11,G43=$V$8),B43,"")&amp;" "&amp;IF(AND(F44=$T$11,G44=$V$8),B44,"")&amp;" "&amp;IF(AND(F45=$T$11,G45=$V$8),B45,"")&amp;" "&amp;IF(AND(F46=$T$11,G46=$V$8),B46,"")&amp;" "&amp;IF(AND(F47=$T$11,G47=$V$8),B47,"")&amp;" "&amp;IF(AND(F48=$T$11,G48=$V$8),B48,"")&amp;" "&amp;IF(AND(F49=$T$11,G49=$V$8),B49,"")&amp;" "&amp;IF(AND(F50=$T$11,G50=$V$8),B50,"")&amp;" "&amp;IF(AND(F51=$T$11,G51=$V$8),B51,"")&amp;" "&amp;IF(AND(F52=$T$11,G52=$V$8),B52,"")&amp;" "&amp;IF(AND(F53=$T$11,G53=$V$8),B53,"")&amp;" "&amp;IF(AND(F54=$T$11,G54=$V$8),B54,"")&amp;" "&amp;IF(AND(F55=$T$11,G55=$V$8),B55,"")&amp;" "&amp;IF(AND(F56=$T$11,G56=$V$8),B56,"")&amp;" "&amp;IF(AND(F57=$T$11,G57=$V$8),B57,"")&amp;" "&amp;IF(AND(F58=$T$11,G58=$V$8),B58,"")&amp;" "&amp;IF(AND(F59=$T$11,G59=$V$8),B59,"")&amp;" "&amp;IF(AND(F60=$T$11,G60=$V$8),B60,"")&amp;" "&amp;IF(AND(F61=$T$11,G61=$V$8),B61,"")&amp;" "&amp;IF(AND(F63=$T$11,G63=$V$8),B63,"")&amp;" "&amp;IF(AND(F64=$T$11,G64=$V$8),B64,"")&amp;" "&amp;IF(AND(F65=$T$11,G65=$V$8),B65,"")&amp;" "&amp;IF(AND(F66=$T$11,G66=$V$8),B66,"")&amp;" "&amp;IF(AND(F67=$T$11,G67=$V$8),B67,"")&amp;" "&amp;IF(AND(F68=$T$11,G68=$V$8),B68,"")&amp;" "&amp;IF(AND(F69=$T$11,G69=$V$8),B69,"")&amp;" "&amp;IF(AND(F70=$T$11,G70=$V$8),B70,"")&amp;" "&amp;IF(AND(F71=$T$11,G71=$V$8),B71,"")&amp;" "&amp;IF(AND(F72=$T$11,G72=$V$8),B72,"")&amp;" "&amp;IF(AND(F73=$T$11,G73=$V$8),B73,"")&amp;" "&amp;IF(AND(F74=$T$11,G74=$V$8),B74,"")&amp;" "&amp;IF(AND(F75=$T$11,G75=$V$8),B75,"")&amp;" "&amp;IF(AND(F76=$T$11,G76=$V$8),B76,"")&amp;" "&amp;IF(AND(F77=$T$11,G77=$V$8),B77,"")&amp;" "&amp;IF(AND(F78=$T$11,G78=$V$8),B78,"")&amp;" "&amp;IF(AND(F79=$T$11,G79=$V$8),B79,"")&amp;" "&amp;IF(AND(F80=$T$11,G80=$V$8),B80,"")&amp;" "&amp;IF(AND(F81=$T$11,G81=$V$8),B81,"")&amp;" "&amp;IF(AND(F82=$T$11,G82=$V$8),B82,"")&amp;" "&amp;IF(AND(F83=$T$11,G83=$V$8),B83,"")&amp;" "&amp;IF(AND(F84=$T$11,G84=$V$8),B84,"")&amp;" "&amp;IF(AND(F85=$T$11,G85=$V$8),B85,"")&amp;" "&amp;IF(AND(F86=$T$11,G86=$V$8),B86,"")&amp;" "&amp;IF(AND(F87=$T$11,G87=$V$8),B87,"")&amp;" "&amp;IF(AND(F88=$T$11,G88=$V$8),B88,"")&amp;" "&amp;IF(AND(F89=$T$11,G89=$V$8),B89,"")&amp;" "&amp;IF(AND(F90=$T$11,G90=$V$8),B90,"")</f>
        <v xml:space="preserve">                                                                               </v>
      </c>
      <c r="N11" s="151" t="str">
        <f>+IF(AND(F9=$T$11,G9=$W$8),B9,"")&amp;" "&amp;IF(AND(F10=$T$11,G10=$W$8),B10,"")&amp;" "&amp;IF(AND(F11=$T$11,G11=$W$8),B11,"")&amp;" "&amp;IF(AND(F12=$T$11,G12=$W$8),B12,"")&amp;" "&amp;IF(AND(F13=$T$11,G13=$W$8),B13,"")&amp;" "&amp;IF(AND(F14=$T$11,G14=$W$8),B14,"")&amp;" "&amp;IF(AND(F15=$T$11,G15=$W$8),B15,"")&amp;" "&amp;IF(AND(F16=$T$11,G16=$W$8),B16,"")&amp;" "&amp;IF(AND(F17=$T$11,G17=$W$8),B17,"")&amp;" "&amp;IF(AND(F18=$T$11,G18=$W$8),B18,"")&amp;" "&amp;IF(AND(F19=$T$11,G19=$W$8),B19,"")&amp;" "&amp;IF(AND(F20=$T$11,G20=$W$8),B20,"")&amp;" "&amp;IF(AND(F21=$T$11,G21=$W$8),B21,"")&amp;" "&amp;IF(AND(F22=$T$11,G22=$W$8),B22,"")&amp;" "&amp;IF(AND(F23=$T$11,G23=$W$8),B23,"")&amp;" "&amp;IF(AND(F24=$T$11,G24=$W$8),B24,"")&amp;" "&amp;IF(AND(F25=$T$11,G25=$W$8),B25,"")&amp;" "&amp;IF(AND(F26=$T$11,G26=$W$8),B26,"")&amp;" "&amp;IF(AND(F27=$T$11,G27=$W$8),B27,"")&amp;" "&amp;IF(AND(F28=$T$11,G28=$W$8),B28,"")&amp;" "&amp;IF(AND(F29=$T$11,G29=$W$8),B29,"")&amp;" "&amp;IF(AND(F30=$T$11,G30=$W$8),B30,"")&amp;" "&amp;IF(AND(F31=$T$11,G31=$W$8),B31,"")&amp;" "&amp;IF(AND(F32=$T$11,G32=$W$8),B32,"")&amp;" "&amp;IF(AND(F33=$T$11,G33=$W$8),B33,"")&amp;" "&amp;IF(AND(F34=$T$11,G34=$W$8),B34,"")&amp;" "&amp;IF(AND(F36=$T$11,G36=$W$8),B36,"")&amp;" "&amp;IF(AND(F37=$T$11,G37=$W$8),B37,"")&amp;" "&amp;IF(AND(F38=$T$11,G38=$W$8),B38,"")&amp;" "&amp;IF(AND(F39=$T$11,G39=$W$8),B39,"")&amp;" "&amp;IF(AND(F40=$T$11,G40=$W$8),B40,"")&amp;" "&amp;IF(AND(F41=$T$11,G41=$W$8),B41,"")&amp;" "&amp;IF(AND(F42=$T$11,G42=$W$8),B42,"")&amp;" "&amp;IF(AND(F43=$T$11,G43=$W$8),B43,"")&amp;" "&amp;IF(AND(F44=$T$11,G44=$W$8),B44,"")&amp;" "&amp;IF(AND(F45=$T$11,G45=$W$8),B45,"")&amp;" "&amp;IF(AND(F46=$T$11,G46=$W$8),B46,"")&amp;" "&amp;IF(AND(F47=$T$11,G47=$W$8),B47,"")&amp;" "&amp;IF(AND(F48=$T$11,G48=$W$8),B48,"")&amp;" "&amp;IF(AND(F49=$T$11,G49=$W$8),B49,"")&amp;" "&amp;IF(AND(F50=$T$11,G50=$W$8),B50,"")&amp;" "&amp;IF(AND(F51=$T$11,G51=$W$8),B51,"")&amp;" "&amp;IF(AND(F52=$T$11,G52=$W$8),B52,"")&amp;" "&amp;IF(AND(F53=$T$11,G53=$W$8),B53,"")&amp;" "&amp;IF(AND(F54=$T$11,G54=$W$8),B54,"")&amp;" "&amp;IF(AND(F55=$T$11,G55=$W$8),B55,"")&amp;" "&amp;IF(AND(F56=$T$11,G56=$W$8),B56,"")&amp;" "&amp;IF(AND(F57=$T$11,G57=$W$8),B57,"")&amp;" "&amp;IF(AND(F58=$T$11,G58=$W$8),B58,"")&amp;" "&amp;IF(AND(F59=$T$11,G59=$W$8),B59,"")&amp;" "&amp;IF(AND(F60=$T$11,G60=$W$8),B60,"")&amp;" "&amp;IF(AND(F61=$T$11,G61=$W$8),B61,"")&amp;" "&amp;IF(AND(F63=$T$11,G63=$W$8),B63,"")&amp;" "&amp;IF(AND(F64=$T$11,G64=$W$8),B64,"")&amp;" "&amp;IF(AND(F65=$T$11,G65=$W$8),B65,"")&amp;" "&amp;IF(AND(F66=$T$11,G66=$W$8),B66,"")&amp;" "&amp;IF(AND(F67=$T$11,G67=$W$8),B67,"")&amp;" "&amp;IF(AND(F68=$T$11,G68=$W$8),B68,"")&amp;" "&amp;IF(AND(F69=$T$11,G69=$W$8),B69,"")&amp;" "&amp;IF(AND(F70=$T$11,G70=$W$8),B70,"")&amp;" "&amp;IF(AND(F71=$T$11,G71=$W$8),B71,"")&amp;" "&amp;IF(AND(F72=$T$11,G72=$W$8),B72,"")&amp;" "&amp;IF(AND(F73=$T$11,G73=$W$8),B73,"")&amp;" "&amp;IF(AND(F74=$T$11,G74=$W$8),B74,"")&amp;" "&amp;IF(AND(F75=$T$11,G75=$W$8),B75,"")&amp;" "&amp;IF(AND(F76=$T$11,G76=$W$8),B76,"")&amp;" "&amp;IF(AND(F77=$T$11,G77=$W$8),B77,"")&amp;" "&amp;IF(AND(F78=$T$11,G78=$W$8),B78,"")&amp;" "&amp;IF(AND(F79=$T$11,G79=$W$8),B79,"")&amp;" "&amp;IF(AND(F80=$T$11,G80=$W$8),B80,"")&amp;" "&amp;IF(AND(F81=$T$11,G81=$W$8),B81,"")&amp;" "&amp;IF(AND(F82=$T$11,G82=$W$8),B82,"")&amp;" "&amp;IF(AND(F83=$T$11,G83=$W$8),B83,"")&amp;" "&amp;IF(AND(F84=$T$11,G84=$W$8),B84,"")&amp;" "&amp;IF(AND(F85=$T$11,G85=$W$8),B85,"")&amp;" "&amp;IF(AND(F86=$T$11,G86=$W$8),B86,"")&amp;" "&amp;IF(AND(F87=$T$11,G87=$W$8),B87,"")&amp;" "&amp;IF(AND(F88=$T$11,G88=$W$8),B88,"")&amp;" "&amp;IF(AND(F89=$T$11,G89=$W$8),B89,"")&amp;" "&amp;IF(AND(F90=$T$11,G90=$W$8),B90,"")</f>
        <v xml:space="preserve">                         R26 R28     R33    R37            R49                                </v>
      </c>
      <c r="O11" s="146" t="str">
        <f>+IF(AND(F9=$T$11,G9=$X$8),B9,"")&amp;" "&amp;IF(AND(F10=$T$11,G10=$X$8),B10,"")&amp;" "&amp;IF(AND(F11=$T$11,G11=$X$8),B11,"")&amp;" "&amp;IF(AND(F12=$T$11,G12=$X$8),B12,"")&amp;" "&amp;IF(AND(F13=$T$11,G13=$X$8),B13,"")&amp;" "&amp;IF(AND(F14=$T$11,G14=$X$8),B14,"")&amp;" "&amp;IF(AND(F15=$T$11,G15=$X$8),B15,"")&amp;" "&amp;IF(AND(F16=$T$11,G16=$X$8),B16,"")&amp;" "&amp;IF(AND(F17=$T$11,G17=$X$8),B17,"")&amp;" "&amp;IF(AND(F18=$T$11,G18=$X$8),B18,"")&amp;" "&amp;IF(AND(F19=$T$11,G19=$X$8),B19,"")&amp;" "&amp;IF(AND(F20=$T$11,G20=$X$8),B20,"")&amp;" "&amp;IF(AND(F21=$T$11,G21=$X$8),B21,"")&amp;" "&amp;IF(AND(F22=$T$11,G22=$X$8),B22,"")&amp;" "&amp;IF(AND(F23=$T$11,G23=$X$8),B23,"")&amp;" "&amp;IF(AND(F24=$T$11,G24=$X$8),B24,"")&amp;" "&amp;IF(AND(F25=$T$11,G25=$X$8),B25,"")&amp;" "&amp;IF(AND(F26=$T$11,G26=$X$8),B26,"")&amp;" "&amp;IF(AND(F27=$T$11,G27=$X$8),B27,"")&amp;" "&amp;IF(AND(F28=$T$11,G28=$X$8),B28,"")&amp;" "&amp;IF(AND(F29=$T$11,G29=$X$8),B29,"")&amp;" "&amp;IF(AND(F30=$T$11,G30=$X$8),B30,"")&amp;" "&amp;IF(AND(F31=$T$11,G31=$X$8),B31,"")&amp;" "&amp;IF(AND(F32=$T$11,G32=$X$8),B32,"")&amp;" "&amp;IF(AND(F33=$T$11,G33=$X$8),B33,"")&amp;" "&amp;IF(AND(F34=$T$11,G34=$X$8),B34,"")&amp;" "&amp;IF(AND(F36=$T$11,G36=$X$8),B36,"")&amp;" "&amp;IF(AND(F37=$T$11,G37=$X$8),B37,"")&amp;" "&amp;IF(AND(F38=$T$11,G38=$X$8),B38,"")&amp;" "&amp;IF(AND(F39=$T$11,G39=$X$8),B39,"")&amp;" "&amp;IF(AND(F40=$T$11,G40=$X$8),B40,"")&amp;" "&amp;IF(AND(F41=$T$11,G41=$X$8),B41,"")&amp;" "&amp;IF(AND(F42=$T$11,G42=$X$8),B42,"")&amp;" "&amp;IF(AND(F43=$T$11,G43=$X$8),B43,"")&amp;" "&amp;IF(AND(F44=$T$11,G44=$X$8),B44,"")&amp;" "&amp;IF(AND(F45=$T$11,G45=$X$8),B45,"")&amp;" "&amp;IF(AND(F46=$T$11,G46=$X$8),B46,"")&amp;" "&amp;IF(AND(F47=$T$11,G47=$X$8),B47,"")&amp;" "&amp;IF(AND(F48=$T$11,G48=$X$8),B48,"")&amp;" "&amp;IF(AND(F49=$T$11,G49=$X$8),B49,"")&amp;" "&amp;IF(AND(F50=$T$11,G50=$X$8),B50,"")&amp;" "&amp;IF(AND(F51=$T$11,G51=$X$8),B51,"")&amp;" "&amp;IF(AND(F52=$T$11,G52=$X$8),B52,"")&amp;" "&amp;IF(AND(F53=$T$11,G53=$X$8),B53,"")&amp;" "&amp;IF(AND(F54=$T$11,G54=$X$8),B54,"")&amp;" "&amp;IF(AND(F55=$T$11,G55=$X$8),B55,"")&amp;" "&amp;IF(AND(F56=$T$11,G56=$X$8),B56,"")&amp;" "&amp;IF(AND(F57=$T$11,G57=$X$8),B57,"")&amp;" "&amp;IF(AND(F58=$T$11,G58=$X$8),B58,"")&amp;" "&amp;IF(AND(F59=$T$11,G59=$X$8),B59,"")&amp;" "&amp;IF(AND(F60=$T$11,G60=$X$8),B60,"")&amp;" "&amp;IF(AND(F61=$T$11,G61=$X$8),B61,"")&amp;" "&amp;IF(AND(F63=$T$11,G63=$X$8),B63,"")&amp;" "&amp;IF(AND(F64=$T$11,G64=$X$8),B64,"")&amp;" "&amp;IF(AND(F65=$T$11,G65=$X$8),B65,"")&amp;" "&amp;IF(AND(F66=$T$11,G66=$X$8),B66,"")&amp;" "&amp;IF(AND(F67=$T$11,G67=$X$8),B67,"")&amp;" "&amp;IF(AND(F68=$T$11,G68=$X$8),B68,"")&amp;" "&amp;IF(AND(F69=$T$11,G69=$X$8),B69,"")&amp;" "&amp;IF(AND(F70=$T$11,G70=$X$8),B70,"")&amp;" "&amp;IF(AND(F71=$T$11,G71=$X$8),B71,"")&amp;" "&amp;IF(AND(F72=$T$11,G72=$X$8),B72,"")&amp;" "&amp;IF(AND(F73=$T$11,G73=$X$8),B73,"")&amp;" "&amp;IF(AND(F74=$T$11,G74=$X$8),B74,"")&amp;" "&amp;IF(AND(F75=$T$11,G75=$X$8),B75,"")&amp;" "&amp;IF(AND(F76=$T$11,G76=$X$8),B76,"")&amp;" "&amp;IF(AND(F77=$T$11,G77=$X$8),B77,"")&amp;" "&amp;IF(AND(F78=$T$11,G78=$X$8),B78,"")&amp;" "&amp;IF(AND(F79=$T$11,G79=$X$8),B79,"")&amp;" "&amp;IF(AND(F80=$T$11,G80=$X$8),B80,"")&amp;" "&amp;IF(AND(F81=$T$11,G81=$X$8),B81,"")&amp;" "&amp;IF(AND(F82=$T$11,G82=$X$8),B82,"")&amp;" "&amp;IF(AND(F83=$T$11,G83=$X$8),B83,"")&amp;" "&amp;IF(AND(F84=$T$11,G84=$X$8),B84,"")&amp;" "&amp;IF(AND(F85=$T$11,G85=$X$8),B85,"")&amp;" "&amp;IF(AND(F86=$T$11,G86=$X$8),B86,"")&amp;" "&amp;IF(AND(F87=$T$11,G87=$X$8),B87,"")&amp;" "&amp;IF(AND(F88=$T$11,G88=$X$8),B88,"")&amp;" "&amp;IF(AND(F89=$T$11,G89=$X$8),B89,"")&amp;" "&amp;IF(AND(F90=$T$11,G90=$X$8),B90,"")</f>
        <v xml:space="preserve">     R6  R8                    R29          R39                R56   R59                       </v>
      </c>
      <c r="P11" s="147" t="str">
        <f>+IF(AND(F9=$T$11,G9=$Y$8),B9,"")&amp;" "&amp;IF(AND(F10=$T$11,G10=$Y$8),B10,"")&amp;" "&amp;IF(AND(F11=$T$11,G11=$Y$8),B11,"")&amp;" "&amp;IF(AND(F12=$T$11,G12=$Y$8),B12,"")&amp;" "&amp;IF(AND(F13=$T$11,G13=$Y$8),B13,"")&amp;" "&amp;IF(AND(F14=$T$11,G14=$Y$8),B14,"")&amp;" "&amp;IF(AND(F15=$T$11,G15=$Y$8),B15,"")&amp;" "&amp;IF(AND(F16=$T$11,G16=$Y$8),B16,"")&amp;" "&amp;IF(AND(F17=$T$11,G17=$Y$8),B17,"")&amp;" "&amp;IF(AND(F18=$T$11,G18=$Y$8),B18,"")&amp;" "&amp;IF(AND(F19=$T$11,G19=$Y$8),B19,"")&amp;" "&amp;IF(AND(F20=$T$11,G20=$Y$8),B20,"")&amp;" "&amp;IF(AND(F21=$T$11,G21=$Y$8),B21,"")&amp;" "&amp;IF(AND(F22=$T$11,G22=$Y$8),B22,"")&amp;" "&amp;IF(AND(F23=$T$11,G23=$Y$8),B23,"")&amp;" "&amp;IF(AND(F24=$T$11,G24=$Y$8),B24,"")&amp;" "&amp;IF(AND(F25=$T$11,G25=$Y$8),B25,"")&amp;" "&amp;IF(AND(F26=$T$11,G26=$Y$8),B26,"")&amp;" "&amp;IF(AND(F27=$T$11,G27=$Y$8),B27,"")&amp;" "&amp;IF(AND(F28=$T$11,G28=$Y$8),B28,"")&amp;" "&amp;IF(AND(F29=$T$11,G29=$Y$8),B29,"")&amp;" "&amp;IF(AND(F30=$T$11,G30=$Y$8),B30,"")&amp;" "&amp;IF(AND(F31=$T$11,G31=$Y$8),B31,"")&amp;" "&amp;IF(AND(F32=$T$11,G32=$Y$8),B32,"")&amp;" "&amp;IF(AND(F33=$T$11,G33=$Y$8),B33,"")&amp;" "&amp;IF(AND(F34=$T$11,G34=$Y$8),B34,"")&amp;" "&amp;IF(AND(F36=$T$11,G36=$Y$8),B36,"")&amp;" "&amp;IF(AND(F37=$T$11,G37=$Y$8),B37,"")&amp;" "&amp;IF(AND(F38=$T$11,G38=$Y$8),B38,"")&amp;" "&amp;IF(AND(F39=$T$11,G39=$Y$8),B39,"")&amp;" "&amp;IF(AND(F40=$T$11,G40=$Y$8),B40,"")&amp;" "&amp;IF(AND(F41=$T$11,G41=$Y$8),B41,"")&amp;" "&amp;IF(AND(F42=$T$11,G42=$Y$8),B42,"")&amp;" "&amp;IF(AND(F43=$T$11,G43=$Y$8),B43,"")&amp;" "&amp;IF(AND(F44=$T$11,G44=$Y$8),B44,"")&amp;" "&amp;IF(AND(F45=$T$11,G45=$Y$8),B45,"")&amp;" "&amp;IF(AND(F46=$T$11,G46=$Y$8),B46,"")&amp;" "&amp;IF(AND(F47=$T$11,G47=$Y$8),B47,"")&amp;" "&amp;IF(AND(F48=$T$11,G48=$Y$8),B48,"")&amp;" "&amp;IF(AND(F49=$T$11,G49=$Y$8),B49,"")&amp;" "&amp;IF(AND(F50=$T$11,G50=$Y$8),B50,"")&amp;" "&amp;IF(AND(F51=$T$11,G51=$Y$8),B51,"")&amp;" "&amp;IF(AND(F52=$T$11,G52=$Y$8),B52,"")&amp;" "&amp;IF(AND(F53=$T$11,G53=$Y$8),B53,"")&amp;" "&amp;IF(AND(F54=$T$11,G54=$Y$8),B54,"")&amp;" "&amp;IF(AND(F55=$T$11,G55=$Y$8),B55,"")&amp;" "&amp;IF(AND(F56=$T$11,G56=$Y$8),B56,"")&amp;" "&amp;IF(AND(F57=$T$11,G57=$Y$8),B57,"")&amp;" "&amp;IF(AND(F58=$T$11,G58=$Y$8),B58,"")&amp;" "&amp;IF(AND(F59=$T$11,G59=$Y$8),B59,"")&amp;" "&amp;IF(AND(F60=$T$11,G60=$Y$8),B60,"")&amp;" "&amp;IF(AND(F61=$T$11,G61=$Y$8),B61,"")&amp;" "&amp;IF(AND(F63=$T$11,G63=$Y$8),B63,"")&amp;" "&amp;IF(AND(F64=$T$11,G64=$Y$8),B64,"")&amp;" "&amp;IF(AND(F65=$T$11,G65=$Y$8),B65,"")&amp;" "&amp;IF(AND(F66=$T$11,G66=$Y$8),B66,"")&amp;" "&amp;IF(AND(F67=$T$11,G67=$Y$8),B67,"")&amp;" "&amp;IF(AND(F68=$T$11,G68=$Y$8),B68,"")&amp;" "&amp;IF(AND(F69=$T$11,G69=$Y$8),B69,"")&amp;" "&amp;IF(AND(F70=$T$11,G70=$Y$8),B70,"")&amp;" "&amp;IF(AND(F71=$T$11,G71=$Y$8),B71,"")&amp;" "&amp;IF(AND(F72=$T$11,G72=$Y$8),B72,"")&amp;" "&amp;IF(AND(F73=$T$11,G73=$Y$8),B73,"")&amp;" "&amp;IF(AND(F74=$T$11,G74=$Y$8),B74,"")&amp;" "&amp;IF(AND(F75=$T$11,G75=$Y$8),B75,"")&amp;" "&amp;IF(AND(F76=$T$11,G76=$Y$8),B76,"")&amp;" "&amp;IF(AND(F77=$T$11,G77=$Y$8),B77,"")&amp;" "&amp;IF(AND(F78=$T$11,G78=$Y$8),B78,"")&amp;" "&amp;IF(AND(F79=$T$11,G79=$Y$8),B79,"")&amp;" "&amp;IF(AND(F80=$T$11,G80=$Y$8),B80,"")&amp;" "&amp;IF(AND(F81=$T$11,G81=$Y$8),B81,"")&amp;" "&amp;IF(AND(F82=$T$11,G82=$Y$8),B82,"")&amp;" "&amp;IF(AND(F83=$T$11,G83=$Y$8),B83,"")&amp;" "&amp;IF(AND(F84=$T$11,G84=$Y$8),B84,"")&amp;" "&amp;IF(AND(F85=$T$11,G85=$Y$8),B85,"")&amp;" "&amp;IF(AND(F86=$T$11,G86=$Y$8),B86,"")&amp;" "&amp;IF(AND(F87=$T$11,G87=$Y$8),B87,"")&amp;" "&amp;IF(AND(F88=$T$11,G88=$Y$8),B88,"")&amp;" "&amp;IF(AND(F89=$T$11,G89=$Y$8),B89,"")&amp;" "&amp;IF(AND(F90=$T$11,G90=$Y$8),B90,"")</f>
        <v xml:space="preserve">                                                  R52                             </v>
      </c>
      <c r="R11" s="848"/>
      <c r="S11" s="192">
        <v>0.6</v>
      </c>
      <c r="T11" s="141" t="s">
        <v>606</v>
      </c>
      <c r="U11" s="151" t="s">
        <v>598</v>
      </c>
      <c r="V11" s="151" t="s">
        <v>598</v>
      </c>
      <c r="W11" s="151" t="s">
        <v>598</v>
      </c>
      <c r="X11" s="146" t="s">
        <v>603</v>
      </c>
      <c r="Y11" s="147" t="s">
        <v>604</v>
      </c>
    </row>
    <row r="12" spans="1:25" ht="130.5" x14ac:dyDescent="0.35">
      <c r="A12" s="169" t="str">
        <f>'[4]CONTEXTO E IDENTIFICACIÓN'!G58</f>
        <v>Estratégico</v>
      </c>
      <c r="B12" s="170" t="str">
        <f>'[4]CONTEXTO E IDENTIFICACIÓN'!A58</f>
        <v>R4</v>
      </c>
      <c r="C12" s="171" t="str">
        <f>'[4]CONTEXTO E IDENTIFICACIÓN'!N58</f>
        <v>Posibilidad de pérdida Reputacional por el incumplimiento de la meta de implementación del MIPG en la entidad, debido a:
1. Alta rotación de personal.
2. Falta de capacitación en los temas referentes al sistema de gestión y MIPG para el personal antiguo y nuevo de la Entidad.
3. No aplicación de medidas de control y seguimiento a los requisitos normativos desde el proceso de Direccionamiento Estratégico y Planeación.
4.  Falta de Direccionamiento para la aplicación de los objetivos del MIPG y reconocimiento de su utilidad en la entidad.</v>
      </c>
      <c r="D12" s="148">
        <f>'[4]VALORACIÓN DEL CONTROL'!Y70</f>
        <v>7.7759999999999996E-2</v>
      </c>
      <c r="E12" s="148">
        <f>'[4]VALORACIÓN DEL CONTROL'!Z70</f>
        <v>0.6</v>
      </c>
      <c r="F12" s="149" t="str">
        <f t="shared" si="0"/>
        <v>Muy Baja</v>
      </c>
      <c r="G12" s="149" t="str">
        <f t="shared" si="1"/>
        <v>Moderado</v>
      </c>
      <c r="H12" s="150" t="str">
        <f t="shared" si="2"/>
        <v>Moderado</v>
      </c>
      <c r="J12" s="687"/>
      <c r="K12" s="139" t="s">
        <v>607</v>
      </c>
      <c r="L12" s="152" t="str">
        <f>+IF(AND(F9=$T$12,G9=$U$8),B9,"")&amp;" "&amp;IF(AND(F10=$T$12,G10=$U$8),B10,"")&amp;" "&amp;IF(AND(F11=$T$12,G11=$U$8),B11,"")&amp;" "&amp;IF(AND(F12=$T$12,G12=$U$8),B12,"")&amp;" "&amp;IF(AND(F13=$T$12,G13=$U$8),B13,"")&amp;" "&amp;IF(AND(F14=$T$12,G14=$U$8),B14,"")&amp;" "&amp;IF(AND(F15=$T$12,G15=$U$8),B15,"")&amp;" "&amp;IF(AND(F16=$T$12,G16=$U$8),B16,"")&amp;" "&amp;IF(AND(F17=$T$12,G17=$U$8),B17,"")&amp;" "&amp;IF(AND(F18=$T$12,G18=$U$8),B18,"")&amp;" "&amp;IF(AND(F19=$T$12,G19=$U$8),B19,"")&amp;" "&amp;IF(AND(F20=$T$12,G20=$U$8),B20,"")&amp;" "&amp;IF(AND(F21=$T$12,G21=$U$8),B21,"")&amp;" "&amp;IF(AND(F22=$T$12,G22=$U$8),B22,"")&amp;" "&amp;IF(AND(F23=$T$12,G23=$U$8),B23,"")&amp;" "&amp;IF(AND(F24=$T$12,G24=$U$8),B24,"")&amp;" "&amp;IF(AND(F25=$T$12,G25=$U$8),B25,"")&amp;" "&amp;IF(AND(F26=$T$12,G26=$U$8),B26,"")&amp;" "&amp;IF(AND(F27=$T$12,G27=$U$8),B27,"")&amp;" "&amp;IF(AND(F28=$T$12,G28=$U$8),B28,"")&amp;" "&amp;IF(AND(F29=$T$12,G29=$U$8),B29,"")&amp;" "&amp;IF(AND(F30=$T$12,G30=$U$8),B30,"")&amp;" "&amp;IF(AND(F31=$T$12,G31=$U$8),B31,"")&amp;" "&amp;IF(AND(F32=$T$12,G32=$U$8),B32,"")&amp;" "&amp;IF(AND(F33=$T$12,G33=$U$8),B33,"")&amp;" "&amp;IF(AND(F34=$T$12,G34=$U$8),B34,"")&amp;" "&amp;IF(AND(F36=$T$12,G36=$U$8),B36,"")&amp;" "&amp;IF(AND(F37=$T$12,G37=$U$8),B37,"")&amp;" "&amp;IF(AND(F38=$T$12,G38=$U$8),B38,"")&amp;" "&amp;IF(AND(F39=$T$12,G39=$U$8),B39,"")&amp;" "&amp;IF(AND(F40=$T$12,G40=$U$8),B40,"")&amp;" "&amp;IF(AND(F41=$T$12,G41=$U$8),B41,"")&amp;" "&amp;IF(AND(F42=$T$12,G42=$U$8),B42,"")&amp;" "&amp;IF(AND(F43=$T$12,G43=$U$8),B43,"")&amp;" "&amp;IF(AND(F44=$T$12,G44=$U$8),B44,"")&amp;" "&amp;IF(AND(F45=$T$12,G45=$U$8),B45,"")&amp;" "&amp;IF(AND(F46=$T$12,G46=$U$8),B46,"")&amp;" "&amp;IF(AND(F47=$T$12,G47=$U$8),B47,"")&amp;" "&amp;IF(AND(F48=$T$12,G48=$U$8),B48,"")&amp;" "&amp;IF(AND(F49=$T$12,G49=$U$8),B49,"")&amp;" "&amp;IF(AND(F50=$T$12,G50=$U$8),B50,"")&amp;" "&amp;IF(AND(F51=$T$12,G51=$U$8),B51,"")&amp;" "&amp;IF(AND(F52=$T$12,G52=$U$8),B52,"")&amp;" "&amp;IF(AND(F53=$T$12,G53=$U$8),B53,"")&amp;" "&amp;IF(AND(F54=$T$12,G54=$U$8),B54,"")&amp;" "&amp;IF(AND(F55=$T$12,G55=$U$8),B55,"")&amp;" "&amp;IF(AND(F56=$T$12,G56=$U$8),B56,"")&amp;" "&amp;IF(AND(F57=$T$12,G57=$U$8),B57,"")&amp;" "&amp;IF(AND(F58=$T$12,G58=$U$8),B58,"")&amp;" "&amp;IF(AND(F59=$T$12,G59=$U$8),B59,"")&amp;" "&amp;IF(AND(F60=$T$12,G60=$U$8),B60,"")&amp;" "&amp;IF(AND(F61=$T$12,G61=$U$8),B61,"")&amp;" "&amp;IF(AND(F63=$T$12,G63=$U$8),B63,"")&amp;" "&amp;IF(AND(F64=$T$12,G64=$U$8),B64,"")&amp;" "&amp;IF(AND(F65=$T$12,G65=$U$8),B65,"")&amp;" "&amp;IF(AND(F66=$T$12,G66=$U$8),B66,"")&amp;" "&amp;IF(AND(F67=$T$12,G67=$U$8),B67,"")&amp;" "&amp;IF(AND(F68=$T$12,G68=$U$8),B68,"")&amp;" "&amp;IF(AND(F69=$T$12,G69=$U$8),B69,"")&amp;" "&amp;IF(AND(F70=$T$12,G70=$U$8),B70,"")&amp;" "&amp;IF(AND(F71=$T$12,G71=$U$8),B71,"")&amp;" "&amp;IF(AND(F72=$T$12,G72=$U$8),B72,"")&amp;" "&amp;IF(AND(F73=$T$12,G73=$U$8),B73,"")&amp;" "&amp;IF(AND(F74=$T$12,G74=$U$8),B74,"")&amp;" "&amp;IF(AND(F75=$T$12,G75=$U$8),B75,"")&amp;" "&amp;IF(AND(F76=$T$12,G76=$U$8),B76,"")&amp;" "&amp;IF(AND(F77=$T$12,G77=$U$8),B77,"")&amp;" "&amp;IF(AND(F78=$T$12,G78=$U$8),B78,"")&amp;" "&amp;IF(AND(F79=$T$12,G79=$U$8),B79,"")&amp;" "&amp;IF(AND(F80=$T$12,G80=$U$8),B80,"")&amp;" "&amp;IF(AND(F81=$T$12,G81=$U$8),B81,"")&amp;" "&amp;IF(AND(F82=$T$12,G82=$U$8),B82,"")&amp;" "&amp;IF(AND(F83=$T$12,G83=$U$8),B83,"")&amp;" "&amp;IF(AND(F84=$T$12,G84=$U$8),B84,"")&amp;" "&amp;IF(AND(F85=$T$12,G85=$U$8),B85,"")&amp;" "&amp;IF(AND(F86=$T$12,G86=$U$8),B86,"")&amp;" "&amp;IF(AND(F87=$T$12,G87=$U$8),B87,"")&amp;" "&amp;IF(AND(F88=$T$12,G88=$U$8),B88,"")&amp;" "&amp;IF(AND(F89=$T$12,G89=$U$8),B89,"")&amp;" "&amp;IF(AND(F90=$T$12,G90=$U$8),B90,"")</f>
        <v xml:space="preserve">                                  R36                                             </v>
      </c>
      <c r="M12" s="151" t="str">
        <f>+IF(AND(F9=$T$12,G9=$V$8),B9,"")&amp;" "&amp;IF(AND(F10=$T$12,G10=$V$8),B10,"")&amp;" "&amp;IF(AND(F11=$T$12,G11=$V$8),B11,"")&amp;" "&amp;IF(AND(F12=$T$12,G12=$V$8),B12,"")&amp;" "&amp;IF(AND(F13=$T$12,G13=$V$8),B13,"")&amp;" "&amp;IF(AND(F14=$T$12,G14=$V$8),B14,"")&amp;" "&amp;IF(AND(F15=$T$12,G15=$V$8),B15,"")&amp;" "&amp;IF(AND(F16=$T$12,G16=$V$8),B16,"")&amp;" "&amp;IF(AND(F17=$T$12,G17=$V$8),B17,"")&amp;" "&amp;IF(AND(F18=$T$12,G18=$V$8),B18,"")&amp;" "&amp;IF(AND(F19=$T$12,G19=$V$8),B19,"")&amp;" "&amp;IF(AND(F20=$T$12,G20=$V$8),B20,"")&amp;" "&amp;IF(AND(F21=$T$12,G21=$V$8),B21,"")&amp;" "&amp;IF(AND(F22=$T$12,G22=$V$8),B22,"")&amp;" "&amp;IF(AND(F23=$T$12,G23=$V$8),B23,"")&amp;" "&amp;IF(AND(F24=$T$12,G24=$V$8),B24,"")&amp;" "&amp;IF(AND(F25=$T$12,G25=$V$8),B25,"")&amp;" "&amp;IF(AND(F26=$T$12,G26=$V$8),B26,"")&amp;" "&amp;IF(AND(F27=$T$12,G27=$V$8),B27,"")&amp;" "&amp;IF(AND(F28=$T$12,G28=$V$8),B28,"")&amp;" "&amp;IF(AND(F29=$T$12,G29=$V$8),B29,"")&amp;" "&amp;IF(AND(F30=$T$12,G30=$V$8),B30,"")&amp;" "&amp;IF(AND(F31=$T$12,G31=$V$8),B31,"")&amp;" "&amp;IF(AND(F32=$T$12,G32=$V$8),B32,"")&amp;" "&amp;IF(AND(F33=$T$12,G33=$V$8),B33,"")&amp;" "&amp;IF(AND(F34=$T$12,G34=$V$8),B34,"")&amp;" "&amp;IF(AND(F36=$T$12,G36=$V$8),B36,"")&amp;" "&amp;IF(AND(F37=$T$12,G37=$V$8),B37,"")&amp;" "&amp;IF(AND(F38=$T$12,G38=$V$8),B38,"")&amp;" "&amp;IF(AND(F39=$T$12,G39=$V$8),B39,"")&amp;" "&amp;IF(AND(F40=$T$12,G40=$V$8),B40,"")&amp;" "&amp;IF(AND(F41=$T$12,G41=$V$8),B41,"")&amp;" "&amp;IF(AND(F42=$T$12,G42=$V$8),B42,"")&amp;" "&amp;IF(AND(F43=$T$12,G43=$V$8),B43,"")&amp;" "&amp;IF(AND(F44=$T$12,G44=$V$8),B44,"")&amp;" "&amp;IF(AND(F45=$T$12,G45=$V$8),B45,"")&amp;" "&amp;IF(AND(F46=$T$12,G46=$V$8),B46,"")&amp;" "&amp;IF(AND(F47=$T$12,G47=$V$8),B47,"")&amp;" "&amp;IF(AND(F48=$T$12,G48=$V$8),B48,"")&amp;" "&amp;IF(AND(F49=$T$12,G49=$V$8),B49,"")&amp;" "&amp;IF(AND(F50=$T$12,G50=$V$8),B50,"")&amp;" "&amp;IF(AND(F51=$T$12,G51=$V$8),B51,"")&amp;" "&amp;IF(AND(F52=$T$12,G52=$V$8),B52,"")&amp;" "&amp;IF(AND(F53=$T$12,G53=$V$8),B53,"")&amp;" "&amp;IF(AND(F54=$T$12,G54=$V$8),B54,"")&amp;" "&amp;IF(AND(F55=$T$12,G55=$V$8),B55,"")&amp;" "&amp;IF(AND(F56=$T$12,G56=$V$8),B56,"")&amp;" "&amp;IF(AND(F57=$T$12,G57=$V$8),B57,"")&amp;" "&amp;IF(AND(F58=$T$12,G58=$V$8),B58,"")&amp;" "&amp;IF(AND(F59=$T$12,G59=$V$8),B59,"")&amp;" "&amp;IF(AND(F60=$T$12,G60=$V$8),B60,"")&amp;" "&amp;IF(AND(F61=$T$12,G61=$V$8),B61,"")&amp;" "&amp;IF(AND(F63=$T$12,G63=$V$8),B63,"")&amp;" "&amp;IF(AND(F64=$T$12,G64=$V$8),B64,"")&amp;" "&amp;IF(AND(F65=$T$12,G65=$V$8),B65,"")&amp;" "&amp;IF(AND(F66=$T$12,G66=$V$8),B66,"")&amp;" "&amp;IF(AND(F67=$T$12,G67=$V$8),B67,"")&amp;" "&amp;IF(AND(F68=$T$12,G68=$V$8),B68,"")&amp;" "&amp;IF(AND(F69=$T$12,G69=$V$8),B69,"")&amp;" "&amp;IF(AND(F70=$T$12,G70=$V$8),B70,"")&amp;" "&amp;IF(AND(F71=$T$12,G71=$V$8),B71,"")&amp;" "&amp;IF(AND(F72=$T$12,G72=$V$8),B72,"")&amp;" "&amp;IF(AND(F73=$T$12,G73=$V$8),B73,"")&amp;" "&amp;IF(AND(F74=$T$12,G74=$V$8),B74,"")&amp;" "&amp;IF(AND(F75=$T$12,G75=$V$8),B75,"")&amp;" "&amp;IF(AND(F76=$T$12,G76=$V$8),B76,"")&amp;" "&amp;IF(AND(F77=$T$12,G77=$V$8),B77,"")&amp;" "&amp;IF(AND(F78=$T$12,G78=$V$8),B78,"")&amp;" "&amp;IF(AND(F79=$T$12,G79=$V$8),B79,"")&amp;" "&amp;IF(AND(F80=$T$12,G80=$V$8),B80,"")&amp;" "&amp;IF(AND(F81=$T$12,G81=$V$8),B81,"")&amp;" "&amp;IF(AND(F82=$T$12,G82=$V$8),B82,"")&amp;" "&amp;IF(AND(F83=$T$12,G83=$V$8),B83,"")&amp;" "&amp;IF(AND(F84=$T$12,G84=$V$8),B84,"")&amp;" "&amp;IF(AND(F85=$T$12,G85=$V$8),B85,"")&amp;" "&amp;IF(AND(F86=$T$12,G86=$V$8),B86,"")&amp;" "&amp;IF(AND(F87=$T$12,G87=$V$8),B87,"")&amp;" "&amp;IF(AND(F88=$T$12,G88=$V$8),B88,"")&amp;" "&amp;IF(AND(F89=$T$12,G89=$V$8),B89,"")&amp;" "&amp;IF(AND(F90=$T$12,G90=$V$8),B90,"")</f>
        <v xml:space="preserve">                                                                               </v>
      </c>
      <c r="N12" s="151" t="str">
        <f>+IF(AND(F9=$T$12,G9=$W$8),B9,"")&amp;" "&amp;IF(AND(F10=$T$12,G10=$W$8),B10,"")&amp;" "&amp;IF(AND(F11=$T$12,G11=$W$8),B11,"")&amp;" "&amp;IF(AND(F12=$T$12,G12=$W$8),B12,"")&amp;" "&amp;IF(AND(F13=$T$12,G13=$W$8),B13,"")&amp;" "&amp;IF(AND(F14=$T$12,G14=$W$8),B14,"")&amp;" "&amp;IF(AND(F15=$T$12,G15=$W$8),B15,"")&amp;" "&amp;IF(AND(F16=$T$12,G16=$W$8),B16,"")&amp;" "&amp;IF(AND(F17=$T$12,G17=$W$8),B17,"")&amp;" "&amp;IF(AND(F18=$T$12,G18=$W$8),B18,"")&amp;" "&amp;IF(AND(F19=$T$12,G19=$W$8),B19,"")&amp;" "&amp;IF(AND(F20=$T$12,G20=$W$8),B20,"")&amp;" "&amp;IF(AND(F21=$T$12,G21=$W$8),B21,"")&amp;" "&amp;IF(AND(F22=$T$12,G22=$W$8),B22,"")&amp;" "&amp;IF(AND(F23=$T$12,G23=$W$8),B23,"")&amp;" "&amp;IF(AND(F24=$T$12,G24=$W$8),B24,"")&amp;" "&amp;IF(AND(F25=$T$12,G25=$W$8),B25,"")&amp;" "&amp;IF(AND(F26=$T$12,G26=$W$8),B26,"")&amp;" "&amp;IF(AND(F27=$T$12,G27=$W$8),B27,"")&amp;" "&amp;IF(AND(F28=$T$12,G28=$W$8),B28,"")&amp;" "&amp;IF(AND(F29=$T$12,G29=$W$8),B29,"")&amp;" "&amp;IF(AND(F30=$T$12,G30=$W$8),B30,"")&amp;" "&amp;IF(AND(F31=$T$12,G31=$W$8),B31,"")&amp;" "&amp;IF(AND(F32=$T$12,G32=$W$8),B32,"")&amp;" "&amp;IF(AND(F33=$T$12,G33=$W$8),B33,"")&amp;" "&amp;IF(AND(F34=$T$12,G34=$W$8),B34,"")&amp;" "&amp;IF(AND(F36=$T$12,G36=$W$8),B36,"")&amp;" "&amp;IF(AND(F37=$T$12,G37=$W$8),B37,"")&amp;" "&amp;IF(AND(F38=$T$12,G38=$W$8),B38,"")&amp;" "&amp;IF(AND(F39=$T$12,G39=$W$8),B39,"")&amp;" "&amp;IF(AND(F40=$T$12,G40=$W$8),B40,"")&amp;" "&amp;IF(AND(F41=$T$12,G41=$W$8),B41,"")&amp;" "&amp;IF(AND(F42=$T$12,G42=$W$8),B42,"")&amp;" "&amp;IF(AND(F43=$T$12,G43=$W$8),B43,"")&amp;" "&amp;IF(AND(F44=$T$12,G44=$W$8),B44,"")&amp;" "&amp;IF(AND(F45=$T$12,G45=$W$8),B45,"")&amp;" "&amp;IF(AND(F46=$T$12,G46=$W$8),B46,"")&amp;" "&amp;IF(AND(F47=$T$12,G47=$W$8),B47,"")&amp;" "&amp;IF(AND(F48=$T$12,G48=$W$8),B48,"")&amp;" "&amp;IF(AND(F49=$T$12,G49=$W$8),B49,"")&amp;" "&amp;IF(AND(F50=$T$12,G50=$W$8),B50,"")&amp;" "&amp;IF(AND(F51=$T$12,G51=$W$8),B51,"")&amp;" "&amp;IF(AND(F52=$T$12,G52=$W$8),B52,"")&amp;" "&amp;IF(AND(F53=$T$12,G53=$W$8),B53,"")&amp;" "&amp;IF(AND(F54=$T$12,G54=$W$8),B54,"")&amp;" "&amp;IF(AND(F55=$T$12,G55=$W$8),B55,"")&amp;" "&amp;IF(AND(F56=$T$12,G56=$W$8),B56,"")&amp;" "&amp;IF(AND(F57=$T$12,G57=$W$8),B57,"")&amp;" "&amp;IF(AND(F58=$T$12,G58=$W$8),B58,"")&amp;" "&amp;IF(AND(F59=$T$12,G59=$W$8),B59,"")&amp;" "&amp;IF(AND(F60=$T$12,G60=$W$8),B60,"")&amp;" "&amp;IF(AND(F61=$T$12,G61=$W$8),B61,"")&amp;" "&amp;IF(AND(F63=$T$12,G63=$W$8),B63,"")&amp;" "&amp;IF(AND(F64=$T$12,G64=$W$8),B64,"")&amp;" "&amp;IF(AND(F65=$T$12,G65=$W$8),B65,"")&amp;" "&amp;IF(AND(F66=$T$12,G66=$W$8),B66,"")&amp;" "&amp;IF(AND(F67=$T$12,G67=$W$8),B67,"")&amp;" "&amp;IF(AND(F68=$T$12,G68=$W$8),B68,"")&amp;" "&amp;IF(AND(F69=$T$12,G69=$W$8),B69,"")&amp;" "&amp;IF(AND(F70=$T$12,G70=$W$8),B70,"")&amp;" "&amp;IF(AND(F71=$T$12,G71=$W$8),B71,"")&amp;" "&amp;IF(AND(F72=$T$12,G72=$W$8),B72,"")&amp;" "&amp;IF(AND(F73=$T$12,G73=$W$8),B73,"")&amp;" "&amp;IF(AND(F74=$T$12,G74=$W$8),B74,"")&amp;" "&amp;IF(AND(F75=$T$12,G75=$W$8),B75,"")&amp;" "&amp;IF(AND(F76=$T$12,G76=$W$8),B76,"")&amp;" "&amp;IF(AND(F77=$T$12,G77=$W$8),B77,"")&amp;" "&amp;IF(AND(F78=$T$12,G78=$W$8),B78,"")&amp;" "&amp;IF(AND(F79=$T$12,G79=$W$8),B79,"")&amp;" "&amp;IF(AND(F80=$T$12,G80=$W$8),B80,"")&amp;" "&amp;IF(AND(F81=$T$12,G81=$W$8),B81,"")&amp;" "&amp;IF(AND(F82=$T$12,G82=$W$8),B82,"")&amp;" "&amp;IF(AND(F83=$T$12,G83=$W$8),B83,"")&amp;" "&amp;IF(AND(F84=$T$12,G84=$W$8),B84,"")&amp;" "&amp;IF(AND(F85=$T$12,G85=$W$8),B85,"")&amp;" "&amp;IF(AND(F86=$T$12,G86=$W$8),B86,"")&amp;" "&amp;IF(AND(F87=$T$12,G87=$W$8),B87,"")&amp;" "&amp;IF(AND(F88=$T$12,G88=$W$8),B88,"")&amp;" "&amp;IF(AND(F89=$T$12,G89=$W$8),B89,"")&amp;" "&amp;IF(AND(F90=$T$12,G90=$W$8),B90,"")</f>
        <v xml:space="preserve">                                R34 R35      R41                                        </v>
      </c>
      <c r="O12" s="146" t="str">
        <f>+IF(AND(F9=$T$12,G9=$X$8),B9,"")&amp;" "&amp;IF(AND(F10=$T$12,G10=$X$8),B10,"")&amp;" "&amp;IF(AND(F11=$T$12,G11=$X$8),B11,"")&amp;" "&amp;IF(AND(F12=$T$12,G12=$X$8),B12,"")&amp;" "&amp;IF(AND(F13=$T$12,G13=$X$8),B13,"")&amp;" "&amp;IF(AND(F14=$T$12,G14=$X$8),B14,"")&amp;" "&amp;IF(AND(F15=$T$12,G15=$X$8),B15,"")&amp;" "&amp;IF(AND(F16=$T$12,G16=$X$8),B16,"")&amp;" "&amp;IF(AND(F17=$T$12,G17=$X$8),B17,"")&amp;" "&amp;IF(AND(F18=$T$12,G18=$X$8),B18,"")&amp;" "&amp;IF(AND(F19=$T$12,G19=$X$8),B19,"")&amp;" "&amp;IF(AND(F20=$T$12,G20=$X$8),B20,"")&amp;" "&amp;IF(AND(F21=$T$12,G21=$X$8),B21,"")&amp;" "&amp;IF(AND(F22=$T$12,G22=$X$8),B22,"")&amp;" "&amp;IF(AND(F23=$T$12,G23=$X$8),B23,"")&amp;" "&amp;IF(AND(F24=$T$12,G24=$X$8),B24,"")&amp;" "&amp;IF(AND(F25=$T$12,G25=$X$8),B25,"")&amp;" "&amp;IF(AND(F26=$T$12,G26=$X$8),B26,"")&amp;" "&amp;IF(AND(F27=$T$12,G27=$X$8),B27,"")&amp;" "&amp;IF(AND(F28=$T$12,G28=$X$8),B28,"")&amp;" "&amp;IF(AND(F29=$T$12,G29=$X$8),B29,"")&amp;" "&amp;IF(AND(F30=$T$12,G30=$X$8),B30,"")&amp;" "&amp;IF(AND(F31=$T$12,G31=$X$8),B31,"")&amp;" "&amp;IF(AND(F32=$T$12,G32=$X$8),B32,"")&amp;" "&amp;IF(AND(F33=$T$12,G33=$X$8),B33,"")&amp;" "&amp;IF(AND(F34=$T$12,G34=$X$8),B34,"")&amp;" "&amp;IF(AND(F36=$T$12,G36=$X$8),B36,"")&amp;" "&amp;IF(AND(F37=$T$12,G37=$X$8),B37,"")&amp;" "&amp;IF(AND(F38=$T$12,G38=$X$8),B38,"")&amp;" "&amp;IF(AND(F39=$T$12,G39=$X$8),B39,"")&amp;" "&amp;IF(AND(F40=$T$12,G40=$X$8),B40,"")&amp;" "&amp;IF(AND(F41=$T$12,G41=$X$8),B41,"")&amp;" "&amp;IF(AND(F42=$T$12,G42=$X$8),B42,"")&amp;" "&amp;IF(AND(F43=$T$12,G43=$X$8),B43,"")&amp;" "&amp;IF(AND(F44=$T$12,G44=$X$8),B44,"")&amp;" "&amp;IF(AND(F45=$T$12,G45=$X$8),B45,"")&amp;" "&amp;IF(AND(F46=$T$12,G46=$X$8),B46,"")&amp;" "&amp;IF(AND(F47=$T$12,G47=$X$8),B47,"")&amp;" "&amp;IF(AND(F48=$T$12,G48=$X$8),B48,"")&amp;" "&amp;IF(AND(F49=$T$12,G49=$X$8),B49,"")&amp;" "&amp;IF(AND(F50=$T$12,G50=$X$8),B50,"")&amp;" "&amp;IF(AND(F51=$T$12,G51=$X$8),B51,"")&amp;" "&amp;IF(AND(F52=$T$12,G52=$X$8),B52,"")&amp;" "&amp;IF(AND(F53=$T$12,G53=$X$8),B53,"")&amp;" "&amp;IF(AND(F54=$T$12,G54=$X$8),B54,"")&amp;" "&amp;IF(AND(F55=$T$12,G55=$X$8),B55,"")&amp;" "&amp;IF(AND(F56=$T$12,G56=$X$8),B56,"")&amp;" "&amp;IF(AND(F57=$T$12,G57=$X$8),B57,"")&amp;" "&amp;IF(AND(F58=$T$12,G58=$X$8),B58,"")&amp;" "&amp;IF(AND(F59=$T$12,G59=$X$8),B59,"")&amp;" "&amp;IF(AND(F60=$T$12,G60=$X$8),B60,"")&amp;" "&amp;IF(AND(F61=$T$12,G61=$X$8),B61,"")&amp;" "&amp;IF(AND(F63=$T$12,G63=$X$8),B63,"")&amp;" "&amp;IF(AND(F64=$T$12,G64=$X$8),B64,"")&amp;" "&amp;IF(AND(F65=$T$12,G65=$X$8),B65,"")&amp;" "&amp;IF(AND(F66=$T$12,G66=$X$8),B66,"")&amp;" "&amp;IF(AND(F67=$T$12,G67=$X$8),B67,"")&amp;" "&amp;IF(AND(F68=$T$12,G68=$X$8),B68,"")&amp;" "&amp;IF(AND(F69=$T$12,G69=$X$8),B69,"")&amp;" "&amp;IF(AND(F70=$T$12,G70=$X$8),B70,"")&amp;" "&amp;IF(AND(F71=$T$12,G71=$X$8),B71,"")&amp;" "&amp;IF(AND(F72=$T$12,G72=$X$8),B72,"")&amp;" "&amp;IF(AND(F73=$T$12,G73=$X$8),B73,"")&amp;" "&amp;IF(AND(F74=$T$12,G74=$X$8),B74,"")&amp;" "&amp;IF(AND(F75=$T$12,G75=$X$8),B75,"")&amp;" "&amp;IF(AND(F76=$T$12,G76=$X$8),B76,"")&amp;" "&amp;IF(AND(F77=$T$12,G77=$X$8),B77,"")&amp;" "&amp;IF(AND(F78=$T$12,G78=$X$8),B78,"")&amp;" "&amp;IF(AND(F79=$T$12,G79=$X$8),B79,"")&amp;" "&amp;IF(AND(F80=$T$12,G80=$X$8),B80,"")&amp;" "&amp;IF(AND(F81=$T$12,G81=$X$8),B81,"")&amp;" "&amp;IF(AND(F82=$T$12,G82=$X$8),B82,"")&amp;" "&amp;IF(AND(F83=$T$12,G83=$X$8),B83,"")&amp;" "&amp;IF(AND(F84=$T$12,G84=$X$8),B84,"")&amp;" "&amp;IF(AND(F85=$T$12,G85=$X$8),B85,"")&amp;" "&amp;IF(AND(F86=$T$12,G86=$X$8),B86,"")&amp;" "&amp;IF(AND(F87=$T$12,G87=$X$8),B87,"")&amp;" "&amp;IF(AND(F88=$T$12,G88=$X$8),B88,"")&amp;" "&amp;IF(AND(F89=$T$12,G89=$X$8),B89,"")&amp;" "&amp;IF(AND(F90=$T$12,G90=$X$8),B90,"")</f>
        <v xml:space="preserve">                   R20  R22                    R43           R55  R57                         </v>
      </c>
      <c r="P12" s="147" t="str">
        <f>+IF(AND(F9=$T$12,G9=$Y$8),B9,"")&amp;" "&amp;IF(AND(F10=$T$12,G10=$Y$8),B10,"")&amp;" "&amp;IF(AND(F11=$T$12,G11=$Y$8),B11,"")&amp;" "&amp;IF(AND(F12=$T$12,G12=$Y$8),B12,"")&amp;" "&amp;IF(AND(F13=$T$12,G13=$Y$8),B13,"")&amp;" "&amp;IF(AND(F14=$T$12,G14=$Y$8),B14,"")&amp;" "&amp;IF(AND(F15=$T$12,G15=$Y$8),B15,"")&amp;" "&amp;IF(AND(F16=$T$12,G16=$Y$8),B16,"")&amp;" "&amp;IF(AND(F17=$T$12,G17=$Y$8),B17,"")&amp;" "&amp;IF(AND(F18=$T$12,G18=$Y$8),B18,"")&amp;" "&amp;IF(AND(F19=$T$12,G19=$Y$8),B19,"")&amp;" "&amp;IF(AND(F20=$T$12,G20=$Y$8),B20,"")&amp;" "&amp;IF(AND(F21=$T$12,G21=$Y$8),B21,"")&amp;" "&amp;IF(AND(F22=$T$12,G22=$Y$8),B22,"")&amp;" "&amp;IF(AND(F23=$T$12,G23=$Y$8),B23,"")&amp;" "&amp;IF(AND(F24=$T$12,G24=$Y$8),B24,"")&amp;" "&amp;IF(AND(F25=$T$12,G25=$Y$8),B25,"")&amp;" "&amp;IF(AND(F26=$T$12,G26=$Y$8),B26,"")&amp;" "&amp;IF(AND(F27=$T$12,G27=$Y$8),B27,"")&amp;" "&amp;IF(AND(F28=$T$12,G28=$Y$8),B28,"")&amp;" "&amp;IF(AND(F29=$T$12,G29=$Y$8),B29,"")&amp;" "&amp;IF(AND(F30=$T$12,G30=$Y$8),B30,"")&amp;" "&amp;IF(AND(F31=$T$12,G31=$Y$8),B31,"")&amp;" "&amp;IF(AND(F32=$T$12,G32=$Y$8),B32,"")&amp;" "&amp;IF(AND(F33=$T$12,G33=$Y$8),B33,"")&amp;" "&amp;IF(AND(F34=$T$12,G34=$Y$8),B34,"")&amp;" "&amp;IF(AND(F36=$T$12,G36=$Y$8),B36,"")&amp;" "&amp;IF(AND(F37=$T$12,G37=$Y$8),B37,"")&amp;" "&amp;IF(AND(F38=$T$12,G38=$Y$8),B38,"")&amp;" "&amp;IF(AND(F39=$T$12,G39=$Y$8),B39,"")&amp;" "&amp;IF(AND(F40=$T$12,G40=$Y$8),B40,"")&amp;" "&amp;IF(AND(F41=$T$12,G41=$Y$8),B41,"")&amp;" "&amp;IF(AND(F42=$T$12,G42=$Y$8),B42,"")&amp;" "&amp;IF(AND(F43=$T$12,G43=$Y$8),B43,"")&amp;" "&amp;IF(AND(F44=$T$12,G44=$Y$8),B44,"")&amp;" "&amp;IF(AND(F45=$T$12,G45=$Y$8),B45,"")&amp;" "&amp;IF(AND(F46=$T$12,G46=$Y$8),B46,"")&amp;" "&amp;IF(AND(F47=$T$12,G47=$Y$8),B47,"")&amp;" "&amp;IF(AND(F48=$T$12,G48=$Y$8),B48,"")&amp;" "&amp;IF(AND(F49=$T$12,G49=$Y$8),B49,"")&amp;" "&amp;IF(AND(F50=$T$12,G50=$Y$8),B50,"")&amp;" "&amp;IF(AND(F51=$T$12,G51=$Y$8),B51,"")&amp;" "&amp;IF(AND(F52=$T$12,G52=$Y$8),B52,"")&amp;" "&amp;IF(AND(F53=$T$12,G53=$Y$8),B53,"")&amp;" "&amp;IF(AND(F54=$T$12,G54=$Y$8),B54,"")&amp;" "&amp;IF(AND(F55=$T$12,G55=$Y$8),B55,"")&amp;" "&amp;IF(AND(F56=$T$12,G56=$Y$8),B56,"")&amp;" "&amp;IF(AND(F57=$T$12,G57=$Y$8),B57,"")&amp;" "&amp;IF(AND(F58=$T$12,G58=$Y$8),B58,"")&amp;" "&amp;IF(AND(F59=$T$12,G59=$Y$8),B59,"")&amp;" "&amp;IF(AND(F60=$T$12,G60=$Y$8),B60,"")&amp;" "&amp;IF(AND(F61=$T$12,G61=$Y$8),B61,"")&amp;" "&amp;IF(AND(F63=$T$12,G63=$Y$8),B63,"")&amp;" "&amp;IF(AND(F64=$T$12,G64=$Y$8),B64,"")&amp;" "&amp;IF(AND(F65=$T$12,G65=$Y$8),B65,"")&amp;" "&amp;IF(AND(F66=$T$12,G66=$Y$8),B66,"")&amp;" "&amp;IF(AND(F67=$T$12,G67=$Y$8),B67,"")&amp;" "&amp;IF(AND(F68=$T$12,G68=$Y$8),B68,"")&amp;" "&amp;IF(AND(F69=$T$12,G69=$Y$8),B69,"")&amp;" "&amp;IF(AND(F70=$T$12,G70=$Y$8),B70,"")&amp;" "&amp;IF(AND(F71=$T$12,G71=$Y$8),B71,"")&amp;" "&amp;IF(AND(F72=$T$12,G72=$Y$8),B72,"")&amp;" "&amp;IF(AND(F73=$T$12,G73=$Y$8),B73,"")&amp;" "&amp;IF(AND(F74=$T$12,G74=$Y$8),B74,"")&amp;" "&amp;IF(AND(F75=$T$12,G75=$Y$8),B75,"")&amp;" "&amp;IF(AND(F76=$T$12,G76=$Y$8),B76,"")&amp;" "&amp;IF(AND(F77=$T$12,G77=$Y$8),B77,"")&amp;" "&amp;IF(AND(F78=$T$12,G78=$Y$8),B78,"")&amp;" "&amp;IF(AND(F79=$T$12,G79=$Y$8),B79,"")&amp;" "&amp;IF(AND(F80=$T$12,G80=$Y$8),B80,"")&amp;" "&amp;IF(AND(F81=$T$12,G81=$Y$8),B81,"")&amp;" "&amp;IF(AND(F82=$T$12,G82=$Y$8),B82,"")&amp;" "&amp;IF(AND(F83=$T$12,G83=$Y$8),B83,"")&amp;" "&amp;IF(AND(F84=$T$12,G84=$Y$8),B84,"")&amp;" "&amp;IF(AND(F85=$T$12,G85=$Y$8),B85,"")&amp;" "&amp;IF(AND(F86=$T$12,G86=$Y$8),B86,"")&amp;" "&amp;IF(AND(F87=$T$12,G87=$Y$8),B87,"")&amp;" "&amp;IF(AND(F88=$T$12,G88=$Y$8),B88,"")&amp;" "&amp;IF(AND(F89=$T$12,G89=$Y$8),B89,"")&amp;" "&amp;IF(AND(F90=$T$12,G90=$Y$8),B90,"")</f>
        <v xml:space="preserve">      R7  R9   R12 R13 R14                                             R61                     </v>
      </c>
      <c r="R12" s="848"/>
      <c r="S12" s="192">
        <v>0.4</v>
      </c>
      <c r="T12" s="141" t="s">
        <v>607</v>
      </c>
      <c r="U12" s="152" t="s">
        <v>608</v>
      </c>
      <c r="V12" s="151" t="s">
        <v>598</v>
      </c>
      <c r="W12" s="151" t="s">
        <v>598</v>
      </c>
      <c r="X12" s="146" t="s">
        <v>603</v>
      </c>
      <c r="Y12" s="147" t="s">
        <v>604</v>
      </c>
    </row>
    <row r="13" spans="1:25" ht="189" thickBot="1" x14ac:dyDescent="0.4">
      <c r="A13" s="169" t="str">
        <f>'[4]CONTEXTO E IDENTIFICACIÓN'!G59</f>
        <v>Ambiental</v>
      </c>
      <c r="B13" s="170" t="str">
        <f>'[4]CONTEXTO E IDENTIFICACIÓN'!A59</f>
        <v>R5</v>
      </c>
      <c r="C13" s="171" t="str">
        <f>'[4]CONTEXTO E IDENTIFICACIÓN'!N59</f>
        <v xml:space="preserve">Posibilidad de pérdida Económica y Reputacional  por la gestión inadecuada de los impactos ambientales generados por la entidad debido a:
1. Falta de personal en sede Central y Direcciones Territoriales para el cubrimiento de las actividades del SGA.
2. Debilidad en el reporte de información ambiental desde las Diferentes Sedes.
3. Debilidad en el conocimiento de las buenas prácticas ambientales en el IGAC.
4. Recursos insuficientes para el cumplimiento y mantenimiento de las actividades asociadas a la gestión ambiental de la entidad.  </v>
      </c>
      <c r="D13" s="148">
        <f>'[4]VALORACIÓN DEL CONTROL'!Y74</f>
        <v>8.6399999999999991E-2</v>
      </c>
      <c r="E13" s="148">
        <f>'[4]VALORACIÓN DEL CONTROL'!Z74</f>
        <v>0.6</v>
      </c>
      <c r="F13" s="149" t="str">
        <f t="shared" si="0"/>
        <v>Muy Baja</v>
      </c>
      <c r="G13" s="149" t="str">
        <f t="shared" si="1"/>
        <v>Moderado</v>
      </c>
      <c r="H13" s="150" t="str">
        <f t="shared" si="2"/>
        <v>Moderado</v>
      </c>
      <c r="J13" s="688"/>
      <c r="K13" s="153" t="s">
        <v>609</v>
      </c>
      <c r="L13" s="154" t="str">
        <f>+IF(AND(F9=$T$13,G9=$U$8),B9,"")&amp;" "&amp;IF(AND(F10=$T$13,G10=$U$8),B10,"")&amp;" "&amp;IF(AND(F11=$T$13,G11=$U$8),B11,"")&amp;" "&amp;IF(AND(F12=$T$13,G12=$U$8),B12,"")&amp;" "&amp;IF(AND(F13=$T$13,G13=$U$8),B13,"")&amp;" "&amp;IF(AND(F14=$T$13,G14=$U$8),B14,"")&amp;" "&amp;IF(AND(F15=$T$13,G15=$U$8),B15,"")&amp;" "&amp;IF(AND(F16=$T$13,G16=$U$8),B16,"")&amp;" "&amp;IF(AND(F17=$T$13,G17=$U$8),B17,"")&amp;" "&amp;IF(AND(F18=$T$13,G18=$U$8),B18,"")&amp;" "&amp;IF(AND(F19=$T$13,G19=$U$8),B19,"")&amp;" "&amp;IF(AND(F20=$T$13,G20=$U$8),B20,"")&amp;" "&amp;IF(AND(F21=$T$13,G21=$U$8),B21,"")&amp;" "&amp;IF(AND(F22=$T$13,G22=$U$8),B22,"")&amp;" "&amp;IF(AND(F23=$T$13,G23=$U$8),B23,"")&amp;" "&amp;IF(AND(F24=$T$13,G24=$U$8),B24,"")&amp;" "&amp;IF(AND(F25=$T$13,G25=$U$8),B25,"")&amp;" "&amp;IF(AND(F26=$T$13,G26=$U$8),B26,"")&amp;" "&amp;IF(AND(F27=$T$13,G27=$U$8),B27,"")&amp;" "&amp;IF(AND(F28=$T$13,G28=$U$8),B28,"")&amp;" "&amp;IF(AND(F29=$T$13,G29=$U$8),B29,"")&amp;" "&amp;IF(AND(F30=$T$13,G30=$U$8),B30,"")&amp;" "&amp;IF(AND(F31=$T$13,G31=$U$8),B31,"")&amp;" "&amp;IF(AND(F32=$T$13,G32=$U$8),B32,"")&amp;" "&amp;IF(AND(F33=$T$13,G33=$U$8),B33,"")&amp;" "&amp;IF(AND(F34=$T$13,G34=$U$8),B34,"")&amp;" "&amp;IF(AND(F36=$T$13,G36=$U$8),B36,"")&amp;" "&amp;IF(AND(F37=$T$13,G37=$U$8),B37,"")&amp;" "&amp;IF(AND(F38=$T$13,G38=$U$8),B38,"")&amp;" "&amp;IF(AND(F39=$T$13,G39=$U$8),B39,"")&amp;" "&amp;IF(AND(F40=$T$13,G40=$U$8),B40,"")&amp;" "&amp;IF(AND(F41=$T$13,G41=$U$8),B41,"")&amp;" "&amp;IF(AND(F42=$T$13,G42=$U$8),B42,"")&amp;" "&amp;IF(AND(F43=$T$13,G43=$U$8),B43,"")&amp;" "&amp;IF(AND(F44=$T$13,G44=$U$8),B44,"")&amp;" "&amp;IF(AND(F45=$T$13,G45=$U$8),B45,"")&amp;" "&amp;IF(AND(F46=$T$13,G46=$U$8),B46,"")&amp;" "&amp;IF(AND(F47=$T$13,G47=$U$8),B47,"")&amp;" "&amp;IF(AND(F48=$T$13,G48=$U$8),B48,"")&amp;" "&amp;IF(AND(F49=$T$13,G49=$U$8),B49,"")&amp;" "&amp;IF(AND(F50=$T$13,G50=$U$8),B50,"")&amp;" "&amp;IF(AND(F51=$T$13,G51=$U$8),B51,"")&amp;" "&amp;IF(AND(F52=$T$13,G52=$U$8),B52,"")&amp;" "&amp;IF(AND(F53=$T$13,G53=$U$8),B53,"")&amp;" "&amp;IF(AND(F54=$T$13,G54=$U$8),B54,"")&amp;" "&amp;IF(AND(F55=$T$13,G55=$U$8),B55,"")&amp;" "&amp;IF(AND(F56=$T$13,G56=$U$8),B56,"")&amp;" "&amp;IF(AND(F57=$T$13,G57=$U$8),B57,"")&amp;" "&amp;IF(AND(F58=$T$13,G58=$U$8),B58,"")&amp;" "&amp;IF(AND(F59=$T$13,G59=$U$8),B59,"")&amp;" "&amp;IF(AND(F60=$T$13,G60=$U$8),B60,"")&amp;" "&amp;IF(AND(F61=$T$13,G61=$U$8),B61,"")&amp;" "&amp;IF(AND(F63=$T$13,G63=$U$8),B63,"")&amp;" "&amp;IF(AND(F64=$T$13,G64=$U$8),B64,"")&amp;" "&amp;IF(AND(F65=$T$13,G65=$U$8),B65,"")&amp;" "&amp;IF(AND(F66=$T$13,G66=$U$8),B66,"")&amp;" "&amp;IF(AND(F67=$T$13,G67=$U$8),B67,"")&amp;" "&amp;IF(AND(F68=$T$13,G68=$U$8),B68,"")&amp;" "&amp;IF(AND(F69=$T$13,G69=$U$8),B69,"")&amp;" "&amp;IF(AND(F70=$T$13,G70=$U$8),B70,"")&amp;" "&amp;IF(AND(F71=$T$13,G71=$U$8),B71,"")&amp;" "&amp;IF(AND(F72=$T$13,G72=$U$8),B72,"")&amp;" "&amp;IF(AND(F73=$T$13,G73=$U$8),B73,"")&amp;" "&amp;IF(AND(F74=$T$13,G74=$U$8),B74,"")&amp;" "&amp;IF(AND(F75=$T$13,G75=$U$8),B75,"")&amp;" "&amp;IF(AND(F76=$T$13,G76=$U$8),B76,"")&amp;" "&amp;IF(AND(F77=$T$13,G77=$U$8),B77,"")&amp;" "&amp;IF(AND(F78=$T$13,G78=$U$8),B78,"")&amp;" "&amp;IF(AND(F79=$T$13,G79=$U$8),B79,"")&amp;" "&amp;IF(AND(F80=$T$13,G80=$U$8),B80,"")&amp;" "&amp;IF(AND(F81=$T$13,G81=$U$8),B81,"")&amp;" "&amp;IF(AND(F82=$T$13,G82=$U$8),B82,"")&amp;" "&amp;IF(AND(F83=$T$13,G83=$U$8),B83,"")&amp;" "&amp;IF(AND(F84=$T$13,G84=$U$8),B84,"")&amp;" "&amp;IF(AND(F85=$T$13,G85=$U$8),B85,"")&amp;" "&amp;IF(AND(F86=$T$13,G86=$U$8),B86,"")&amp;" "&amp;IF(AND(F87=$T$13,G87=$U$8),B87,"")&amp;" "&amp;IF(AND(F88=$T$13,G88=$U$8),B88,"")&amp;" "&amp;IF(AND(F89=$T$13,G89=$U$8),B89,"")&amp;" "&amp;IF(AND(F90=$T$13,G90=$U$8),B90,"")</f>
        <v xml:space="preserve">                                                                               </v>
      </c>
      <c r="M13" s="154" t="str">
        <f>+IF(AND(F9=$T$13,G9=$V$8),B9,"")&amp;" "&amp;IF(AND(F10=$T$13,G10=$V$8),B10,"")&amp;" "&amp;IF(AND(F11=$T$13,G11=$V$8),B11,"")&amp;" "&amp;IF(AND(F12=$T$13,G12=$V$8),B12,"")&amp;" "&amp;IF(AND(F13=$T$13,G13=$V$8),B13,"")&amp;" "&amp;IF(AND(F14=$T$13,G14=$V$8),B14,"")&amp;" "&amp;IF(AND(F15=$T$13,G15=$V$8),B15,"")&amp;" "&amp;IF(AND(F16=$T$13,G16=$V$8),B16,"")&amp;" "&amp;IF(AND(F17=$T$13,G17=$V$8),B17,"")&amp;" "&amp;IF(AND(F18=$T$13,G18=$V$8),B18,"")&amp;" "&amp;IF(AND(F19=$T$13,G19=$V$8),B19,"")&amp;" "&amp;IF(AND(F20=$T$13,G20=$V$8),B20,"")&amp;" "&amp;IF(AND(F21=$T$13,G21=$V$8),B21,"")&amp;" "&amp;IF(AND(F22=$T$13,G22=$V$8),B22,"")&amp;" "&amp;IF(AND(F23=$T$13,G23=$V$8),B23,"")&amp;" "&amp;IF(AND(F24=$T$13,G24=$V$8),B24,"")&amp;" "&amp;IF(AND(F25=$T$13,G25=$V$8),B25,"")&amp;" "&amp;IF(AND(F26=$T$13,G26=$V$8),B26,"")&amp;" "&amp;IF(AND(F27=$T$13,G27=$V$8),B27,"")&amp;" "&amp;IF(AND(F28=$T$13,G28=$V$8),B28,"")&amp;" "&amp;IF(AND(F29=$T$13,G29=$V$8),B29,"")&amp;" "&amp;IF(AND(F30=$T$13,G30=$V$8),B30,"")&amp;" "&amp;IF(AND(F31=$T$13,G31=$V$8),B31,"")&amp;" "&amp;IF(AND(F32=$T$13,G32=$V$8),B32,"")&amp;" "&amp;IF(AND(F33=$T$13,G33=$V$8),B33,"")&amp;" "&amp;IF(AND(F34=$T$13,G34=$V$8),B34,"")&amp;" "&amp;IF(AND(F36=$T$13,G36=$V$8),B36,"")&amp;" "&amp;IF(AND(F37=$T$13,G37=$V$8),B37,"")&amp;" "&amp;IF(AND(F38=$T$13,G38=$V$8),B38,"")&amp;" "&amp;IF(AND(F39=$T$13,G39=$V$8),B39,"")&amp;" "&amp;IF(AND(F40=$T$13,G40=$V$8),B40,"")&amp;" "&amp;IF(AND(F41=$T$13,G41=$V$8),B41,"")&amp;" "&amp;IF(AND(F42=$T$13,G42=$V$8),B42,"")&amp;" "&amp;IF(AND(F43=$T$13,G43=$V$8),B43,"")&amp;" "&amp;IF(AND(F44=$T$13,G44=$V$8),B44,"")&amp;" "&amp;IF(AND(F45=$T$13,G45=$V$8),B45,"")&amp;" "&amp;IF(AND(F46=$T$13,G46=$V$8),B46,"")&amp;" "&amp;IF(AND(F47=$T$13,G47=$V$8),B47,"")&amp;" "&amp;IF(AND(F48=$T$13,G48=$V$8),B48,"")&amp;" "&amp;IF(AND(F49=$T$13,G49=$V$8),B49,"")&amp;" "&amp;IF(AND(F50=$T$13,G50=$V$8),B50,"")&amp;" "&amp;IF(AND(F51=$T$13,G51=$V$8),B51,"")&amp;" "&amp;IF(AND(F52=$T$13,G52=$V$8),B52,"")&amp;" "&amp;IF(AND(F53=$T$13,G53=$V$8),B53,"")&amp;" "&amp;IF(AND(F54=$T$13,G54=$V$8),B54,"")&amp;" "&amp;IF(AND(F55=$T$13,G55=$V$8),B55,"")&amp;" "&amp;IF(AND(F56=$T$13,G56=$V$8),B56,"")&amp;" "&amp;IF(AND(F57=$T$13,G57=$V$8),B57,"")&amp;" "&amp;IF(AND(F58=$T$13,G58=$V$8),B58,"")&amp;" "&amp;IF(AND(F59=$T$13,G59=$V$8),B59,"")&amp;" "&amp;IF(AND(F60=$T$13,G60=$V$8),B60,"")&amp;" "&amp;IF(AND(F61=$T$13,G61=$V$8),B61,"")&amp;" "&amp;IF(AND(F63=$T$13,G63=$V$8),B63,"")&amp;" "&amp;IF(AND(F64=$T$13,G64=$V$8),B64,"")&amp;" "&amp;IF(AND(F65=$T$13,G65=$V$8),B65,"")&amp;" "&amp;IF(AND(F66=$T$13,G66=$V$8),B66,"")&amp;" "&amp;IF(AND(F67=$T$13,G67=$V$8),B67,"")&amp;" "&amp;IF(AND(F68=$T$13,G68=$V$8),B68,"")&amp;" "&amp;IF(AND(F69=$T$13,G69=$V$8),B69,"")&amp;" "&amp;IF(AND(F70=$T$13,G70=$V$8),B70,"")&amp;" "&amp;IF(AND(F71=$T$13,G71=$V$8),B71,"")&amp;" "&amp;IF(AND(F72=$T$13,G72=$V$8),B72,"")&amp;" "&amp;IF(AND(F73=$T$13,G73=$V$8),B73,"")&amp;" "&amp;IF(AND(F74=$T$13,G74=$V$8),B74,"")&amp;" "&amp;IF(AND(F75=$T$13,G75=$V$8),B75,"")&amp;" "&amp;IF(AND(F76=$T$13,G76=$V$8),B76,"")&amp;" "&amp;IF(AND(F77=$T$13,G77=$V$8),B77,"")&amp;" "&amp;IF(AND(F78=$T$13,G78=$V$8),B78,"")&amp;" "&amp;IF(AND(F79=$T$13,G79=$V$8),B79,"")&amp;" "&amp;IF(AND(F80=$T$13,G80=$V$8),B80,"")&amp;" "&amp;IF(AND(F81=$T$13,G81=$V$8),B81,"")&amp;" "&amp;IF(AND(F82=$T$13,G82=$V$8),B82,"")&amp;" "&amp;IF(AND(F83=$T$13,G83=$V$8),B83,"")&amp;" "&amp;IF(AND(F84=$T$13,G84=$V$8),B84,"")&amp;" "&amp;IF(AND(F85=$T$13,G85=$V$8),B85,"")&amp;" "&amp;IF(AND(F86=$T$13,G86=$V$8),B86,"")&amp;" "&amp;IF(AND(F87=$T$13,G87=$V$8),B87,"")&amp;" "&amp;IF(AND(F88=$T$13,G88=$V$8),B88,"")&amp;" "&amp;IF(AND(F89=$T$13,G89=$V$8),B89,"")&amp;" "&amp;IF(AND(F90=$T$13,G90=$V$8),B90,"")</f>
        <v xml:space="preserve">                                                                               </v>
      </c>
      <c r="N13" s="155" t="str">
        <f>+IF(AND(F9=$T$13,G9=$W$8),B9,"")&amp;" "&amp;IF(AND(F10=$T$13,G10=$W$8),B10,"")&amp;" "&amp;IF(AND(F11=$T$13,G11=$W$8),B11,"")&amp;" "&amp;IF(AND(F12=$T$13,G12=$W$8),B12,"")&amp;" "&amp;IF(AND(F13=$T$13,G13=$W$8),B13,"")&amp;" "&amp;IF(AND(F14=$T$13,G14=$W$8),B14,"")&amp;" "&amp;IF(AND(F15=$T$13,G15=$W$8),B15,"")&amp;" "&amp;IF(AND(F16=$T$13,G16=$W$8),B16,"")&amp;" "&amp;IF(AND(F17=$T$13,G17=$W$8),B17,"")&amp;" "&amp;IF(AND(F18=$T$13,G18=$W$8),B18,"")&amp;" "&amp;IF(AND(F19=$T$13,G19=$W$8),B19,"")&amp;" "&amp;IF(AND(F20=$T$13,G20=$W$8),B20,"")&amp;" "&amp;IF(AND(F21=$T$13,G21=$W$8),B21,"")&amp;" "&amp;IF(AND(F22=$T$13,G22=$W$8),B22,"")&amp;" "&amp;IF(AND(F23=$T$13,G23=$W$8),B23,"")&amp;" "&amp;IF(AND(F24=$T$13,G24=$W$8),B24,"")&amp;" "&amp;IF(AND(F25=$T$13,G25=$W$8),B25,"")&amp;" "&amp;IF(AND(F26=$T$13,G26=$W$8),B26,"")&amp;" "&amp;IF(AND(F27=$T$13,G27=$W$8),B27,"")&amp;" "&amp;IF(AND(F28=$T$13,G28=$W$8),B28,"")&amp;" "&amp;IF(AND(F29=$T$13,G29=$W$8),B29,"")&amp;" "&amp;IF(AND(F30=$T$13,G30=$W$8),B30,"")&amp;" "&amp;IF(AND(F31=$T$13,G31=$W$8),B31,"")&amp;" "&amp;IF(AND(F32=$T$13,G32=$W$8),B32,"")&amp;" "&amp;IF(AND(F33=$T$13,G33=$W$8),B33,"")&amp;" "&amp;IF(AND(F34=$T$13,G34=$W$8),B34,"")&amp;" "&amp;IF(AND(F36=$T$13,G36=$W$8),B36,"")&amp;" "&amp;IF(AND(F37=$T$13,G37=$W$8),B37,"")&amp;" "&amp;IF(AND(F38=$T$13,G38=$W$8),B38,"")&amp;" "&amp;IF(AND(F39=$T$13,G39=$W$8),B39,"")&amp;" "&amp;IF(AND(F40=$T$13,G40=$W$8),B40,"")&amp;" "&amp;IF(AND(F41=$T$13,G41=$W$8),B41,"")&amp;" "&amp;IF(AND(F42=$T$13,G42=$W$8),B42,"")&amp;" "&amp;IF(AND(F43=$T$13,G43=$W$8),B43,"")&amp;" "&amp;IF(AND(F44=$T$13,G44=$W$8),B44,"")&amp;" "&amp;IF(AND(F45=$T$13,G45=$W$8),B45,"")&amp;" "&amp;IF(AND(F46=$T$13,G46=$W$8),B46,"")&amp;" "&amp;IF(AND(F47=$T$13,G47=$W$8),B47,"")&amp;" "&amp;IF(AND(F48=$T$13,G48=$W$8),B48,"")&amp;" "&amp;IF(AND(F49=$T$13,G49=$W$8),B49,"")&amp;" "&amp;IF(AND(F50=$T$13,G50=$W$8),B50,"")&amp;" "&amp;IF(AND(F51=$T$13,G51=$W$8),B51,"")&amp;" "&amp;IF(AND(F52=$T$13,G52=$W$8),B52,"")&amp;" "&amp;IF(AND(F53=$T$13,G53=$W$8),B53,"")&amp;" "&amp;IF(AND(F54=$T$13,G54=$W$8),B54,"")&amp;" "&amp;IF(AND(F55=$T$13,G55=$W$8),B55,"")&amp;" "&amp;IF(AND(F56=$T$13,G56=$W$8),B56,"")&amp;" "&amp;IF(AND(F57=$T$13,G57=$W$8),B57,"")&amp;" "&amp;IF(AND(F58=$T$13,G58=$W$8),B58,"")&amp;" "&amp;IF(AND(F59=$T$13,G59=$W$8),B59,"")&amp;" "&amp;IF(AND(F60=$T$13,G60=$W$8),B60,"")&amp;" "&amp;IF(AND(F61=$T$13,G61=$W$8),B61,"")&amp;" "&amp;IF(AND(F63=$T$13,G63=$W$8),B63,"")&amp;" "&amp;IF(AND(F64=$T$13,G64=$W$8),B64,"")&amp;" "&amp;IF(AND(F65=$T$13,G65=$W$8),B65,"")&amp;" "&amp;IF(AND(F66=$T$13,G66=$W$8),B66,"")&amp;" "&amp;IF(AND(F67=$T$13,G67=$W$8),B67,"")&amp;" "&amp;IF(AND(F68=$T$13,G68=$W$8),B68,"")&amp;" "&amp;IF(AND(F69=$T$13,G69=$W$8),B69,"")&amp;" "&amp;IF(AND(F70=$T$13,G70=$W$8),B70,"")&amp;" "&amp;IF(AND(F71=$T$13,G71=$W$8),B71,"")&amp;" "&amp;IF(AND(F72=$T$13,G72=$W$8),B72,"")&amp;" "&amp;IF(AND(F73=$T$13,G73=$W$8),B73,"")&amp;" "&amp;IF(AND(F74=$T$13,G74=$W$8),B74,"")&amp;" "&amp;IF(AND(F75=$T$13,G75=$W$8),B75,"")&amp;" "&amp;IF(AND(F76=$T$13,G76=$W$8),B76,"")&amp;" "&amp;IF(AND(F77=$T$13,G77=$W$8),B77,"")&amp;" "&amp;IF(AND(F78=$T$13,G78=$W$8),B78,"")&amp;" "&amp;IF(AND(F79=$T$13,G79=$W$8),B79,"")&amp;" "&amp;IF(AND(F80=$T$13,G80=$W$8),B80,"")&amp;" "&amp;IF(AND(F81=$T$13,G81=$W$8),B81,"")&amp;" "&amp;IF(AND(F82=$T$13,G82=$W$8),B82,"")&amp;" "&amp;IF(AND(F83=$T$13,G83=$W$8),B83,"")&amp;" "&amp;IF(AND(F84=$T$13,G84=$W$8),B84,"")&amp;" "&amp;IF(AND(F85=$T$13,G85=$W$8),B85,"")&amp;" "&amp;IF(AND(F86=$T$13,G86=$W$8),B86,"")&amp;" "&amp;IF(AND(F87=$T$13,G87=$W$8),B87,"")&amp;" "&amp;IF(AND(F88=$T$13,G88=$W$8),B88,"")&amp;" "&amp;IF(AND(F89=$T$13,G89=$W$8),B89,"")&amp;" "&amp;IF(AND(F90=$T$13,G90=$W$8),B90,"")</f>
        <v xml:space="preserve"> R2  R4 R5              R19      R25                   R45 R46  R48         R58                        </v>
      </c>
      <c r="O13" s="156" t="str">
        <f>+IF(AND(F9=$T$13,G9=$X$8),B9,"")&amp;" "&amp;IF(AND(F10=$T$13,G10=$X$8),B10,"")&amp;" "&amp;IF(AND(F11=$T$13,G11=$X$8),B11,"")&amp;" "&amp;IF(AND(F12=$T$13,G12=$X$8),B12,"")&amp;" "&amp;IF(AND(F13=$T$13,G13=$X$8),B13,"")&amp;" "&amp;IF(AND(F14=$T$13,G14=$X$8),B14,"")&amp;" "&amp;IF(AND(F15=$T$13,G15=$X$8),B15,"")&amp;" "&amp;IF(AND(F16=$T$13,G16=$X$8),B16,"")&amp;" "&amp;IF(AND(F17=$T$13,G17=$X$8),B17,"")&amp;" "&amp;IF(AND(F18=$T$13,G18=$X$8),B18,"")&amp;" "&amp;IF(AND(F19=$T$13,G19=$X$8),B19,"")&amp;" "&amp;IF(AND(F20=$T$13,G20=$X$8),B20,"")&amp;" "&amp;IF(AND(F21=$T$13,G21=$X$8),B21,"")&amp;" "&amp;IF(AND(F22=$T$13,G22=$X$8),B22,"")&amp;" "&amp;IF(AND(F23=$T$13,G23=$X$8),B23,"")&amp;" "&amp;IF(AND(F24=$T$13,G24=$X$8),B24,"")&amp;" "&amp;IF(AND(F25=$T$13,G25=$X$8),B25,"")&amp;" "&amp;IF(AND(F26=$T$13,G26=$X$8),B26,"")&amp;" "&amp;IF(AND(F27=$T$13,G27=$X$8),B27,"")&amp;" "&amp;IF(AND(F28=$T$13,G28=$X$8),B28,"")&amp;" "&amp;IF(AND(F29=$T$13,G29=$X$8),B29,"")&amp;" "&amp;IF(AND(F30=$T$13,G30=$X$8),B30,"")&amp;" "&amp;IF(AND(F31=$T$13,G31=$X$8),B31,"")&amp;" "&amp;IF(AND(F32=$T$13,G32=$X$8),B32,"")&amp;" "&amp;IF(AND(F33=$T$13,G33=$X$8),B33,"")&amp;" "&amp;IF(AND(F34=$T$13,G34=$X$8),B34,"")&amp;" "&amp;IF(AND(F36=$T$13,G36=$X$8),B36,"")&amp;" "&amp;IF(AND(F37=$T$13,G37=$X$8),B37,"")&amp;" "&amp;IF(AND(F38=$T$13,G38=$X$8),B38,"")&amp;" "&amp;IF(AND(F39=$T$13,G39=$X$8),B39,"")&amp;" "&amp;IF(AND(F40=$T$13,G40=$X$8),B40,"")&amp;" "&amp;IF(AND(F41=$T$13,G41=$X$8),B41,"")&amp;" "&amp;IF(AND(F42=$T$13,G42=$X$8),B42,"")&amp;" "&amp;IF(AND(F43=$T$13,G43=$X$8),B43,"")&amp;" "&amp;IF(AND(F44=$T$13,G44=$X$8),B44,"")&amp;" "&amp;IF(AND(F45=$T$13,G45=$X$8),B45,"")&amp;" "&amp;IF(AND(F46=$T$13,G46=$X$8),B46,"")&amp;" "&amp;IF(AND(F47=$T$13,G47=$X$8),B47,"")&amp;" "&amp;IF(AND(F48=$T$13,G48=$X$8),B48,"")&amp;" "&amp;IF(AND(F49=$T$13,G49=$X$8),B49,"")&amp;" "&amp;IF(AND(F50=$T$13,G50=$X$8),B50,"")&amp;" "&amp;IF(AND(F51=$T$13,G51=$X$8),B51,"")&amp;" "&amp;IF(AND(F52=$T$13,G52=$X$8),B52,"")&amp;" "&amp;IF(AND(F53=$T$13,G53=$X$8),B53,"")&amp;" "&amp;IF(AND(F54=$T$13,G54=$X$8),B54,"")&amp;" "&amp;IF(AND(F55=$T$13,G55=$X$8),B55,"")&amp;" "&amp;IF(AND(F56=$T$13,G56=$X$8),B56,"")&amp;" "&amp;IF(AND(F57=$T$13,G57=$X$8),B57,"")&amp;" "&amp;IF(AND(F58=$T$13,G58=$X$8),B58,"")&amp;" "&amp;IF(AND(F59=$T$13,G59=$X$8),B59,"")&amp;" "&amp;IF(AND(F60=$T$13,G60=$X$8),B60,"")&amp;" "&amp;IF(AND(F61=$T$13,G61=$X$8),B61,"")&amp;" "&amp;IF(AND(F63=$T$13,G63=$X$8),B63,"")&amp;" "&amp;IF(AND(F64=$T$13,G64=$X$8),B64,"")&amp;" "&amp;IF(AND(F65=$T$13,G65=$X$8),B65,"")&amp;" "&amp;IF(AND(F66=$T$13,G66=$X$8),B66,"")&amp;" "&amp;IF(AND(F67=$T$13,G67=$X$8),B67,"")&amp;" "&amp;IF(AND(F68=$T$13,G68=$X$8),B68,"")&amp;" "&amp;IF(AND(F69=$T$13,G69=$X$8),B69,"")&amp;" "&amp;IF(AND(F70=$T$13,G70=$X$8),B70,"")&amp;" "&amp;IF(AND(F71=$T$13,G71=$X$8),B71,"")&amp;" "&amp;IF(AND(F72=$T$13,G72=$X$8),B72,"")&amp;" "&amp;IF(AND(F73=$T$13,G73=$X$8),B73,"")&amp;" "&amp;IF(AND(F74=$T$13,G74=$X$8),B74,"")&amp;" "&amp;IF(AND(F75=$T$13,G75=$X$8),B75,"")&amp;" "&amp;IF(AND(F76=$T$13,G76=$X$8),B76,"")&amp;" "&amp;IF(AND(F77=$T$13,G77=$X$8),B77,"")&amp;" "&amp;IF(AND(F78=$T$13,G78=$X$8),B78,"")&amp;" "&amp;IF(AND(F79=$T$13,G79=$X$8),B79,"")&amp;" "&amp;IF(AND(F80=$T$13,G80=$X$8),B80,"")&amp;" "&amp;IF(AND(F81=$T$13,G81=$X$8),B81,"")&amp;" "&amp;IF(AND(F82=$T$13,G82=$X$8),B82,"")&amp;" "&amp;IF(AND(F83=$T$13,G83=$X$8),B83,"")&amp;" "&amp;IF(AND(F84=$T$13,G84=$X$8),B84,"")&amp;" "&amp;IF(AND(F85=$T$13,G85=$X$8),B85,"")&amp;" "&amp;IF(AND(F86=$T$13,G86=$X$8),B86,"")&amp;" "&amp;IF(AND(F87=$T$13,G87=$X$8),B87,"")&amp;" "&amp;IF(AND(F88=$T$13,G88=$X$8),B88,"")&amp;" "&amp;IF(AND(F89=$T$13,G89=$X$8),B89,"")&amp;" "&amp;IF(AND(F90=$T$13,G90=$X$8),B90,"")</f>
        <v xml:space="preserve">  R3       R10 R11    R15 R16 R17      R23 R24     R30  R32      R38      R44   R47   R50 R51  R53                            </v>
      </c>
      <c r="P13" s="157" t="str">
        <f>+IF(AND(F9=$T$13,G9=$Y$8),B9,"")&amp;" "&amp;IF(AND(F10=$T$13,G10=$Y$8),B10,"")&amp;" "&amp;IF(AND(F11=$T$13,G11=$Y$8),B11,"")&amp;" "&amp;IF(AND(F12=$T$13,G12=$Y$8),B12,"")&amp;" "&amp;IF(AND(F13=$T$13,G13=$Y$8),B13,"")&amp;" "&amp;IF(AND(F14=$T$13,G14=$Y$8),B14,"")&amp;" "&amp;IF(AND(F15=$T$13,G15=$Y$8),B15,"")&amp;" "&amp;IF(AND(F16=$T$13,G16=$Y$8),B16,"")&amp;" "&amp;IF(AND(F17=$T$13,G17=$Y$8),B17,"")&amp;" "&amp;IF(AND(F18=$T$13,G18=$Y$8),B18,"")&amp;" "&amp;IF(AND(F19=$T$13,G19=$Y$8),B19,"")&amp;" "&amp;IF(AND(F20=$T$13,G20=$Y$8),B20,"")&amp;" "&amp;IF(AND(F21=$T$13,G21=$Y$8),B21,"")&amp;" "&amp;IF(AND(F22=$T$13,G22=$Y$8),B22,"")&amp;" "&amp;IF(AND(F23=$T$13,G23=$Y$8),B23,"")&amp;" "&amp;IF(AND(F24=$T$13,G24=$Y$8),B24,"")&amp;" "&amp;IF(AND(F25=$T$13,G25=$Y$8),B25,"")&amp;" "&amp;IF(AND(F26=$T$13,G26=$Y$8),B26,"")&amp;" "&amp;IF(AND(F27=$T$13,G27=$Y$8),B27,"")&amp;" "&amp;IF(AND(F28=$T$13,G28=$Y$8),B28,"")&amp;" "&amp;IF(AND(F29=$T$13,G29=$Y$8),B29,"")&amp;" "&amp;IF(AND(F30=$T$13,G30=$Y$8),B30,"")&amp;" "&amp;IF(AND(F31=$T$13,G31=$Y$8),B31,"")&amp;" "&amp;IF(AND(F32=$T$13,G32=$Y$8),B32,"")&amp;" "&amp;IF(AND(F33=$T$13,G33=$Y$8),B33,"")&amp;" "&amp;IF(AND(F34=$T$13,G34=$Y$8),B34,"")&amp;" "&amp;IF(AND(F36=$T$13,G36=$Y$8),B36,"")&amp;" "&amp;IF(AND(F37=$T$13,G37=$Y$8),B37,"")&amp;" "&amp;IF(AND(F38=$T$13,G38=$Y$8),B38,"")&amp;" "&amp;IF(AND(F39=$T$13,G39=$Y$8),B39,"")&amp;" "&amp;IF(AND(F40=$T$13,G40=$Y$8),B40,"")&amp;" "&amp;IF(AND(F41=$T$13,G41=$Y$8),B41,"")&amp;" "&amp;IF(AND(F42=$T$13,G42=$Y$8),B42,"")&amp;" "&amp;IF(AND(F43=$T$13,G43=$Y$8),B43,"")&amp;" "&amp;IF(AND(F44=$T$13,G44=$Y$8),B44,"")&amp;" "&amp;IF(AND(F45=$T$13,G45=$Y$8),B45,"")&amp;" "&amp;IF(AND(F46=$T$13,G46=$Y$8),B46,"")&amp;" "&amp;IF(AND(F47=$T$13,G47=$Y$8),B47,"")&amp;" "&amp;IF(AND(F48=$T$13,G48=$Y$8),B48,"")&amp;" "&amp;IF(AND(F49=$T$13,G49=$Y$8),B49,"")&amp;" "&amp;IF(AND(F50=$T$13,G50=$Y$8),B50,"")&amp;" "&amp;IF(AND(F51=$T$13,G51=$Y$8),B51,"")&amp;" "&amp;IF(AND(F52=$T$13,G52=$Y$8),B52,"")&amp;" "&amp;IF(AND(F53=$T$13,G53=$Y$8),B53,"")&amp;" "&amp;IF(AND(F54=$T$13,G54=$Y$8),B54,"")&amp;" "&amp;IF(AND(F55=$T$13,G55=$Y$8),B55,"")&amp;" "&amp;IF(AND(F56=$T$13,G56=$Y$8),B56,"")&amp;" "&amp;IF(AND(F57=$T$13,G57=$Y$8),B57,"")&amp;" "&amp;IF(AND(F58=$T$13,G58=$Y$8),B58,"")&amp;" "&amp;IF(AND(F59=$T$13,G59=$Y$8),B59,"")&amp;" "&amp;IF(AND(F60=$T$13,G60=$Y$8),B60,"")&amp;" "&amp;IF(AND(F61=$T$13,G61=$Y$8),B61,"")&amp;" "&amp;IF(AND(F63=$T$13,G63=$Y$8),B63,"")&amp;" "&amp;IF(AND(F64=$T$13,G64=$Y$8),B64,"")&amp;" "&amp;IF(AND(F65=$T$13,G65=$Y$8),B65,"")&amp;" "&amp;IF(AND(F66=$T$13,G66=$Y$8),B66,"")&amp;" "&amp;IF(AND(F67=$T$13,G67=$Y$8),B67,"")&amp;" "&amp;IF(AND(F68=$T$13,G68=$Y$8),B68,"")</f>
        <v>R1                 R18   R21         R31         R40  R42                 R60</v>
      </c>
      <c r="R13" s="848"/>
      <c r="S13" s="193">
        <v>0.2</v>
      </c>
      <c r="T13" s="158" t="s">
        <v>609</v>
      </c>
      <c r="U13" s="154" t="s">
        <v>608</v>
      </c>
      <c r="V13" s="154" t="s">
        <v>608</v>
      </c>
      <c r="W13" s="155" t="s">
        <v>598</v>
      </c>
      <c r="X13" s="156" t="s">
        <v>603</v>
      </c>
      <c r="Y13" s="157" t="s">
        <v>604</v>
      </c>
    </row>
    <row r="14" spans="1:25" ht="116" x14ac:dyDescent="0.35">
      <c r="A14" s="169" t="str">
        <f>'[4]CONTEXTO E IDENTIFICACIÓN'!G60</f>
        <v>Operativo</v>
      </c>
      <c r="B14" s="170" t="str">
        <f>'[4]CONTEXTO E IDENTIFICACIÓN'!A60</f>
        <v>R6</v>
      </c>
      <c r="C14" s="171" t="str">
        <f>'[4]CONTEXTO E IDENTIFICACIÓN'!N60</f>
        <v>Posibilidad de pérdida Económica y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14" s="148">
        <f>'[4]VALORACIÓN DEL CONTROL'!Y78</f>
        <v>0.48</v>
      </c>
      <c r="E14" s="148">
        <f>'[4]VALORACIÓN DEL CONTROL'!Z78</f>
        <v>0.8</v>
      </c>
      <c r="F14" s="149" t="str">
        <f t="shared" si="0"/>
        <v>Media</v>
      </c>
      <c r="G14" s="149" t="str">
        <f t="shared" si="1"/>
        <v>Mayor</v>
      </c>
      <c r="H14" s="150" t="str">
        <f t="shared" si="2"/>
        <v>Alto</v>
      </c>
    </row>
    <row r="15" spans="1:25" ht="81" customHeight="1" x14ac:dyDescent="0.35">
      <c r="A15" s="169" t="str">
        <f>'[4]CONTEXTO E IDENTIFICACIÓN'!G61</f>
        <v>De Corrupción</v>
      </c>
      <c r="B15" s="170" t="str">
        <f>'[4]CONTEXTO E IDENTIFICACIÓN'!A61</f>
        <v>R7</v>
      </c>
      <c r="C15" s="171" t="str">
        <f>'[4]CONTEXTO E IDENTIFICACIÓN'!N61</f>
        <v>Posibilidad de pérdida Reputacional por manipulación y/o sustracción de la información misional que maneja el proceso, para beneficio propio y/o de un particular debido a istemas de información susceptibles de manipulación o adulteración por falta de seguridad</v>
      </c>
      <c r="D15" s="148">
        <f>'[4]VALORACIÓN DEL CONTROL'!Y82</f>
        <v>0.36</v>
      </c>
      <c r="E15" s="148">
        <f>'[4]VALORACIÓN DEL CONTROL'!Z82</f>
        <v>1</v>
      </c>
      <c r="F15" s="149" t="str">
        <f t="shared" si="0"/>
        <v>Baja</v>
      </c>
      <c r="G15" s="149" t="str">
        <f t="shared" si="1"/>
        <v>Catastrófico</v>
      </c>
      <c r="H15" s="150" t="str">
        <f t="shared" si="2"/>
        <v>Extremo</v>
      </c>
    </row>
    <row r="16" spans="1:25" ht="116" x14ac:dyDescent="0.35">
      <c r="A16" s="169" t="str">
        <f>'[4]CONTEXTO E IDENTIFICACIÓN'!G62</f>
        <v>De Cumplimiento</v>
      </c>
      <c r="B16" s="170" t="str">
        <f>'[4]CONTEXTO E IDENTIFICACIÓN'!A62</f>
        <v>R8</v>
      </c>
      <c r="C16" s="171" t="str">
        <f>'[4]CONTEXTO E IDENTIFICACIÓN'!N62</f>
        <v>Posibilidad de pérdida Reputacional por inoportuna atención a las peticiones, quejas, reclamos, denuncias y sugerencias, solicitados por los ciudadanos y grupos de interés en los diferentes canales de atención debido a:
1. Deficiencia en la atención prestada a los ciudadanos o grupos de interes
2. No contar con recursos tecnológicos para hacer seguimiento y agilizar las peticiones presentadas por los ciudadanos
3. Falta de conocimiento del personal de la normatividad vigente en derechos de petición</v>
      </c>
      <c r="D16" s="148">
        <f>'[4]VALORACIÓN DEL CONTROL'!Y86</f>
        <v>0.6</v>
      </c>
      <c r="E16" s="148">
        <f>'[4]VALORACIÓN DEL CONTROL'!Z86</f>
        <v>0.8</v>
      </c>
      <c r="F16" s="149" t="str">
        <f t="shared" si="0"/>
        <v>Media</v>
      </c>
      <c r="G16" s="149" t="str">
        <f t="shared" si="1"/>
        <v>Mayor</v>
      </c>
      <c r="H16" s="150" t="str">
        <f t="shared" si="2"/>
        <v>Alto</v>
      </c>
    </row>
    <row r="17" spans="1:8" ht="174" x14ac:dyDescent="0.35">
      <c r="A17" s="169" t="str">
        <f>'[4]CONTEXTO E IDENTIFICACIÓN'!G63</f>
        <v>De Corrupción</v>
      </c>
      <c r="B17" s="170" t="str">
        <f>'[4]CONTEXTO E IDENTIFICACIÓN'!A63</f>
        <v>R9</v>
      </c>
      <c r="C17" s="171" t="str">
        <f>'[4]CONTEXTO E IDENTIFICACIÓN'!N63</f>
        <v>Posibilidad de pérdida Reputacional por posibilidad de recibir o solicitar
cualquier dádiva o beneficio a nombre propio o para
terceros, durante la prestación del servicio o la atención al ciudadano debido a:
1. Falta de apropiación de los valores institucionales.
2. Falta de controles en el proceso
3. Incumplimiento de los puntos de control establecidos dentro de los procedimientos
4. Falta de sensibilización a los funcionarios
5. Actos intencionales de personal al interior de la entidad para saltar los controles de los procedimientos.
6. Tráfico de influencias y/o amiguismos</v>
      </c>
      <c r="D17" s="148">
        <f>'[4]VALORACIÓN DEL CONTROL'!Y90</f>
        <v>0.36</v>
      </c>
      <c r="E17" s="148">
        <f>'[4]VALORACIÓN DEL CONTROL'!Z90</f>
        <v>1</v>
      </c>
      <c r="F17" s="149" t="str">
        <f t="shared" si="0"/>
        <v>Baja</v>
      </c>
      <c r="G17" s="149" t="str">
        <f t="shared" si="1"/>
        <v>Catastrófico</v>
      </c>
      <c r="H17" s="150" t="str">
        <f t="shared" si="2"/>
        <v>Extremo</v>
      </c>
    </row>
    <row r="18" spans="1:8" ht="116" x14ac:dyDescent="0.35">
      <c r="A18" s="169" t="str">
        <f>'[4]CONTEXTO E IDENTIFICACIÓN'!G64</f>
        <v>De Cumplimiento</v>
      </c>
      <c r="B18" s="170" t="str">
        <f>'[4]CONTEXTO E IDENTIFICACIÓN'!A64</f>
        <v>R10</v>
      </c>
      <c r="C18" s="171" t="str">
        <f>'[4]CONTEXTO E IDENTIFICACIÓN'!N64</f>
        <v>Posibilidad de pérdida Reputacional por inobservancia de las actividades tendientes a expedir regulación normativa por parte de la Entidad debido a: 
1. Falta de generación de espacios de participación previo a la expedición del acto administrativo teniendo en cuenta los requerimientos de ley.
2. Asignación de responsabilidades para la expedición de actos administrativos a personal sin las competencias de ley requeridas.
3. Falta de control en los cambios normativos del acto administrativo al interior de la entidad antes de su expedición.</v>
      </c>
      <c r="D18" s="148">
        <f>'[4]VALORACIÓN DEL CONTROL'!Y94</f>
        <v>0.12959999999999999</v>
      </c>
      <c r="E18" s="148">
        <f>'[4]VALORACIÓN DEL CONTROL'!Z94</f>
        <v>0.8</v>
      </c>
      <c r="F18" s="149" t="str">
        <f t="shared" si="0"/>
        <v>Muy Baja</v>
      </c>
      <c r="G18" s="149" t="str">
        <f t="shared" si="1"/>
        <v>Mayor</v>
      </c>
      <c r="H18" s="150" t="str">
        <f t="shared" si="2"/>
        <v>Alto</v>
      </c>
    </row>
    <row r="19" spans="1:8" ht="43.5" x14ac:dyDescent="0.35">
      <c r="A19" s="169" t="str">
        <f>'[4]CONTEXTO E IDENTIFICACIÓN'!G65</f>
        <v>De Cumplimiento</v>
      </c>
      <c r="B19" s="170" t="str">
        <f>'[4]CONTEXTO E IDENTIFICACIÓN'!A65</f>
        <v>R11</v>
      </c>
      <c r="C19" s="171" t="str">
        <f>'[4]CONTEXTO E IDENTIFICACIÓN'!N65</f>
        <v>Posibilidad de pérdida Reputacional por declaratoria de inaplicación de la regulación expedida por la entidad debido a que se identifica la ilegalidad del acto por parte de un ente judicial.</v>
      </c>
      <c r="D19" s="148">
        <f>'[4]VALORACIÓN DEL CONTROL'!Y98</f>
        <v>0.14399999999999999</v>
      </c>
      <c r="E19" s="148">
        <f>'[4]VALORACIÓN DEL CONTROL'!Z98</f>
        <v>0.8</v>
      </c>
      <c r="F19" s="149" t="str">
        <f t="shared" si="0"/>
        <v>Muy Baja</v>
      </c>
      <c r="G19" s="149" t="str">
        <f t="shared" si="1"/>
        <v>Mayor</v>
      </c>
      <c r="H19" s="150" t="str">
        <f t="shared" si="2"/>
        <v>Alto</v>
      </c>
    </row>
    <row r="20" spans="1:8" ht="145" x14ac:dyDescent="0.35">
      <c r="A20" s="169">
        <f>'[4]CONTEXTO E IDENTIFICACIÓN'!G66</f>
        <v>0</v>
      </c>
      <c r="B20" s="170" t="str">
        <f>'[4]CONTEXTO E IDENTIFICACIÓN'!A66</f>
        <v>R12</v>
      </c>
      <c r="C20" s="171" t="str">
        <f>'[4]CONTEXTO E IDENTIFICACIÓN'!N66</f>
        <v>Posibilidad de pérdida Económica y Reputacional por solicitud o recibimiento de dádivas para generar lineamientos geográficos, certificados o  deslindes que no cumplan con la normatividad vigente,  estándares  o especificaciones técnicas para beneficio propio o de un tercero debido a: 
1. Falta de verificación del cumplimiento de normatividad vigente.
2. Falta de apropiación de principios y valores institucionales.
3. Concentración de actividades de elaboración y revisión de lineamientos geográficos y deslindes en una sola persona.
4. Incumplimiento de los puntos de control establecidos dentro de los procedimientos</v>
      </c>
      <c r="D20" s="148">
        <f>'[4]VALORACIÓN DEL CONTROL'!Y102</f>
        <v>0.32</v>
      </c>
      <c r="E20" s="148">
        <f>'[4]VALORACIÓN DEL CONTROL'!Z102</f>
        <v>1</v>
      </c>
      <c r="F20" s="149" t="str">
        <f t="shared" si="0"/>
        <v>Baja</v>
      </c>
      <c r="G20" s="149" t="str">
        <f t="shared" si="1"/>
        <v>Catastrófico</v>
      </c>
      <c r="H20" s="150" t="str">
        <f t="shared" si="2"/>
        <v>Extremo</v>
      </c>
    </row>
    <row r="21" spans="1:8" ht="246.5" x14ac:dyDescent="0.35">
      <c r="A21" s="169" t="str">
        <f>'[4]CONTEXTO E IDENTIFICACIÓN'!G67</f>
        <v>De Corrupción</v>
      </c>
      <c r="B21" s="170" t="str">
        <f>'[4]CONTEXTO E IDENTIFICACIÓN'!A67</f>
        <v>R13</v>
      </c>
      <c r="C21" s="171" t="str">
        <f>'[4]CONTEXTO E IDENTIFICACIÓN'!N67</f>
        <v>Posibilidad de pérdida Reputacional por manipulación y/o sustracción indebida de información  geográfica durante el proceso  previo a su publicación o presentación de resultados, para beneficio propio o de un tercero. debido a:
1. Filtración y/o pérdida  de la información al momento de su envío físico o digital para revisión de pares temáticos.
2. Falta de apropiación de principios y valores institucionales
3. Deficiencias en el cumplimiento de los lineamientos y controles dados por el IGAC para el manejo de la información confidencial por parte de los funcionarios y contratistas
4. Deficiencias en la seguridad digital 
5. Cultura organizacional orientada a evitar las sanciones ante hechos de corrupción 
6. Falta de mecanismos para identificar la presentación riesgos de corrupción en la Entidad
7. Debilidades en la socialización de la normatividad, controles e instrumentos desarrollados por el IGAC para evitar hechos de corrupción</v>
      </c>
      <c r="D21" s="148">
        <f>'[4]VALORACIÓN DEL CONTROL'!Y106</f>
        <v>0.216</v>
      </c>
      <c r="E21" s="148">
        <f>'[4]VALORACIÓN DEL CONTROL'!Z106</f>
        <v>1</v>
      </c>
      <c r="F21" s="149" t="str">
        <f t="shared" si="0"/>
        <v>Baja</v>
      </c>
      <c r="G21" s="149" t="str">
        <f t="shared" si="1"/>
        <v>Catastrófico</v>
      </c>
      <c r="H21" s="150" t="str">
        <f t="shared" si="2"/>
        <v>Extremo</v>
      </c>
    </row>
    <row r="22" spans="1:8" ht="188.5" x14ac:dyDescent="0.35">
      <c r="A22" s="169" t="str">
        <f>'[4]CONTEXTO E IDENTIFICACIÓN'!G68</f>
        <v>De Cumplimiento</v>
      </c>
      <c r="B22" s="170" t="str">
        <f>'[4]CONTEXTO E IDENTIFICACIÓN'!A68</f>
        <v>R14</v>
      </c>
      <c r="C22" s="171" t="str">
        <f>'[4]CONTEXTO E IDENTIFICACIÓN'!N68</f>
        <v>Posibilidad de pérdida Reputacional por incumplimiento de la normatividad, estándares y/o procedimientos de información geográfica en la generación, actualización y publicación de metodologías, estudios e investigaciones geográficas, deslindes y de la delimitación de entidades territoriales debido a:
1. Desconocimiento de la normatividad vigente y estándares de producción de información geográfica en la generación, actualización y publicación de metodologías, estudios e investigaciones geográficas y de la delimitación de entidades territoriales.
2. Débil validación de la normatividad, estándares y procedimientos en los productos generados
3. Falta o desactualización de procedimientos para la generación, actualización y publicación de metodologías, estudios e investigaciones geográficas y de la delimitación de entidades territoriales</v>
      </c>
      <c r="D22" s="148">
        <f>'[4]VALORACIÓN DEL CONTROL'!Y110</f>
        <v>0.216</v>
      </c>
      <c r="E22" s="148">
        <f>'[4]VALORACIÓN DEL CONTROL'!Z110</f>
        <v>1</v>
      </c>
      <c r="F22" s="149" t="str">
        <f t="shared" si="0"/>
        <v>Baja</v>
      </c>
      <c r="G22" s="149" t="str">
        <f t="shared" si="1"/>
        <v>Catastrófico</v>
      </c>
      <c r="H22" s="150" t="str">
        <f t="shared" si="2"/>
        <v>Extremo</v>
      </c>
    </row>
    <row r="23" spans="1:8" ht="320.25" customHeight="1" x14ac:dyDescent="0.35">
      <c r="A23" s="169" t="str">
        <f>'[4]CONTEXTO E IDENTIFICACIÓN'!G69</f>
        <v>De Cumplimiento</v>
      </c>
      <c r="B23" s="170" t="str">
        <f>'[4]CONTEXTO E IDENTIFICACIÓN'!A69</f>
        <v>R15</v>
      </c>
      <c r="C23" s="171" t="str">
        <f>'[4]CONTEXTO E IDENTIFICACIÓN'!N69</f>
        <v>Posibilidad de pérdida Reputacional por incumplimiento en los tiempos programados para la generación, actualización y publicación de metodologías, estudios e investigaciones geográficas, deslindes y delimitación de las entidades territoriales. debido a:
1. Deficiencias en la planeación de los productos y en el seguimiento al plan de acción anual.
2. Insuficiente personal profesionalizado para la generación de metodologías, estudios e investigaciones geográficas, deslindes y delimitación de las entidades territoriales.
3. Falta de asignación de recursos económicos para la generación de los proyectos y la  publicación  de metodologías, estudios e investigaciones geográficas y delimitación de las entidades territoriales.
4. Falta de los recursos tecnológicos ( Hardware y Software) y algunos existentes se encuentran obsoletos o dañados para el desarrollo de las actividades propias de los estudios e investigaciones geográficas y delimitación de las entidades territoriales.
5. Demoras en los procesos administrativos que apoyan el desarrollo de las actividades técnicas.
6. Demoras para la aprobación o autorización de productos por parte de entes externos</v>
      </c>
      <c r="D23" s="148">
        <f>'[4]VALORACIÓN DEL CONTROL'!Y114</f>
        <v>0.14399999999999999</v>
      </c>
      <c r="E23" s="148">
        <f>'[4]VALORACIÓN DEL CONTROL'!Z114</f>
        <v>0.8</v>
      </c>
      <c r="F23" s="149" t="str">
        <f t="shared" si="0"/>
        <v>Muy Baja</v>
      </c>
      <c r="G23" s="149" t="str">
        <f t="shared" si="1"/>
        <v>Mayor</v>
      </c>
      <c r="H23" s="150" t="str">
        <f t="shared" si="2"/>
        <v>Alto</v>
      </c>
    </row>
    <row r="24" spans="1:8" ht="246.75" customHeight="1" x14ac:dyDescent="0.35">
      <c r="A24" s="169" t="str">
        <f>'[4]CONTEXTO E IDENTIFICACIÓN'!G70</f>
        <v>De Cumplimiento</v>
      </c>
      <c r="B24" s="170" t="str">
        <f>'[4]CONTEXTO E IDENTIFICACIÓN'!A70</f>
        <v>R16</v>
      </c>
      <c r="C24" s="171" t="str">
        <f>'[4]CONTEXTO E IDENTIFICACIÓN'!N70</f>
        <v>Posibilidad de pérdida Reputacional por inoportunidad en la entrega y publicación de la información geodésica a los usuarios debido a:
1. No disposición oportuna de pasajes aéreos, vehículos y viáticos para el desarrollo del mantenimiento correctivo y preventivo y la recuperación de datos de las estaciones.
2. Falla en la comunicación de los servidores de la oficina de informática, líneas telefónicas e internet.
3. Presupuesto insuficiente para la reparación o mantenimiento de estaciones dañadas o fallas de equipos, así como para la adquisición y calibración de equipos geodésicos y topográficos.
4. Planta de personal de geodestas insuficiente para realizar visitas de mantenimiento preventivo y correctivo, así como recolección y publicación de la información.
5. Desconexión de las estaciones geodésicas por desconocimiento de las instituciones en donde se encuentran instaladas o por falta de fluido eléctrico</v>
      </c>
      <c r="D24" s="148">
        <f>'[4]VALORACIÓN DEL CONTROL'!Y118</f>
        <v>8.6399999999999991E-2</v>
      </c>
      <c r="E24" s="148">
        <f>'[4]VALORACIÓN DEL CONTROL'!Z118</f>
        <v>0.8</v>
      </c>
      <c r="F24" s="149" t="str">
        <f t="shared" si="0"/>
        <v>Muy Baja</v>
      </c>
      <c r="G24" s="149" t="str">
        <f t="shared" si="1"/>
        <v>Mayor</v>
      </c>
      <c r="H24" s="150" t="str">
        <f t="shared" si="2"/>
        <v>Alto</v>
      </c>
    </row>
    <row r="25" spans="1:8" ht="102.75" customHeight="1" x14ac:dyDescent="0.35">
      <c r="A25" s="169" t="str">
        <f>'[4]CONTEXTO E IDENTIFICACIÓN'!G71</f>
        <v>Operativo</v>
      </c>
      <c r="B25" s="170" t="str">
        <f>'[4]CONTEXTO E IDENTIFICACIÓN'!A71</f>
        <v>R17</v>
      </c>
      <c r="C25" s="171" t="str">
        <f>'[4]CONTEXTO E IDENTIFICACIÓN'!N71</f>
        <v>Posibilidad de pérdida Reputacional por incumplimiento de estándares de calidad nacionales e internacionales en la generación de información geodésica debido a:
1. Falta de revisión de calidad de resultados que cumplan con los estándares establecidos.
2. Falla en los equipos de toma de datos, generadores de información utilizada como insumo para la generación de datos geodésicos.
3. Ejecución inadecuada de los procesos de cálculo establecidos por el IGAC y entidades externas.
4. Falla en los software de procesamiento utilizados para el cálculo de información geodésica.
5. Desconfiguración de los módulos del software de procesamiento y ajustes generando valores atípicos.</v>
      </c>
      <c r="D25" s="148">
        <f>'[4]VALORACIÓN DEL CONTROL'!Y122</f>
        <v>8.6399999999999991E-2</v>
      </c>
      <c r="E25" s="148">
        <f>'[4]VALORACIÓN DEL CONTROL'!Z122</f>
        <v>0.8</v>
      </c>
      <c r="F25" s="149" t="str">
        <f t="shared" si="0"/>
        <v>Muy Baja</v>
      </c>
      <c r="G25" s="149" t="str">
        <f t="shared" si="1"/>
        <v>Mayor</v>
      </c>
      <c r="H25" s="150" t="str">
        <f t="shared" si="2"/>
        <v>Alto</v>
      </c>
    </row>
    <row r="26" spans="1:8" ht="110.25" customHeight="1" x14ac:dyDescent="0.35">
      <c r="A26" s="169" t="str">
        <f>'[4]CONTEXTO E IDENTIFICACIÓN'!G72</f>
        <v>De Cumplimiento</v>
      </c>
      <c r="B26" s="170" t="str">
        <f>'[4]CONTEXTO E IDENTIFICACIÓN'!A72</f>
        <v>R18</v>
      </c>
      <c r="C26" s="171" t="str">
        <f>'[4]CONTEXTO E IDENTIFICACIÓN'!N72</f>
        <v>Posibilidad de pérdida Reputacional por solicitud o recepción de dádivas con el objetivo de agilizar o retrasar la entrega de un dato geodésico para beneficio propio o de un tercero debido a:
1. Falta de apropiación de valores institucionales.
2. Falta de verificación del cumplimiento de normatividad vigente, estándares o especificaciones técnicas.
3. Recibimiento de solicitudes del usuario de manera  directa por parte de los funcionarios o contratistas de Gestión Geodésica
4. Publicación inoportuna de los datos geodésicos en la página web</v>
      </c>
      <c r="D26" s="148">
        <f>'[4]VALORACIÓN DEL CONTROL'!Y126</f>
        <v>0.12</v>
      </c>
      <c r="E26" s="148">
        <f>'[4]VALORACIÓN DEL CONTROL'!Z126</f>
        <v>1</v>
      </c>
      <c r="F26" s="149" t="str">
        <f t="shared" si="0"/>
        <v>Muy Baja</v>
      </c>
      <c r="G26" s="149" t="str">
        <f t="shared" si="1"/>
        <v>Catastrófico</v>
      </c>
      <c r="H26" s="150" t="str">
        <f t="shared" si="2"/>
        <v>Extremo</v>
      </c>
    </row>
    <row r="27" spans="1:8" ht="88.5" customHeight="1" x14ac:dyDescent="0.35">
      <c r="A27" s="169" t="str">
        <f>'[4]CONTEXTO E IDENTIFICACIÓN'!G73</f>
        <v>De Corrupción</v>
      </c>
      <c r="B27" s="170" t="str">
        <f>'[4]CONTEXTO E IDENTIFICACIÓN'!A73</f>
        <v>R19</v>
      </c>
      <c r="C27" s="171" t="str">
        <f>'[4]CONTEXTO E IDENTIFICACIÓN'!N73</f>
        <v>Posibilidad de pérdida Económica y Reputacional por incumplimiento de las especificaciones y estándares de producción cartográfica debido a:
1. Alta rotación de personal que genera pérdida de recurso humano con conocimiento y experticia en los procesos.
2. Desconocimiento por parte del equipo técnico de las especificaciones y estándares de producción o del marco de la infraestructura de datos espaciales ICDE
3. Insuficiente comunicación y socialización de los procesos cartográficos y metodologías de trabajo.
4. Falta de verificación del cumplimiento de normatividad vigente, estándares o especificaciones técnicas durante las diferentes etapas del proceso de producción de información cartográfica básica
5. Daño de los equipos tecnológicos especializados para la producción cartográfica.
6. Falta o insuficiente mantenimiento y/o calibración de equipos de oficina y de campo (topográficos y estaciones de trabajo)
7. Fallas u obsolescencia de la cámara aérea digital
8. Insuficiente software especializado
9. Los datos recopilados durante los trabajos realizados en campo, en algunas ocasiones no cumplen las especificaciones técnicas.
10. Inadecuada capacidad de la infraestructura tecnológica para la producción cartográfica
11. Revisión de los productos cartográficos sin la metodología adecuada para determinar el cumplimiento de los estándares o especificaciones técnicas
12. Débil revisión de la aplicación de los lineamientos de la ICDE durante el proceso de producción cartográfica.</v>
      </c>
      <c r="D27" s="148">
        <f>'[4]VALORACIÓN DEL CONTROL'!Y130</f>
        <v>0.12959999999999999</v>
      </c>
      <c r="E27" s="148">
        <f>'[4]VALORACIÓN DEL CONTROL'!Z130</f>
        <v>0.6</v>
      </c>
      <c r="F27" s="149" t="str">
        <f t="shared" si="0"/>
        <v>Muy Baja</v>
      </c>
      <c r="G27" s="149" t="str">
        <f t="shared" si="1"/>
        <v>Moderado</v>
      </c>
      <c r="H27" s="150" t="str">
        <f t="shared" si="2"/>
        <v>Moderado</v>
      </c>
    </row>
    <row r="28" spans="1:8" ht="146.25" customHeight="1" x14ac:dyDescent="0.35">
      <c r="A28" s="169" t="str">
        <f>'[4]CONTEXTO E IDENTIFICACIÓN'!G74</f>
        <v>De Cumplimiento</v>
      </c>
      <c r="B28" s="170" t="str">
        <f>'[4]CONTEXTO E IDENTIFICACIÓN'!A74</f>
        <v>R20</v>
      </c>
      <c r="C28" s="171" t="str">
        <f>'[4]CONTEXTO E IDENTIFICACIÓN'!N74</f>
        <v>Posibilidad de pérdida Reputacional por incumplimiento de los tiempos programados para la atención de requerimientos de usuarios internos y externos en la producción, actualización y disposición de información cartográfica básica debido a:
1. Orden público que limita el acceso a las zonas en el trabajo en campo.
2. Condiciones climatológicas adversas.
3. Eventos externos que impiden realizar la producción o actualización de la información cartográfica.
4. Fallas en los equipos usados
5. Planeación inadecuada
6. Demoras en la actualización de software y hardware 
7. Insuficiente software licenciado.
8. Demoras en los procesos de contratación de personal.
9. Problemas en la consecución de insumos para la producción cartográfica</v>
      </c>
      <c r="D28" s="148">
        <f>'[4]VALORACIÓN DEL CONTROL'!Y134</f>
        <v>0.28799999999999998</v>
      </c>
      <c r="E28" s="148">
        <f>'[4]VALORACIÓN DEL CONTROL'!Z134</f>
        <v>0.8</v>
      </c>
      <c r="F28" s="149" t="str">
        <f t="shared" si="0"/>
        <v>Baja</v>
      </c>
      <c r="G28" s="149" t="str">
        <f t="shared" si="1"/>
        <v>Mayor</v>
      </c>
      <c r="H28" s="150" t="str">
        <f t="shared" si="2"/>
        <v>Alto</v>
      </c>
    </row>
    <row r="29" spans="1:8" ht="159.5" x14ac:dyDescent="0.35">
      <c r="A29" s="169" t="str">
        <f>'[4]CONTEXTO E IDENTIFICACIÓN'!G75</f>
        <v>De Cumplimiento</v>
      </c>
      <c r="B29" s="170" t="str">
        <f>'[4]CONTEXTO E IDENTIFICACIÓN'!A75</f>
        <v>R21</v>
      </c>
      <c r="C29" s="171" t="str">
        <f>'[4]CONTEXTO E IDENTIFICACIÓN'!N75</f>
        <v>Posibilidad de pérdida Reputacional por recibir dádivas para alterar u omitir información en las diferentes etapas del proceso de producción cartográfica básica para beneficio propio o de un particular. debidoa :
1. Falta de verificación del cumplimiento de normatividad vigente, estándares o especificaciones técnicas durante las diferentes etapas del proceso de producción de información cartográfica básica.
2. Falta de apropiación de valores éticos 
3. Falta de control en el manejo de la información
4. Acceso no autorizado a recursos tecnológicos y sistemas de información del proceso cartográfico
5. Tráfico de influencias y/o amiguismos</v>
      </c>
      <c r="D29" s="148">
        <f>'[4]VALORACIÓN DEL CONTROL'!Y138</f>
        <v>0.14399999999999999</v>
      </c>
      <c r="E29" s="148">
        <f>'[4]VALORACIÓN DEL CONTROL'!Z138</f>
        <v>1</v>
      </c>
      <c r="F29" s="149" t="str">
        <f t="shared" si="0"/>
        <v>Muy Baja</v>
      </c>
      <c r="G29" s="149" t="str">
        <f t="shared" si="1"/>
        <v>Catastrófico</v>
      </c>
      <c r="H29" s="150" t="str">
        <f t="shared" si="2"/>
        <v>Extremo</v>
      </c>
    </row>
    <row r="30" spans="1:8" ht="130.5" x14ac:dyDescent="0.35">
      <c r="A30" s="169" t="str">
        <f>'[4]CONTEXTO E IDENTIFICACIÓN'!G76</f>
        <v>De Corrupción</v>
      </c>
      <c r="B30" s="170" t="str">
        <f>'[4]CONTEXTO E IDENTIFICACIÓN'!A76</f>
        <v>R22</v>
      </c>
      <c r="C30" s="171" t="str">
        <f>'[4]CONTEXTO E IDENTIFICACIÓN'!N76</f>
        <v>Posibilidad de pérdida Reputacional por incumplimiento en la elaboración de los productos programados en el proceso de Gestión Agrológica debido a:
1. Insuficiencia y recortes en el presupuesto asignado.
2. Entrega de productos supeditados al suministro de insumos por parte de terceros lo que dificulta la entrega de los mismos.
3. Problemas de orden público a nivel nacional que pueden afectar las actividades de campo.
4. Planeación inadecuada de las actividades de los estudios agrológicos.
5. Aplicación parcial de los documentos del SGI</v>
      </c>
      <c r="D30" s="148">
        <f>'[4]VALORACIÓN DEL CONTROL'!Y142</f>
        <v>0.24</v>
      </c>
      <c r="E30" s="148">
        <f>'[4]VALORACIÓN DEL CONTROL'!Z142</f>
        <v>0.8</v>
      </c>
      <c r="F30" s="149" t="str">
        <f t="shared" si="0"/>
        <v>Baja</v>
      </c>
      <c r="G30" s="149" t="str">
        <f t="shared" si="1"/>
        <v>Mayor</v>
      </c>
      <c r="H30" s="150" t="str">
        <f t="shared" si="2"/>
        <v>Alto</v>
      </c>
    </row>
    <row r="31" spans="1:8" ht="159.5" x14ac:dyDescent="0.35">
      <c r="A31" s="169" t="str">
        <f>'[4]CONTEXTO E IDENTIFICACIÓN'!G77</f>
        <v>Operativo</v>
      </c>
      <c r="B31" s="170" t="str">
        <f>'[4]CONTEXTO E IDENTIFICACIÓN'!A77</f>
        <v>R23</v>
      </c>
      <c r="C31" s="171" t="str">
        <f>'[4]CONTEXTO E IDENTIFICACIÓN'!N77</f>
        <v xml:space="preserve">Posibilidad de pérdida Reputacional por calidad deficiente de los productos generados por la Gestión Agrológica debido a:
1. Deficiencia en la información básica para realizar estudios agrológicos.
2. Incumplimiento de los estándares de producción de información geográfica
3. Ausencia de controles de calidad en las diferentes etapas del proceso
4. Deficiencia o inexistencia en la información básica para realizar estudios agrológicos
5. Aplicación parcial de la documentación del SGI
6. Problemas de orden público a nivel nacional que pueden afectar las actividades de campo.
</v>
      </c>
      <c r="D31" s="148">
        <f>'[4]VALORACIÓN DEL CONTROL'!Y146</f>
        <v>0.14399999999999999</v>
      </c>
      <c r="E31" s="148">
        <f>'[4]VALORACIÓN DEL CONTROL'!Z146</f>
        <v>0.8</v>
      </c>
      <c r="F31" s="149" t="str">
        <f t="shared" si="0"/>
        <v>Muy Baja</v>
      </c>
      <c r="G31" s="149" t="str">
        <f t="shared" si="1"/>
        <v>Mayor</v>
      </c>
      <c r="H31" s="150" t="str">
        <f t="shared" si="2"/>
        <v>Alto</v>
      </c>
    </row>
    <row r="32" spans="1:8" ht="116" x14ac:dyDescent="0.35">
      <c r="A32" s="169" t="str">
        <f>'[4]CONTEXTO E IDENTIFICACIÓN'!G78</f>
        <v>Operativo</v>
      </c>
      <c r="B32" s="170" t="str">
        <f>'[4]CONTEXTO E IDENTIFICACIÓN'!A78</f>
        <v>R24</v>
      </c>
      <c r="C32" s="171" t="str">
        <f>'[4]CONTEXTO E IDENTIFICACIÓN'!N78</f>
        <v>Posibilidad de pérdida Económica y Reputacional por pérdida de la muestra de suelos debido a:
1. Aplicación parcial de los procedimientos y demás documentos del SGI relacionados con el manejo de la muestra en el LNS.
2. Inadecuada manipulación, almacenamiento y transporte de la muestra
3. Inadecuada rotulación de la muestra
4. Incumplimiento por parte de la empresa de mensajería en el transporte de las muestras</v>
      </c>
      <c r="D32" s="148">
        <f>'[4]VALORACIÓN DEL CONTROL'!Y150</f>
        <v>0.14399999999999999</v>
      </c>
      <c r="E32" s="148">
        <f>'[4]VALORACIÓN DEL CONTROL'!Z150</f>
        <v>0.8</v>
      </c>
      <c r="F32" s="149" t="str">
        <f t="shared" si="0"/>
        <v>Muy Baja</v>
      </c>
      <c r="G32" s="149" t="str">
        <f t="shared" si="1"/>
        <v>Mayor</v>
      </c>
      <c r="H32" s="150" t="str">
        <f t="shared" si="2"/>
        <v>Alto</v>
      </c>
    </row>
    <row r="33" spans="1:8" ht="174" x14ac:dyDescent="0.35">
      <c r="A33" s="169" t="str">
        <f>'[4]CONTEXTO E IDENTIFICACIÓN'!G79</f>
        <v>Operativo</v>
      </c>
      <c r="B33" s="170" t="str">
        <f>'[4]CONTEXTO E IDENTIFICACIÓN'!A79</f>
        <v>R25</v>
      </c>
      <c r="C33" s="171" t="str">
        <f>'[4]CONTEXTO E IDENTIFICACIÓN'!N79</f>
        <v>Posibilidad de pérdida Reputacional por posibilidad de la manipulación de la información o en el manejo de las muestras del LNS y/o alteración de los resultados de los productos agrológicos para beneficio propio o de un tercero debidoa :
1. Presencia de intereses particulares o conflicto de intereses por la destinación del uso del suelo.
2. Debilidades en los procesos de apropiación de valores institucionales
3.Presiones generadas por las relaciones del personal del LNS entre ellos o con sus partes interesadas.
4. Presiones financieras
5. Presiones por proveedores o clientes.
6. Clientelismo y amiguismo</v>
      </c>
      <c r="D33" s="148">
        <f>'[4]VALORACIÓN DEL CONTROL'!Y154</f>
        <v>2.5919999999999995E-2</v>
      </c>
      <c r="E33" s="148">
        <f>'[4]VALORACIÓN DEL CONTROL'!Z154</f>
        <v>0.6</v>
      </c>
      <c r="F33" s="149" t="str">
        <f t="shared" si="0"/>
        <v>Muy Baja</v>
      </c>
      <c r="G33" s="149" t="str">
        <f t="shared" si="1"/>
        <v>Moderado</v>
      </c>
      <c r="H33" s="150" t="str">
        <f t="shared" si="2"/>
        <v>Moderado</v>
      </c>
    </row>
    <row r="34" spans="1:8" ht="87" x14ac:dyDescent="0.35">
      <c r="A34" s="169" t="str">
        <f>'[4]CONTEXTO E IDENTIFICACIÓN'!G80</f>
        <v>De Corrupción</v>
      </c>
      <c r="B34" s="170" t="str">
        <f>'[4]CONTEXTO E IDENTIFICACIÓN'!A80</f>
        <v>R26</v>
      </c>
      <c r="C34" s="171" t="str">
        <f>'[4]CONTEXTO E IDENTIFICACIÓN'!N80</f>
        <v xml:space="preserve">Posibilidad de pérdida Reputacional por incumplimiento de los estándares de producción (calidad) en la prestación del servicio público Catastral por excepción debidoa :
1. Falta de conocimiento de los procedimientos establecidos.
2. Recursos inadecuados o insuficientes.
</v>
      </c>
      <c r="D34" s="148">
        <f>'[4]VALORACIÓN DEL CONTROL'!Y158</f>
        <v>0.6</v>
      </c>
      <c r="E34" s="148">
        <f>'[4]VALORACIÓN DEL CONTROL'!Z158</f>
        <v>0.6</v>
      </c>
      <c r="F34" s="149" t="str">
        <f t="shared" si="0"/>
        <v>Media</v>
      </c>
      <c r="G34" s="149" t="str">
        <f t="shared" si="1"/>
        <v>Moderado</v>
      </c>
      <c r="H34" s="150" t="str">
        <f t="shared" si="2"/>
        <v>Moderado</v>
      </c>
    </row>
    <row r="35" spans="1:8" ht="130.5" x14ac:dyDescent="0.35">
      <c r="A35" s="169" t="str">
        <f>'[4]CONTEXTO E IDENTIFICACIÓN'!G81</f>
        <v>De Cumplimiento</v>
      </c>
      <c r="B35" s="170" t="str">
        <f>'[4]CONTEXTO E IDENTIFICACIÓN'!A81</f>
        <v>R27</v>
      </c>
      <c r="C35" s="171" t="str">
        <f>'[4]CONTEXTO E IDENTIFICACIÓN'!N81</f>
        <v>Posibilidad de pérdida Reputacional por Inoportunidad en los tiempos establecidos para la entrega de los productos resultados del  proceso de formación y actualización catastral con los municipios en jurisdicción del IGAC debido a:
1. Situaciones de orden Público en  los municipios a Intervenir
2. Condiciones medioambientales que afectan la prestación del servicio.
3. Incumplimiento de los pagos de la entidad contratante.</v>
      </c>
      <c r="D35" s="148">
        <f>'[4]VALORACIÓN DEL CONTROL'!Y162</f>
        <v>0.24</v>
      </c>
      <c r="E35" s="148">
        <f>'[4]VALORACIÓN DEL CONTROL'!Z162</f>
        <v>0.6</v>
      </c>
      <c r="F35" s="149" t="str">
        <f t="shared" si="0"/>
        <v>Baja</v>
      </c>
      <c r="G35" s="149" t="str">
        <f t="shared" si="1"/>
        <v>Moderado</v>
      </c>
      <c r="H35" s="150" t="str">
        <f t="shared" si="2"/>
        <v>Moderado</v>
      </c>
    </row>
    <row r="36" spans="1:8" ht="87" x14ac:dyDescent="0.35">
      <c r="A36" s="169" t="str">
        <f>'[4]CONTEXTO E IDENTIFICACIÓN'!G82</f>
        <v>De Corrupción</v>
      </c>
      <c r="B36" s="170" t="str">
        <f>'[4]CONTEXTO E IDENTIFICACIÓN'!A82</f>
        <v>R28</v>
      </c>
      <c r="C36" s="171" t="str">
        <f>'[4]CONTEXTO E IDENTIFICACIÓN'!N82</f>
        <v>Posibilidad de pérdida Reputacional Inoportunidad en los tiempos establecidos para la entrega de los avalúos comerciales  
debido a:
1. Situaciones de orden Público en  los municipios a Intervenir
2. Condiciones medioambientales que afectan la prestación del servicio.
3. Incumplimiento de los pagos de la entidad contratante.</v>
      </c>
      <c r="D36" s="148">
        <f>'[4]VALORACIÓN DEL CONTROL'!Y166</f>
        <v>0.48</v>
      </c>
      <c r="E36" s="148">
        <f>'[4]VALORACIÓN DEL CONTROL'!Z166</f>
        <v>0.6</v>
      </c>
      <c r="F36" s="149" t="str">
        <f t="shared" si="0"/>
        <v>Media</v>
      </c>
      <c r="G36" s="149" t="str">
        <f t="shared" si="1"/>
        <v>Moderado</v>
      </c>
      <c r="H36" s="150" t="str">
        <f t="shared" si="2"/>
        <v>Moderado</v>
      </c>
    </row>
    <row r="37" spans="1:8" ht="101.5" x14ac:dyDescent="0.35">
      <c r="A37" s="169" t="str">
        <f>'[4]CONTEXTO E IDENTIFICACIÓN'!G83</f>
        <v>Operativo</v>
      </c>
      <c r="B37" s="170" t="str">
        <f>'[4]CONTEXTO E IDENTIFICACIÓN'!A83</f>
        <v>R29</v>
      </c>
      <c r="C37" s="171" t="str">
        <f>'[4]CONTEXTO E IDENTIFICACIÓN'!N83</f>
        <v xml:space="preserve">Posibilidad de pérdida Reputacional por solicitar o recibir dinero o dádivas por la realización u omisión de actos en la prestación de servicios o trámites catastrales, con el propósito de beneficiar a un particular. debido a:
1. Falta  de Personal
2. Recursos inadecuados o insuficientes.
</v>
      </c>
      <c r="D37" s="148">
        <f>'[4]VALORACIÓN DEL CONTROL'!Y170</f>
        <v>0.6</v>
      </c>
      <c r="E37" s="148">
        <f>'[4]VALORACIÓN DEL CONTROL'!Z170</f>
        <v>0.8</v>
      </c>
      <c r="F37" s="149" t="str">
        <f t="shared" si="0"/>
        <v>Media</v>
      </c>
      <c r="G37" s="149" t="str">
        <f t="shared" si="1"/>
        <v>Mayor</v>
      </c>
      <c r="H37" s="150" t="str">
        <f t="shared" si="2"/>
        <v>Alto</v>
      </c>
    </row>
    <row r="38" spans="1:8" ht="232" x14ac:dyDescent="0.35">
      <c r="A38" s="169" t="str">
        <f>'[4]CONTEXTO E IDENTIFICACIÓN'!G84</f>
        <v>Operativo</v>
      </c>
      <c r="B38" s="170" t="str">
        <f>'[4]CONTEXTO E IDENTIFICACIÓN'!A84</f>
        <v>R30</v>
      </c>
      <c r="C38" s="171" t="str">
        <f>'[4]CONTEXTO E IDENTIFICACIÓN'!N84</f>
        <v xml:space="preserve">Posibilidad de pérdida Económica y Reputacional por inoportunidad en la prestación de servicios o en la entrega de productos debido a:
1. Inadecuada gestión de la infraestructura física y tecnológica.
2. Inadecuado manejo en la asignación de correspondencia de servicios solicitados por terceros
3. Demoras en los procesos contractuales 
4. Baja capacidad institucional, por la alta rotación de personal, se pierde continuidad y conocimientos de funcionarios y contratistas.
5. Deficiencia en la comunicación y coordinación dentro de los procesos del IGAC para la entrega de productos internos a tiempo.
6. Insuficiente asignación de recursos frente a los compromisos del proceso.
7. Inadecuada planeación del proyecto.
8. Contingencias que dificulten los desplazamientos de personal para realizar trabajos en campo. </v>
      </c>
      <c r="D38" s="148">
        <f>'[4]VALORACIÓN DEL CONTROL'!Y174</f>
        <v>0.14399999999999999</v>
      </c>
      <c r="E38" s="148">
        <f>'[4]VALORACIÓN DEL CONTROL'!Z174</f>
        <v>0.8</v>
      </c>
      <c r="F38" s="149" t="str">
        <f t="shared" si="0"/>
        <v>Muy Baja</v>
      </c>
      <c r="G38" s="149" t="str">
        <f t="shared" si="1"/>
        <v>Mayor</v>
      </c>
      <c r="H38" s="150" t="str">
        <f t="shared" si="2"/>
        <v>Alto</v>
      </c>
    </row>
    <row r="39" spans="1:8" ht="264.75" customHeight="1" x14ac:dyDescent="0.35">
      <c r="A39" s="169" t="str">
        <f>'[4]CONTEXTO E IDENTIFICACIÓN'!G85</f>
        <v>Operativos</v>
      </c>
      <c r="B39" s="170" t="str">
        <f>'[4]CONTEXTO E IDENTIFICACIÓN'!A85</f>
        <v>R31</v>
      </c>
      <c r="C39" s="171" t="str">
        <f>'[4]CONTEXTO E IDENTIFICACIÓN'!N85</f>
        <v>Posibilidad de pérdida Reputacional por posibilidad de recibir o solicitar cualquier dádiva o beneficio a nombre propio o de terceros con el fin de obtener información reservada o clasificada, conseguir un resultado de un proyecto de investigación antes de ser publicado, debido a:
1. Falta de información integrada, completa y oportuna.
2. Deficiencias en la comunicación y desconocimiento de los usuarios sobre los trámites de la entidad.
3. Falta de integración de los sistemas de información institucional
4. Inadecuado control en la atención de expedientes
5. Tráfico de influencias
6. Falta de apropiación de valores institucionales.
7. Falta de control sobre los procedimientos administrativos
8. Procesos con bajo nivel de automatización
9. Sistemas de información vulnerables de manipulación o adulteración</v>
      </c>
      <c r="D39" s="148">
        <f>'[4]VALORACIÓN DEL CONTROL'!Y178</f>
        <v>7.1999999999999995E-2</v>
      </c>
      <c r="E39" s="148">
        <f>'[4]VALORACIÓN DEL CONTROL'!Z178</f>
        <v>1</v>
      </c>
      <c r="F39" s="149" t="str">
        <f t="shared" si="0"/>
        <v>Muy Baja</v>
      </c>
      <c r="G39" s="149" t="str">
        <f t="shared" si="1"/>
        <v>Catastrófico</v>
      </c>
      <c r="H39" s="150" t="str">
        <f t="shared" si="2"/>
        <v>Extremo</v>
      </c>
    </row>
    <row r="40" spans="1:8" ht="351.75" customHeight="1" x14ac:dyDescent="0.35">
      <c r="A40" s="169" t="str">
        <f>'[4]CONTEXTO E IDENTIFICACIÓN'!G86</f>
        <v>De Corrupción</v>
      </c>
      <c r="B40" s="170" t="str">
        <f>'[4]CONTEXTO E IDENTIFICACIÓN'!A86</f>
        <v>R32</v>
      </c>
      <c r="C40" s="171" t="str">
        <f>'[4]CONTEXTO E IDENTIFICACIÓN'!N86</f>
        <v>Posibilidad de pérdida Reputacional por posibilidad de entregar un  producto o prestar un  servicio que no cumpla con las especificaciones técnicas establecidas o con las necesidades y expectativas de los usuarios debido a:
1. Insuficiente personal especializado para responder a las demandas del proceso (docentes de planta, investigadores y gestores de proyectos).
2. Pérdida de personal cualificado por la alta rotación en funcionarios y contratistas.
3. Fallas en los equipos tecnológicos, obsolescencia o no calibración de los mismos.
4. No tener las suficientes  licencias de software o licencia de uso o desactualización de las mismas para los sistemas de información requeridos.
5. Deficiencias en la verificación de las especificaciones técnicas del producto durante su producción o en la prestación del servicio.
6. Desactualización de los documentos, productos o servicios frente a las especificaciones técnicas internacionales o nacionales.
7. Deficiencias en la identificación de los requerimientos y expectativas de los clientes</v>
      </c>
      <c r="D40" s="148">
        <f>'[4]VALORACIÓN DEL CONTROL'!Y182</f>
        <v>5.183999999999999E-2</v>
      </c>
      <c r="E40" s="148">
        <f>'[4]VALORACIÓN DEL CONTROL'!Z182</f>
        <v>0.8</v>
      </c>
      <c r="F40" s="149" t="str">
        <f t="shared" si="0"/>
        <v>Muy Baja</v>
      </c>
      <c r="G40" s="149" t="str">
        <f t="shared" si="1"/>
        <v>Mayor</v>
      </c>
      <c r="H40" s="150" t="str">
        <f t="shared" si="2"/>
        <v>Alto</v>
      </c>
    </row>
    <row r="41" spans="1:8" ht="124.5" customHeight="1" x14ac:dyDescent="0.35">
      <c r="A41" s="169" t="str">
        <f>'[4]CONTEXTO E IDENTIFICACIÓN'!G87</f>
        <v>De Cumplimiento</v>
      </c>
      <c r="B41" s="170" t="str">
        <f>'[4]CONTEXTO E IDENTIFICACIÓN'!A87</f>
        <v>R33</v>
      </c>
      <c r="C41" s="171" t="str">
        <f>'[4]CONTEXTO E IDENTIFICACIÓN'!N87</f>
        <v xml:space="preserve">Posibilidad de pérdida Económica y Reputacional por posibilidad que se generen factores que afectan el proceso de afiliación a la ARL  en los tiempos reales y la selección del nivel de riesgo   debido a:
1. Recursos inadecuados e insuficientes (económicos, humanos y técnicos)   
2. Falta de entrenamiento.
3. Incumplimiento  de los Procedimientos.
4. Falta de personal
</v>
      </c>
      <c r="D41" s="148">
        <f>'[4]VALORACIÓN DEL CONTROL'!Y186</f>
        <v>0.48</v>
      </c>
      <c r="E41" s="148">
        <f>'[4]VALORACIÓN DEL CONTROL'!Z186</f>
        <v>0.6</v>
      </c>
      <c r="F41" s="149" t="str">
        <f t="shared" si="0"/>
        <v>Media</v>
      </c>
      <c r="G41" s="149" t="str">
        <f t="shared" si="1"/>
        <v>Moderado</v>
      </c>
      <c r="H41" s="150" t="str">
        <f t="shared" si="2"/>
        <v>Moderado</v>
      </c>
    </row>
    <row r="42" spans="1:8" ht="130.5" x14ac:dyDescent="0.35">
      <c r="A42" s="169" t="str">
        <f>'[4]CONTEXTO E IDENTIFICACIÓN'!G88</f>
        <v>Operativo</v>
      </c>
      <c r="B42" s="170" t="str">
        <f>'[4]CONTEXTO E IDENTIFICACIÓN'!A88</f>
        <v>R34</v>
      </c>
      <c r="C42" s="171" t="str">
        <f>'[4]CONTEXTO E IDENTIFICACIÓN'!N88</f>
        <v xml:space="preserve">Posibilidad de pérdida Económica y Reputacional por  el incumplimiento de los requisitos mínimos para la vinculación de los funcionarios. debido a:
1. Desconocimiento o incumplimiento de los lineamientos internos de talento humano.
2. Actualización normatividad                                         
3. Reestructuración y/o rediseño del IGAC               
4. Incumplimiento en los tiempos establecidos para dar a respuestas por parte del CNSC a la entidad.                                                              </v>
      </c>
      <c r="D42" s="148">
        <f>'[4]VALORACIÓN DEL CONTROL'!Y190</f>
        <v>0.36</v>
      </c>
      <c r="E42" s="148">
        <f>'[4]VALORACIÓN DEL CONTROL'!Z190</f>
        <v>0.6</v>
      </c>
      <c r="F42" s="149" t="str">
        <f t="shared" si="0"/>
        <v>Baja</v>
      </c>
      <c r="G42" s="149" t="str">
        <f t="shared" si="1"/>
        <v>Moderado</v>
      </c>
      <c r="H42" s="150" t="str">
        <f t="shared" si="2"/>
        <v>Moderado</v>
      </c>
    </row>
    <row r="43" spans="1:8" ht="101.25" customHeight="1" x14ac:dyDescent="0.35">
      <c r="A43" s="169" t="str">
        <f>'[4]CONTEXTO E IDENTIFICACIÓN'!G89</f>
        <v>Operativo</v>
      </c>
      <c r="B43" s="170" t="str">
        <f>'[4]CONTEXTO E IDENTIFICACIÓN'!A89</f>
        <v>R35</v>
      </c>
      <c r="C43" s="171" t="str">
        <f>'[4]CONTEXTO E IDENTIFICACIÓN'!N89</f>
        <v xml:space="preserve">Posibilidad de pérdida Económica y Reputacional por la generación de factores que afecten la no transferencia del conocimiento. debido a:
1. Incumplimiento del  Procedimiento
2. Retrasos en la ejecución de las estrategiaspara el cumplimiento de transferencia del conocimiento.
</v>
      </c>
      <c r="D43" s="148">
        <f>'[4]VALORACIÓN DEL CONTROL'!Y194</f>
        <v>0.24</v>
      </c>
      <c r="E43" s="148">
        <f>'[4]VALORACIÓN DEL CONTROL'!Z194</f>
        <v>0.6</v>
      </c>
      <c r="F43" s="149" t="str">
        <f t="shared" si="0"/>
        <v>Baja</v>
      </c>
      <c r="G43" s="149" t="str">
        <f t="shared" si="1"/>
        <v>Moderado</v>
      </c>
      <c r="H43" s="150" t="str">
        <f t="shared" si="2"/>
        <v>Moderado</v>
      </c>
    </row>
    <row r="44" spans="1:8" ht="82.5" customHeight="1" x14ac:dyDescent="0.35">
      <c r="A44" s="169" t="str">
        <f>'[4]CONTEXTO E IDENTIFICACIÓN'!G90</f>
        <v>Operativo</v>
      </c>
      <c r="B44" s="170" t="str">
        <f>'[4]CONTEXTO E IDENTIFICACIÓN'!A90</f>
        <v>R36</v>
      </c>
      <c r="C44" s="171" t="str">
        <f>'[4]CONTEXTO E IDENTIFICACIÓN'!N90</f>
        <v xml:space="preserve">Posibilidad de pérdida Económica y Reputacional por registros presupuestales, contables y de tesorería generados inoportunamente debido a desconocimiento de las dependencias ordenadoras de los procedimientos de la subdirección administrativa y financiera
</v>
      </c>
      <c r="D44" s="148">
        <f>'[4]VALORACIÓN DEL CONTROL'!Y198</f>
        <v>0.28799999999999998</v>
      </c>
      <c r="E44" s="148">
        <f>'[4]VALORACIÓN DEL CONTROL'!Z198</f>
        <v>0.2</v>
      </c>
      <c r="F44" s="149" t="str">
        <f t="shared" si="0"/>
        <v>Baja</v>
      </c>
      <c r="G44" s="149" t="str">
        <f t="shared" si="1"/>
        <v>Leve</v>
      </c>
      <c r="H44" s="150" t="str">
        <f t="shared" si="2"/>
        <v>Bajo</v>
      </c>
    </row>
    <row r="45" spans="1:8" ht="58" x14ac:dyDescent="0.35">
      <c r="A45" s="169" t="str">
        <f>'[4]CONTEXTO E IDENTIFICACIÓN'!G91</f>
        <v>De Cumplimiento</v>
      </c>
      <c r="B45" s="170" t="str">
        <f>'[4]CONTEXTO E IDENTIFICACIÓN'!A91</f>
        <v>R37</v>
      </c>
      <c r="C45" s="171" t="str">
        <f>'[4]CONTEXTO E IDENTIFICACIÓN'!N91</f>
        <v>Posibilidad de pérdida Económica y Reputacional por registros presupuestales, contables y de tesorería que no coincidan con la realidad debido a utilización inadecuada de conceptos parametrizados por la entidad para el registro de hechos económicos en el SIIF Nación</v>
      </c>
      <c r="D45" s="148">
        <f>'[4]VALORACIÓN DEL CONTROL'!Y202</f>
        <v>0.48</v>
      </c>
      <c r="E45" s="148">
        <f>'[4]VALORACIÓN DEL CONTROL'!Z202</f>
        <v>0.6</v>
      </c>
      <c r="F45" s="149" t="str">
        <f t="shared" si="0"/>
        <v>Media</v>
      </c>
      <c r="G45" s="149" t="str">
        <f t="shared" si="1"/>
        <v>Moderado</v>
      </c>
      <c r="H45" s="150" t="str">
        <f t="shared" si="2"/>
        <v>Moderado</v>
      </c>
    </row>
    <row r="46" spans="1:8" ht="43.5" x14ac:dyDescent="0.35">
      <c r="A46" s="169" t="str">
        <f>'[4]CONTEXTO E IDENTIFICACIÓN'!G92</f>
        <v>De Cumplimiento</v>
      </c>
      <c r="B46" s="170" t="str">
        <f>'[4]CONTEXTO E IDENTIFICACIÓN'!A92</f>
        <v>R38</v>
      </c>
      <c r="C46" s="171" t="str">
        <f>'[4]CONTEXTO E IDENTIFICACIÓN'!N92</f>
        <v>Posibilidad de pérdida Económica por manejo indebido de recursos financieros por parte de quienes los administran en la entidad, para beneficio propio o de terceros debido a manipulación de la información financiera.</v>
      </c>
      <c r="D46" s="148">
        <f>'[4]VALORACIÓN DEL CONTROL'!Y206</f>
        <v>0.17279999999999998</v>
      </c>
      <c r="E46" s="148">
        <f>'[4]VALORACIÓN DEL CONTROL'!Z206</f>
        <v>0.8</v>
      </c>
      <c r="F46" s="149" t="str">
        <f t="shared" si="0"/>
        <v>Muy Baja</v>
      </c>
      <c r="G46" s="149" t="str">
        <f t="shared" si="1"/>
        <v>Mayor</v>
      </c>
      <c r="H46" s="150" t="str">
        <f t="shared" si="2"/>
        <v>Alto</v>
      </c>
    </row>
    <row r="47" spans="1:8" ht="127.5" customHeight="1" x14ac:dyDescent="0.35">
      <c r="A47" s="169" t="str">
        <f>'[4]CONTEXTO E IDENTIFICACIÓN'!G93</f>
        <v>De Corrupción</v>
      </c>
      <c r="B47" s="170" t="str">
        <f>'[4]CONTEXTO E IDENTIFICACIÓN'!A93</f>
        <v>R39</v>
      </c>
      <c r="C47" s="171" t="str">
        <f>'[4]CONTEXTO E IDENTIFICACIÓN'!N93</f>
        <v>Posibilidad de pérdida Económica y Reputacional por inoportunidad  en la respuesta a los requerimientos en procesos judiciales 
debido a :
1. Falta de verificación permanente a las plataformas y páginas web jurídicas especializadas.
2. Falta de respuesta adecuada y oportuna por parte de los procesos involucrados para atender  los requerimientos judiciales.
3. Novedades en el personal que afectan la atención de los trámites a procesos judiciales en la sede central y en las Direcciones Territoriales.</v>
      </c>
      <c r="D47" s="148">
        <f>'[4]VALORACIÓN DEL CONTROL'!Y210</f>
        <v>0.6</v>
      </c>
      <c r="E47" s="148">
        <f>'[4]VALORACIÓN DEL CONTROL'!Z210</f>
        <v>0.8</v>
      </c>
      <c r="F47" s="149" t="str">
        <f t="shared" si="0"/>
        <v>Media</v>
      </c>
      <c r="G47" s="149" t="str">
        <f t="shared" si="1"/>
        <v>Mayor</v>
      </c>
      <c r="H47" s="150" t="str">
        <f t="shared" si="2"/>
        <v>Alto</v>
      </c>
    </row>
    <row r="48" spans="1:8" ht="114.75" customHeight="1" x14ac:dyDescent="0.35">
      <c r="A48" s="169" t="str">
        <f>'[4]CONTEXTO E IDENTIFICACIÓN'!G94</f>
        <v>De Cumplimiento</v>
      </c>
      <c r="B48" s="170" t="str">
        <f>'[4]CONTEXTO E IDENTIFICACIÓN'!A94</f>
        <v>R40</v>
      </c>
      <c r="C48" s="171" t="str">
        <f>'[4]CONTEXTO E IDENTIFICACIÓN'!N94</f>
        <v>Posibilidad de pérdida Reputacional por respuesta indebida o fuera de los términos legales a los  procesos judiciales, para beneficiar los intereses de un tercero debido a:
1. Falta de seguimiento al estado de los antecedentes disciplinarios de los abogados de la entidad.
2. No manifestación de conflictos de interés por parte de los abogados en procesos que tengan a cargo.
3. Desconocimiento de las inhabilidades e incompatibilidades de los abogados en el trámite de procesos judiciales.</v>
      </c>
      <c r="D48" s="148">
        <f>'[4]VALORACIÓN DEL CONTROL'!Y214</f>
        <v>9.0719999999999995E-2</v>
      </c>
      <c r="E48" s="148">
        <f>'[4]VALORACIÓN DEL CONTROL'!Z214</f>
        <v>1</v>
      </c>
      <c r="F48" s="149" t="str">
        <f t="shared" si="0"/>
        <v>Muy Baja</v>
      </c>
      <c r="G48" s="149" t="str">
        <f t="shared" si="1"/>
        <v>Catastrófico</v>
      </c>
      <c r="H48" s="150" t="str">
        <f t="shared" si="2"/>
        <v>Extremo</v>
      </c>
    </row>
    <row r="49" spans="1:8" ht="122.25" customHeight="1" x14ac:dyDescent="0.35">
      <c r="A49" s="169" t="str">
        <f>'[4]CONTEXTO E IDENTIFICACIÓN'!G95</f>
        <v>De Corrupción</v>
      </c>
      <c r="B49" s="170" t="str">
        <f>'[4]CONTEXTO E IDENTIFICACIÓN'!A95</f>
        <v>R41</v>
      </c>
      <c r="C49" s="171" t="str">
        <f>'[4]CONTEXTO E IDENTIFICACIÓN'!N95</f>
        <v>Posibilidad de pérdida Económica y Reputacional por inadecuada supervisión de contratos de adquisición de bienes, obras y servicios  debido a:
1. No incluir los documentos de soporte en el SECOP por parte del supervisor.
2. No publicación de los informes de supervisión.
3. Fuerza mayor o caso fortuito por parte del contratista.
4. Negligencia en la ejecución del contrato por parte del contratista o el supervisor.
5. Condiciones particulares del proveedor que afectan la ejecución del contrato luego de su adjudicación.</v>
      </c>
      <c r="D49" s="148">
        <f>'[4]VALORACIÓN DEL CONTROL'!Y218</f>
        <v>0.36</v>
      </c>
      <c r="E49" s="148">
        <f>'[4]VALORACIÓN DEL CONTROL'!Z218</f>
        <v>0.6</v>
      </c>
      <c r="F49" s="149" t="str">
        <f t="shared" si="0"/>
        <v>Baja</v>
      </c>
      <c r="G49" s="149" t="str">
        <f t="shared" si="1"/>
        <v>Moderado</v>
      </c>
      <c r="H49" s="150" t="str">
        <f t="shared" si="2"/>
        <v>Moderado</v>
      </c>
    </row>
    <row r="50" spans="1:8" ht="145" x14ac:dyDescent="0.35">
      <c r="A50" s="169" t="str">
        <f>'[4]CONTEXTO E IDENTIFICACIÓN'!G96</f>
        <v>Operativos</v>
      </c>
      <c r="B50" s="170" t="str">
        <f>'[4]CONTEXTO E IDENTIFICACIÓN'!A96</f>
        <v>R42</v>
      </c>
      <c r="C50" s="171" t="str">
        <f>'[4]CONTEXTO E IDENTIFICACIÓN'!N96</f>
        <v>Posibilidad de pérdida Económica y Reputacional por manipulación del proceso contractual  para beneficio particular o de terceros en la adjudicación de un contrato debido a:
1. Aplicación adecuada de los procedimientos del proceso.
2. Aplicación inadecuada de los controles en las diferentes etapas del proceso.
3. Actos intencionales de personal al interior de la entidad para saltar los controles en las etapas del proceso contractual.
4. Inobservancia de los manuales y guías de Colombia Compra Eficiente (CCE).
5. Conflictos de interés presentados durante el proceso precontractual respecto al verificador y el contratista.</v>
      </c>
      <c r="D50" s="148">
        <f>'[4]VALORACIÓN DEL CONTROL'!Y222</f>
        <v>0.14399999999999999</v>
      </c>
      <c r="E50" s="148">
        <f>'[4]VALORACIÓN DEL CONTROL'!Z222</f>
        <v>1</v>
      </c>
      <c r="F50" s="149" t="str">
        <f t="shared" si="0"/>
        <v>Muy Baja</v>
      </c>
      <c r="G50" s="149" t="str">
        <f t="shared" si="1"/>
        <v>Catastrófico</v>
      </c>
      <c r="H50" s="150" t="str">
        <f t="shared" si="2"/>
        <v>Extremo</v>
      </c>
    </row>
    <row r="51" spans="1:8" ht="130.5" x14ac:dyDescent="0.35">
      <c r="A51" s="169" t="str">
        <f>'[4]CONTEXTO E IDENTIFICACIÓN'!G97</f>
        <v>De Corrupción</v>
      </c>
      <c r="B51" s="170" t="str">
        <f>'[4]CONTEXTO E IDENTIFICACIÓN'!A97</f>
        <v>R43</v>
      </c>
      <c r="C51" s="171" t="str">
        <f>'[4]CONTEXTO E IDENTIFICACIÓN'!N97</f>
        <v>Posibilidad de pérdida Reputacional por inoportunidad en la actualización e implementación de los instrumentos archivísticos debido a:
1. El espacio físico para el almacenamiento de los archivos es insuficiente y en algunos casos inadecuado.
2. Cambio de la normatividad en relación a la gestión documental
3. Desconocimiento de los lineamientos y normas aplicables a la gestión documental.
4. Falta de recurso humano para la implementación del proceso de gestión documental</v>
      </c>
      <c r="D51" s="148">
        <f>'[4]VALORACIÓN DEL CONTROL'!Y226</f>
        <v>0.216</v>
      </c>
      <c r="E51" s="148">
        <f>'[4]VALORACIÓN DEL CONTROL'!Z226</f>
        <v>0.8</v>
      </c>
      <c r="F51" s="149" t="str">
        <f t="shared" si="0"/>
        <v>Baja</v>
      </c>
      <c r="G51" s="149" t="str">
        <f t="shared" si="1"/>
        <v>Mayor</v>
      </c>
      <c r="H51" s="150" t="str">
        <f t="shared" si="2"/>
        <v>Alto</v>
      </c>
    </row>
    <row r="52" spans="1:8" ht="246.5" x14ac:dyDescent="0.35">
      <c r="A52" s="169" t="str">
        <f>'[4]CONTEXTO E IDENTIFICACIÓN'!G98</f>
        <v>De Cumplimiento</v>
      </c>
      <c r="B52" s="170" t="str">
        <f>'[4]CONTEXTO E IDENTIFICACIÓN'!A98</f>
        <v>R44</v>
      </c>
      <c r="C52" s="171" t="str">
        <f>'[4]CONTEXTO E IDENTIFICACIÓN'!N98</f>
        <v>Posibilidad de pérdida Reputacional por pérdida de la memoria institucional debido a:
1. Desconocimiento de la normativa aplicable en la administración del archivo
2. Falta de sensibilización a los funcionarios y contratistas en materia de gestión documental
3. Falta de una herramienta tecnológica (SGDEA) que permita la adecuada ejecución de la gestión documental.
4. No aplicación de los lineamientos del proceso de gestión documental.
5. Desconocimiento del manejo de las tablas de retención documental en la entidad.
6. Alta rotación del personal, lo cual genera pérdida en la trazabilidad de la información y conservación del conocimiento en la entidad.
7. Cambios normativos en la administración y conservación de la documentación.
8. Condiciones físicas y ambientales que afectan la conservación de la documentación.</v>
      </c>
      <c r="D52" s="148">
        <f>'[4]VALORACIÓN DEL CONTROL'!Y230</f>
        <v>0.12959999999999999</v>
      </c>
      <c r="E52" s="148">
        <f>'[4]VALORACIÓN DEL CONTROL'!Z230</f>
        <v>0.8</v>
      </c>
      <c r="F52" s="149" t="str">
        <f t="shared" si="0"/>
        <v>Muy Baja</v>
      </c>
      <c r="G52" s="149" t="str">
        <f t="shared" si="1"/>
        <v>Mayor</v>
      </c>
      <c r="H52" s="150" t="str">
        <f t="shared" si="2"/>
        <v>Alto</v>
      </c>
    </row>
    <row r="53" spans="1:8" ht="130.5" x14ac:dyDescent="0.35">
      <c r="A53" s="169" t="str">
        <f>'[4]CONTEXTO E IDENTIFICACIÓN'!G99</f>
        <v>Operativo</v>
      </c>
      <c r="B53" s="170" t="str">
        <f>'[4]CONTEXTO E IDENTIFICACIÓN'!A99</f>
        <v>R45</v>
      </c>
      <c r="C53" s="171" t="str">
        <f>'[4]CONTEXTO E IDENTIFICACIÓN'!N99</f>
        <v>Posibilidad de pérdida Reputacional por sustracción, eliminación o manipulación indebida de la documentación en el Archivo Central para beneficio particular o de terceros debido a:
1. Falta de condiciones de seguridad física a los depósitos de archivo de la entidad.
2. Falta de control de préstamos documentales al interior de la entidad.
3. Falta de sensibilización a los funcionarios en la administración y uso de la documentación.
4. Desactualización del inventario documental.</v>
      </c>
      <c r="D53" s="148">
        <f>'[4]VALORACIÓN DEL CONTROL'!Y234</f>
        <v>0.12959999999999999</v>
      </c>
      <c r="E53" s="148">
        <f>'[4]VALORACIÓN DEL CONTROL'!Z234</f>
        <v>0.6</v>
      </c>
      <c r="F53" s="149" t="str">
        <f t="shared" si="0"/>
        <v>Muy Baja</v>
      </c>
      <c r="G53" s="149" t="str">
        <f t="shared" si="1"/>
        <v>Moderado</v>
      </c>
      <c r="H53" s="150" t="str">
        <f t="shared" si="2"/>
        <v>Moderado</v>
      </c>
    </row>
    <row r="54" spans="1:8" ht="101.5" x14ac:dyDescent="0.35">
      <c r="A54" s="169" t="str">
        <f>'[4]CONTEXTO E IDENTIFICACIÓN'!G100</f>
        <v>De Corrupción</v>
      </c>
      <c r="B54" s="170" t="str">
        <f>'[4]CONTEXTO E IDENTIFICACIÓN'!A100</f>
        <v>R46</v>
      </c>
      <c r="C54" s="171" t="str">
        <f>'[4]CONTEXTO E IDENTIFICACIÓN'!N100</f>
        <v xml:space="preserve">Posibilidad de pérdida Económica por pérdida de bienes de las instalaciones del Almacén del IGAC debido a:
1. Falencias en la aplicación de controles de seguridad en la custodia de los activos o  elementos.
2. Ausencia de control en la custodia de los elementos en las instalaciones del Almacén.
3. Ingreso de personal no autorizado a las instalaciones del Almacén. </v>
      </c>
      <c r="D54" s="148">
        <f>'[4]VALORACIÓN DEL CONTROL'!Y238</f>
        <v>8.6399999999999991E-2</v>
      </c>
      <c r="E54" s="148">
        <f>'[4]VALORACIÓN DEL CONTROL'!Z238</f>
        <v>0.6</v>
      </c>
      <c r="F54" s="149" t="str">
        <f t="shared" si="0"/>
        <v>Muy Baja</v>
      </c>
      <c r="G54" s="149" t="str">
        <f t="shared" si="1"/>
        <v>Moderado</v>
      </c>
      <c r="H54" s="150" t="str">
        <f t="shared" si="2"/>
        <v>Moderado</v>
      </c>
    </row>
    <row r="55" spans="1:8" ht="100.5" customHeight="1" x14ac:dyDescent="0.35">
      <c r="A55" s="169" t="str">
        <f>'[4]CONTEXTO E IDENTIFICACIÓN'!G101</f>
        <v>Operativos</v>
      </c>
      <c r="B55" s="170" t="str">
        <f>'[4]CONTEXTO E IDENTIFICACIÓN'!A101</f>
        <v>R47</v>
      </c>
      <c r="C55" s="171" t="str">
        <f>'[4]CONTEXTO E IDENTIFICACIÓN'!N101</f>
        <v>Posibilidad de pérdida Económica y Reputacional por inoportunidad en la prestación de servicios administrativos y/o infraestructura física para el funcionamiento de la entidad debidoa :
1. Falta de recursos financieros para cumplir con los requisitos en la prestación de servicios administrativos e infraestructura física. 
2. Falta de oportunidad en el mantenimiento de los bienes, equipos e inmuebles de la entidad.
3. Debilidad en el seguimiento de los planes de mantenimiento.
4. Falta de personal en sede Central y Direcciones Territoriales para el cubrimiento de las actividades en la prestación de servicios administrativos y/o infraestructura física.</v>
      </c>
      <c r="D55" s="148">
        <f>'[4]VALORACIÓN DEL CONTROL'!Y242</f>
        <v>0.12959999999999999</v>
      </c>
      <c r="E55" s="148">
        <f>'[4]VALORACIÓN DEL CONTROL'!Z242</f>
        <v>0.8</v>
      </c>
      <c r="F55" s="149" t="str">
        <f t="shared" si="0"/>
        <v>Muy Baja</v>
      </c>
      <c r="G55" s="149" t="str">
        <f t="shared" si="1"/>
        <v>Mayor</v>
      </c>
      <c r="H55" s="150" t="str">
        <f t="shared" si="2"/>
        <v>Alto</v>
      </c>
    </row>
    <row r="56" spans="1:8" ht="126.75" customHeight="1" x14ac:dyDescent="0.35">
      <c r="A56" s="169" t="str">
        <f>'[4]CONTEXTO E IDENTIFICACIÓN'!G102</f>
        <v>Operativo</v>
      </c>
      <c r="B56" s="170" t="str">
        <f>'[4]CONTEXTO E IDENTIFICACIÓN'!A102</f>
        <v>R48</v>
      </c>
      <c r="C56" s="171" t="str">
        <f>'[4]CONTEXTO E IDENTIFICACIÓN'!N102</f>
        <v>Posibilidad de pérdida Económica y Reputacional por posibilidad de uso del servicio de transporte del IGAC para actividades personales o que beneficien a terceros diferentes a temas laborales debido a:
1. Alteraciones o inconsistencias en el formato de solicitud de transporte presentado.
2. Asignación de vehículos sin surtir los trámites respectivos.</v>
      </c>
      <c r="D56" s="148">
        <f>'[4]VALORACIÓN DEL CONTROL'!Y246</f>
        <v>7.1999999999999995E-2</v>
      </c>
      <c r="E56" s="148">
        <f>'[4]VALORACIÓN DEL CONTROL'!Z246</f>
        <v>0.6</v>
      </c>
      <c r="F56" s="149" t="str">
        <f t="shared" si="0"/>
        <v>Muy Baja</v>
      </c>
      <c r="G56" s="149" t="str">
        <f t="shared" si="1"/>
        <v>Moderado</v>
      </c>
      <c r="H56" s="150" t="str">
        <f t="shared" si="2"/>
        <v>Moderado</v>
      </c>
    </row>
    <row r="57" spans="1:8" ht="115.5" customHeight="1" x14ac:dyDescent="0.35">
      <c r="A57" s="169" t="str">
        <f>'[4]CONTEXTO E IDENTIFICACIÓN'!G103</f>
        <v>De Corrupción</v>
      </c>
      <c r="B57" s="170" t="str">
        <f>'[4]CONTEXTO E IDENTIFICACIÓN'!A103</f>
        <v>R49</v>
      </c>
      <c r="C57" s="171" t="str">
        <f>'[4]CONTEXTO E IDENTIFICACIÓN'!N103</f>
        <v>Posibilidad de pérdida Reputacional por incumplimiento en los acuerdos de niveles de servicio del proceso, debido a:
1. Casos no registrados en la mesa de servicios del Instituto
2. Demoras en la contratación
3. Insuficiente personal (funcionarios y contratistas) para atender las solicitudes de soporte de usuario final
4. Niveles bajos o ausencia de seguimientos a las solicitudes de atención
5. Errores en la tipificación de las solicitudes en cuanto a urgencia y prioridad
6. Registro de solicitudes con alta complejidad que requieren esfuerzo de desarrollo o implementaciones de infraestructura no disponible
8. Ataques a la infraestructura tecnológica por agentes externos o internos</v>
      </c>
      <c r="D57" s="148">
        <f>'[4]VALORACIÓN DEL CONTROL'!Y250</f>
        <v>0.6</v>
      </c>
      <c r="E57" s="148">
        <f>'[4]VALORACIÓN DEL CONTROL'!Z250</f>
        <v>0.6</v>
      </c>
      <c r="F57" s="149" t="str">
        <f t="shared" si="0"/>
        <v>Media</v>
      </c>
      <c r="G57" s="149" t="str">
        <f t="shared" si="1"/>
        <v>Moderado</v>
      </c>
      <c r="H57" s="150" t="str">
        <f t="shared" si="2"/>
        <v>Moderado</v>
      </c>
    </row>
    <row r="58" spans="1:8" ht="116" x14ac:dyDescent="0.35">
      <c r="A58" s="169" t="str">
        <f>'[4]CONTEXTO E IDENTIFICACIÓN'!G104</f>
        <v>Operativo</v>
      </c>
      <c r="B58" s="170" t="str">
        <f>'[4]CONTEXTO E IDENTIFICACIÓN'!A104</f>
        <v>R50</v>
      </c>
      <c r="C58" s="171" t="str">
        <f>'[4]CONTEXTO E IDENTIFICACIÓN'!N104</f>
        <v xml:space="preserve">Posibilidad de pérdida Reputacional por inoportunidad en la ejecución de mantenimientos preventivos de la infraestructura tecnológica de la entidad debido a:
1. Mala o ausente programación de mantenimientos
2. Falta de recursos para la adquisición de insumos para la realización de mantenimientos
3. Ausencia o inasistencia del personal crítico de DTIC,  cuyo conocimiento especializado es requerido para el desarrollo de la jornada normal de trabajo </v>
      </c>
      <c r="D58" s="148">
        <f>'[4]VALORACIÓN DEL CONTROL'!Y254</f>
        <v>7.1999999999999995E-2</v>
      </c>
      <c r="E58" s="148">
        <f>'[4]VALORACIÓN DEL CONTROL'!Z254</f>
        <v>0.8</v>
      </c>
      <c r="F58" s="149" t="str">
        <f t="shared" si="0"/>
        <v>Muy Baja</v>
      </c>
      <c r="G58" s="149" t="str">
        <f t="shared" si="1"/>
        <v>Mayor</v>
      </c>
      <c r="H58" s="150" t="str">
        <f t="shared" si="2"/>
        <v>Alto</v>
      </c>
    </row>
    <row r="59" spans="1:8" ht="112.5" customHeight="1" x14ac:dyDescent="0.35">
      <c r="A59" s="169" t="str">
        <f>'[4]CONTEXTO E IDENTIFICACIÓN'!G105</f>
        <v>De Corrupción</v>
      </c>
      <c r="B59" s="170" t="str">
        <f>'[4]CONTEXTO E IDENTIFICACIÓN'!A105</f>
        <v>R51</v>
      </c>
      <c r="C59" s="171" t="str">
        <f>'[4]CONTEXTO E IDENTIFICACIÓN'!N105</f>
        <v xml:space="preserve">Posibilidad de pérdida Económica y Reputacional por posibilidad de otorgar accesos a la infraestructura tecnológica sin seguir procedimientos  formales para favorecer a un tercero  debido a:
1. Deficiencias en el control de perfiles y roles de acceso a las bases de datos
2. Auditoria insuficiente en las bases de datos
3. Falta de manifestación de conflictos de interés </v>
      </c>
      <c r="D59" s="148">
        <f>'[4]VALORACIÓN DEL CONTROL'!Y258</f>
        <v>0.2</v>
      </c>
      <c r="E59" s="148">
        <f>'[4]VALORACIÓN DEL CONTROL'!Z258</f>
        <v>0.8</v>
      </c>
      <c r="F59" s="149" t="str">
        <f t="shared" si="0"/>
        <v>Muy Baja</v>
      </c>
      <c r="G59" s="149" t="str">
        <f t="shared" si="1"/>
        <v>Mayor</v>
      </c>
      <c r="H59" s="150" t="str">
        <f t="shared" si="2"/>
        <v>Alto</v>
      </c>
    </row>
    <row r="60" spans="1:8" ht="146.25" customHeight="1" x14ac:dyDescent="0.35">
      <c r="A60" s="169" t="str">
        <f>'[4]CONTEXTO E IDENTIFICACIÓN'!G106</f>
        <v>Operativo</v>
      </c>
      <c r="B60" s="170" t="str">
        <f>'[4]CONTEXTO E IDENTIFICACIÓN'!A106</f>
        <v>R52</v>
      </c>
      <c r="C60" s="171" t="str">
        <f>'[4]CONTEXTO E IDENTIFICACIÓN'!N106</f>
        <v>Posibilidad de pérdida Reputacional por indisponibilidad de infraestructura tecnológica para soportar los servicios de TI requeridos  por la entidad 
debido a:
1. Insuficientes recursos financieros para garantizar la prestación de los servicios de soporte y mantenimiento a la infraestructura tecnológica
2. Insuficiente infraestructura tecnológica para atender situaciones de contingencia ante indisponibilidad de servicios
3. Ataques a la infraestructura tecnológica por agentes externos o internos</v>
      </c>
      <c r="D60" s="148">
        <f>'[4]VALORACIÓN DEL CONTROL'!Y262</f>
        <v>0.48</v>
      </c>
      <c r="E60" s="148">
        <f>'[4]VALORACIÓN DEL CONTROL'!Z262</f>
        <v>1</v>
      </c>
      <c r="F60" s="149" t="str">
        <f t="shared" si="0"/>
        <v>Media</v>
      </c>
      <c r="G60" s="149" t="str">
        <f t="shared" si="1"/>
        <v>Catastrófico</v>
      </c>
      <c r="H60" s="150" t="str">
        <f t="shared" si="2"/>
        <v>Extremo</v>
      </c>
    </row>
    <row r="61" spans="1:8" ht="174.75" customHeight="1" x14ac:dyDescent="0.35">
      <c r="A61" s="169" t="str">
        <f>'[4]CONTEXTO E IDENTIFICACIÓN'!G107</f>
        <v>Tecnológico</v>
      </c>
      <c r="B61" s="170" t="str">
        <f>'[4]CONTEXTO E IDENTIFICACIÓN'!A107</f>
        <v>R53</v>
      </c>
      <c r="C61" s="171" t="str">
        <f>'[4]CONTEXTO E IDENTIFICACIÓN'!N107</f>
        <v>Posibilidad de pérdida Reputacional por posibilidad de uso de infraestructura tecnológica para fines personales o comerciales debido a:
1. Ausencia de herramientas de monitoreo automatizadas que cuenten con soporte y garantía 
2. Ausencia de controles en disposición de infraestructura tecnológica
3. Descentralización del gobierno de infraestructura
4. Deficiencias en la documentación del catálogo de servicios tecnológicos
5. Mala manipulación de los recursos asignados por el Instituto a los usuarios</v>
      </c>
      <c r="D61" s="148">
        <f>'[4]VALORACIÓN DEL CONTROL'!Y266</f>
        <v>7.1999999999999995E-2</v>
      </c>
      <c r="E61" s="148">
        <f>'[4]VALORACIÓN DEL CONTROL'!Z266</f>
        <v>0.8</v>
      </c>
      <c r="F61" s="149" t="str">
        <f t="shared" si="0"/>
        <v>Muy Baja</v>
      </c>
      <c r="G61" s="149" t="str">
        <f t="shared" si="1"/>
        <v>Mayor</v>
      </c>
      <c r="H61" s="150" t="str">
        <f t="shared" si="2"/>
        <v>Alto</v>
      </c>
    </row>
    <row r="62" spans="1:8" ht="132" customHeight="1" x14ac:dyDescent="0.35">
      <c r="A62" s="169" t="str">
        <f>'[4]CONTEXTO E IDENTIFICACIÓN'!G108</f>
        <v>De Corrupción</v>
      </c>
      <c r="B62" s="170" t="str">
        <f>'[4]CONTEXTO E IDENTIFICACIÓN'!A108</f>
        <v>R54</v>
      </c>
      <c r="C62" s="171" t="str">
        <f>'[4]CONTEXTO E IDENTIFICACIÓN'!N108</f>
        <v>Posibilidad de pérdida Reputacional por inoportunidad en la entrega de las necesidades de las soluciones informáticas requeridas por la entidad para el cumplimiento de sus objetivos debido a:
1. Falta de información oportuna por parte de las dependencias, DT y UOC
2. Ausencia o mala identificación de necesidades para la vigencia
3. Mapa de ruta insuficiente para cubrimiento de necesidades
4. Cambio en requerimientos político-administrativos
5. Presupuesto insuficiente para la vigencia</v>
      </c>
      <c r="D62" s="148">
        <f>'[4]VALORACIÓN DEL CONTROL'!Y270</f>
        <v>0.36</v>
      </c>
      <c r="E62" s="148">
        <f>'[4]VALORACIÓN DEL CONTROL'!Z270</f>
        <v>0.6</v>
      </c>
      <c r="F62" s="149" t="str">
        <f t="shared" si="0"/>
        <v>Baja</v>
      </c>
      <c r="G62" s="149" t="str">
        <f t="shared" si="1"/>
        <v>Moderado</v>
      </c>
      <c r="H62" s="150" t="str">
        <f t="shared" si="2"/>
        <v>Moderado</v>
      </c>
    </row>
    <row r="63" spans="1:8" ht="145" x14ac:dyDescent="0.35">
      <c r="A63" s="169" t="str">
        <f>'[4]CONTEXTO E IDENTIFICACIÓN'!G109</f>
        <v>Estratégico</v>
      </c>
      <c r="B63" s="170" t="str">
        <f>'[4]CONTEXTO E IDENTIFICACIÓN'!A109</f>
        <v>R55</v>
      </c>
      <c r="C63" s="171" t="str">
        <f>'[4]CONTEXTO E IDENTIFICACIÓN'!N109</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3" s="148">
        <f>'[4]VALORACIÓN DEL CONTROL'!Y274</f>
        <v>0.36</v>
      </c>
      <c r="E63" s="148">
        <f>'[4]VALORACIÓN DEL CONTROL'!Z274</f>
        <v>0.8</v>
      </c>
      <c r="F63" s="149" t="str">
        <f t="shared" si="0"/>
        <v>Baja</v>
      </c>
      <c r="G63" s="149" t="str">
        <f t="shared" si="1"/>
        <v>Mayor</v>
      </c>
      <c r="H63" s="150" t="str">
        <f t="shared" si="2"/>
        <v>Alto</v>
      </c>
    </row>
    <row r="64" spans="1:8" ht="101.5" x14ac:dyDescent="0.35">
      <c r="A64" s="169" t="str">
        <f>'[4]CONTEXTO E IDENTIFICACIÓN'!G110</f>
        <v>Operativo</v>
      </c>
      <c r="B64" s="170" t="str">
        <f>'[4]CONTEXTO E IDENTIFICACIÓN'!A110</f>
        <v>R56</v>
      </c>
      <c r="C64" s="171" t="str">
        <f>'[4]CONTEXTO E IDENTIFICACIÓN'!N110</f>
        <v xml:space="preserve">Posibilidad de pérdida Reputacional por actos indebidos por acción u omisión para favorecer a Funcionarios o exfuncionarios en el desarrollo del proceso disciplinario debido a:
1.  deficiente o inadecuado control y seguimiento de las actuaciones llevadas a cabo en curso de los procesos disciplinarios.
2. Incumplimiento de la obligaciones de los funcionarios  comisionados por la Oficina de control Interno Disciplinario. </v>
      </c>
      <c r="D64" s="148">
        <f>'[4]VALORACIÓN DEL CONTROL'!Y278</f>
        <v>0.48</v>
      </c>
      <c r="E64" s="148">
        <f>'[4]VALORACIÓN DEL CONTROL'!Z278</f>
        <v>0.8</v>
      </c>
      <c r="F64" s="149" t="str">
        <f t="shared" si="0"/>
        <v>Media</v>
      </c>
      <c r="G64" s="149" t="str">
        <f t="shared" si="1"/>
        <v>Mayor</v>
      </c>
      <c r="H64" s="150" t="str">
        <f t="shared" si="2"/>
        <v>Alto</v>
      </c>
    </row>
    <row r="65" spans="1:8" ht="159.5" x14ac:dyDescent="0.35">
      <c r="A65" s="169" t="str">
        <f>'[4]CONTEXTO E IDENTIFICACIÓN'!G111</f>
        <v>De Corrupción</v>
      </c>
      <c r="B65" s="170" t="str">
        <f>'[4]CONTEXTO E IDENTIFICACIÓN'!A111</f>
        <v>R57</v>
      </c>
      <c r="C65" s="171" t="str">
        <f>'[4]CONTEXTO E IDENTIFICACIÓN'!N111</f>
        <v>Posibilidad de pérdida Reputacional por incumplimiento del Programa Anual de Auditorias Internas de Gestión debido a:
1. Recortes en el presupuesto de la OCI
2. Decisiones administrativas de supresión de auditorias del SGI.
3. Falta de funcionarios de planta y una alta rotación de personal contratista en la OCI.
4. Falta de competencia de los auditores internos para la ejecución de auditorías.
5. Falta de tiempo y disponibilidad del auditado
6. Falta de seguimiento permanente desde la OCI a la ejecución del programa anual de auditoria</v>
      </c>
      <c r="D65" s="148">
        <f>'[4]VALORACIÓN DEL CONTROL'!Y282</f>
        <v>0.216</v>
      </c>
      <c r="E65" s="148">
        <f>'[4]VALORACIÓN DEL CONTROL'!Z282</f>
        <v>0.8</v>
      </c>
      <c r="F65" s="149" t="str">
        <f t="shared" si="0"/>
        <v>Baja</v>
      </c>
      <c r="G65" s="149" t="str">
        <f t="shared" si="1"/>
        <v>Mayor</v>
      </c>
      <c r="H65" s="150" t="str">
        <f t="shared" si="2"/>
        <v>Alto</v>
      </c>
    </row>
    <row r="66" spans="1:8" ht="146.25" customHeight="1" x14ac:dyDescent="0.35">
      <c r="A66" s="169" t="str">
        <f>'[4]CONTEXTO E IDENTIFICACIÓN'!G112</f>
        <v>Operativo</v>
      </c>
      <c r="B66" s="170" t="str">
        <f>'[4]CONTEXTO E IDENTIFICACIÓN'!A112</f>
        <v>R58</v>
      </c>
      <c r="C66" s="171" t="str">
        <f>'[4]CONTEXTO E IDENTIFICACIÓN'!N112</f>
        <v xml:space="preserve">Posibilidad de pérdida Reputacional por incumplimiento de alguna de las normas legales, técnicas y de la entidad durante el ejercicio de auditoria debidoa a:
1. Falta de competencias y destrezas de los auditores internos para la ejecución de auditorías.
2. No contar con la información suficiente y oportuna para la realización de la Auditoria.
3. Desconocimiento por parte del auditor de las normas vigentes aplicables al proceso auditado.
4. Pérdida de la información recopilada y de trabajo de la Oficina de Control Interno.
</v>
      </c>
      <c r="D66" s="148">
        <f>'[4]VALORACIÓN DEL CONTROL'!Y286</f>
        <v>4.3199999999999995E-2</v>
      </c>
      <c r="E66" s="148">
        <f>'[4]VALORACIÓN DEL CONTROL'!Z286</f>
        <v>0.6</v>
      </c>
      <c r="F66" s="149" t="str">
        <f t="shared" si="0"/>
        <v>Muy Baja</v>
      </c>
      <c r="G66" s="149" t="str">
        <f t="shared" si="1"/>
        <v>Moderado</v>
      </c>
      <c r="H66" s="150" t="str">
        <f t="shared" si="2"/>
        <v>Moderado</v>
      </c>
    </row>
    <row r="67" spans="1:8" ht="72.5" x14ac:dyDescent="0.35">
      <c r="A67" s="169" t="str">
        <f>'[4]CONTEXTO E IDENTIFICACIÓN'!G113</f>
        <v>De Cumplimiento</v>
      </c>
      <c r="B67" s="170" t="str">
        <f>'[4]CONTEXTO E IDENTIFICACIÓN'!A113</f>
        <v>R59</v>
      </c>
      <c r="C67" s="171" t="str">
        <f>'[4]CONTEXTO E IDENTIFICACIÓN'!N113</f>
        <v>Posibilidad de pérdida Reputacional por desarrollo de ejercicios auditores con resultados subjetivos y/o parciales debido a:
1. Falta de apropiación e interiorización del Estatuto de Auditoría Interna y Código de ética del auditor.
2. Debilidad en las competencias de los auditores e insuficiente capacitación.</v>
      </c>
      <c r="D67" s="148">
        <f>'[4]VALORACIÓN DEL CONTROL'!Y290</f>
        <v>0.6</v>
      </c>
      <c r="E67" s="148">
        <f>'[4]VALORACIÓN DEL CONTROL'!Z290</f>
        <v>0.8</v>
      </c>
      <c r="F67" s="149" t="str">
        <f t="shared" si="0"/>
        <v>Media</v>
      </c>
      <c r="G67" s="149" t="str">
        <f t="shared" si="1"/>
        <v>Mayor</v>
      </c>
      <c r="H67" s="150" t="str">
        <f t="shared" si="2"/>
        <v>Alto</v>
      </c>
    </row>
    <row r="68" spans="1:8" ht="159.5" x14ac:dyDescent="0.35">
      <c r="A68" s="172" t="str">
        <f>'[4]CONTEXTO E IDENTIFICACIÓN'!G114</f>
        <v>Operativo</v>
      </c>
      <c r="B68" s="173" t="str">
        <f>'[4]CONTEXTO E IDENTIFICACIÓN'!A114</f>
        <v>R60</v>
      </c>
      <c r="C68" s="174" t="str">
        <f>'[4]CONTEXTO E IDENTIFICACIÓN'!N114</f>
        <v xml:space="preserve">Posibilidad de pérdida Reputacional por omisión y/o encubrimiento deliberado durante la revisión y verificación de situaciones irregulares conocidas y/o encontradas en el proceso auditor, para favorecimiento propio o de terceros debido a:
1. Intereses particulares
2. Falta de apropiación e interiorización del Estatuto de Auditoría Interna y Código de ética del auditor.
3. Conflictos de interés presentados durante el proceso de auditoría.
4. Presión de niveles jerárquicos superiores para omitir la revisión o la verificación.
</v>
      </c>
      <c r="D68" s="159">
        <f>'[4]VALORACIÓN DEL CONTROL'!Y294</f>
        <v>0.12</v>
      </c>
      <c r="E68" s="159">
        <f>'[4]VALORACIÓN DEL CONTROL'!Z294</f>
        <v>1</v>
      </c>
      <c r="F68" s="160" t="str">
        <f>+IF(D68=0,"",IF(D68&lt;=$S$13,$T$13,IF(D68&lt;=$S$12,$T$12,IF(D68&lt;=$S$11,$T$11,IF(D68&lt;=$S$10,$T$10,IF(D68&lt;=$S$9,$T$9,""))))))</f>
        <v>Muy Baja</v>
      </c>
      <c r="G68" s="160" t="str">
        <f t="shared" si="1"/>
        <v>Catastrófico</v>
      </c>
      <c r="H68" s="161" t="str">
        <f t="shared" si="2"/>
        <v>Extremo</v>
      </c>
    </row>
    <row r="69" spans="1:8" ht="145" x14ac:dyDescent="0.35">
      <c r="A69" s="169">
        <f>'[4]CONTEXTO E IDENTIFICACIÓN'!G115</f>
        <v>0</v>
      </c>
      <c r="B69" s="170" t="str">
        <f>'[4]CONTEXTO E IDENTIFICACIÓN'!A115</f>
        <v>R61</v>
      </c>
      <c r="C69" s="171" t="str">
        <f>'[4]CONTEXTO E IDENTIFICACIÓN'!N115</f>
        <v>Posibilidad de pérdida Reputacional por la  calidad de la información  publicada en la ICDE  Debido a:
1. No aplicación de los  procedimientos internos  para evaluar la calidad de datos geoespaciales que se van a publicar.
 2. Falta de validación de la información con las fuentes o entidades aliadas a la ICDE que transversalmente generan cifras, datos o información relacionada con la misión de la ICDE.
3. Falta de oportunidad en la publicación de la información
4. Ausencia de una metodología que permita periodicamente estar informados a cerca de como avanza la gestión de las siete vias estratégicas de la ICDE</v>
      </c>
      <c r="D69" s="148">
        <f>'[4]VALORACIÓN DEL CONTROL'!Y298</f>
        <v>0.252</v>
      </c>
      <c r="E69" s="148">
        <f>'[4]VALORACIÓN DEL CONTROL'!Z298</f>
        <v>1</v>
      </c>
      <c r="F69" s="149" t="str">
        <f t="shared" ref="F69:F73" si="3">+IF(D69=0,"",IF(D69&lt;=$S$13,$T$13,IF(D69&lt;=$S$12,$T$12,IF(D69&lt;=$S$11,$T$11,IF(D69&lt;=$S$10,$T$10,IF(D69&lt;=$S$9,$T$9,""))))))</f>
        <v>Baja</v>
      </c>
      <c r="G69" s="149" t="str">
        <f t="shared" si="1"/>
        <v>Catastrófico</v>
      </c>
      <c r="H69" s="150" t="str">
        <f t="shared" si="2"/>
        <v>Extremo</v>
      </c>
    </row>
    <row r="70" spans="1:8" x14ac:dyDescent="0.35">
      <c r="A70" s="169">
        <f>'[4]CONTEXTO E IDENTIFICACIÓN'!G116</f>
        <v>0</v>
      </c>
      <c r="B70" s="170" t="str">
        <f>'[4]CONTEXTO E IDENTIFICACIÓN'!A116</f>
        <v>R62</v>
      </c>
      <c r="C70" s="171" t="str">
        <f>'[4]CONTEXTO E IDENTIFICACIÓN'!N116</f>
        <v xml:space="preserve">  </v>
      </c>
      <c r="D70" s="148">
        <f>'[4]VALORACIÓN DEL CONTROL'!Y302</f>
        <v>0</v>
      </c>
      <c r="E70" s="148">
        <f>'[4]VALORACIÓN DEL CONTROL'!Z302</f>
        <v>0</v>
      </c>
      <c r="F70" s="149" t="str">
        <f t="shared" si="3"/>
        <v/>
      </c>
      <c r="G70" s="149" t="str">
        <f t="shared" si="1"/>
        <v/>
      </c>
      <c r="H70" s="150" t="str">
        <f t="shared" si="2"/>
        <v/>
      </c>
    </row>
    <row r="71" spans="1:8" ht="101.5" x14ac:dyDescent="0.35">
      <c r="A71" s="169" t="str">
        <f>'[4]CONTEXTO E IDENTIFICACIÓN'!G117</f>
        <v>Operativo</v>
      </c>
      <c r="B71" s="170" t="str">
        <f>'[4]CONTEXTO E IDENTIFICACIÓN'!A117</f>
        <v>R63</v>
      </c>
      <c r="C71" s="171" t="str">
        <f>'[4]CONTEXTO E IDENTIFICACIÓN'!N117</f>
        <v>Posibilidad de pérdida Reputacional  por la inoportunidad o imprecisión en la  difusión de la información de la gestión institucional debido a:
1. Desconocimiento de los procedimientos
2. Incumplimiento de  los lineamientos dados por la oficina de difusión y mercadeo
3. Planeación inadecuada de las actividades.
4. Inoportunidad en la invitación para participación en eventos.</v>
      </c>
      <c r="D71" s="148">
        <f>'[4]VALORACIÓN DEL CONTROL'!Y306</f>
        <v>0</v>
      </c>
      <c r="E71" s="148">
        <f>'[4]VALORACIÓN DEL CONTROL'!Z306</f>
        <v>0</v>
      </c>
      <c r="F71" s="149" t="str">
        <f t="shared" si="3"/>
        <v/>
      </c>
      <c r="G71" s="149" t="str">
        <f t="shared" si="1"/>
        <v/>
      </c>
      <c r="H71" s="150" t="str">
        <f t="shared" si="2"/>
        <v/>
      </c>
    </row>
    <row r="72" spans="1:8" ht="18.75" customHeight="1" x14ac:dyDescent="0.35">
      <c r="A72" s="169">
        <f>'[4]CONTEXTO E IDENTIFICACIÓN'!G118</f>
        <v>0</v>
      </c>
      <c r="B72" s="170" t="str">
        <f>'[4]CONTEXTO E IDENTIFICACIÓN'!A118</f>
        <v>R64</v>
      </c>
      <c r="C72" s="171" t="str">
        <f>'[4]CONTEXTO E IDENTIFICACIÓN'!N118</f>
        <v xml:space="preserve">  </v>
      </c>
      <c r="D72" s="148">
        <f>'[4]VALORACIÓN DEL CONTROL'!Y310</f>
        <v>0</v>
      </c>
      <c r="E72" s="148">
        <f>'[4]VALORACIÓN DEL CONTROL'!Z310</f>
        <v>0</v>
      </c>
      <c r="F72" s="149" t="str">
        <f t="shared" si="3"/>
        <v/>
      </c>
      <c r="G72" s="149" t="str">
        <f t="shared" si="1"/>
        <v/>
      </c>
      <c r="H72" s="150" t="str">
        <f t="shared" si="2"/>
        <v/>
      </c>
    </row>
    <row r="73" spans="1:8" ht="16.5" customHeight="1" thickBot="1" x14ac:dyDescent="0.4">
      <c r="A73" s="175">
        <f>'[4]CONTEXTO E IDENTIFICACIÓN'!G119</f>
        <v>0</v>
      </c>
      <c r="B73" s="176" t="str">
        <f>'[4]CONTEXTO E IDENTIFICACIÓN'!A119</f>
        <v>R65</v>
      </c>
      <c r="C73" s="177" t="str">
        <f>'[4]CONTEXTO E IDENTIFICACIÓN'!N119</f>
        <v xml:space="preserve">  </v>
      </c>
      <c r="D73" s="162">
        <f>'[4]VALORACIÓN DEL CONTROL'!Y314</f>
        <v>0</v>
      </c>
      <c r="E73" s="162">
        <f>'[4]VALORACIÓN DEL CONTROL'!Z314</f>
        <v>0</v>
      </c>
      <c r="F73" s="163" t="str">
        <f t="shared" si="3"/>
        <v/>
      </c>
      <c r="G73" s="163" t="str">
        <f t="shared" si="1"/>
        <v/>
      </c>
      <c r="H73" s="164" t="str">
        <f t="shared" si="2"/>
        <v/>
      </c>
    </row>
  </sheetData>
  <autoFilter ref="A8:H8"/>
  <mergeCells count="9">
    <mergeCell ref="F7:H7"/>
    <mergeCell ref="L7:P7"/>
    <mergeCell ref="J9:J13"/>
    <mergeCell ref="R9:R13"/>
    <mergeCell ref="A2:A5"/>
    <mergeCell ref="E2:P5"/>
    <mergeCell ref="B5:D5"/>
    <mergeCell ref="J6:P6"/>
    <mergeCell ref="U6:Y6"/>
  </mergeCells>
  <conditionalFormatting sqref="F9:H73">
    <cfRule type="cellIs" dxfId="15" priority="1" operator="equal">
      <formula>"Moderado"</formula>
    </cfRule>
    <cfRule type="cellIs" dxfId="14" priority="2" operator="equal">
      <formula>"Media"</formula>
    </cfRule>
    <cfRule type="cellIs" dxfId="13" priority="3" operator="equal">
      <formula>"Alta"</formula>
    </cfRule>
    <cfRule type="cellIs" dxfId="12" priority="4" operator="equal">
      <formula>"Alto"</formula>
    </cfRule>
    <cfRule type="cellIs" dxfId="11" priority="5" operator="equal">
      <formula>"Extremo"</formula>
    </cfRule>
    <cfRule type="cellIs" dxfId="10" priority="6" operator="equal">
      <formula>"Muy Alta"</formula>
    </cfRule>
    <cfRule type="cellIs" dxfId="9" priority="7" operator="equal">
      <formula>"Mayor"</formula>
    </cfRule>
    <cfRule type="cellIs" dxfId="8" priority="8" operator="equal">
      <formula>"Moderado"</formula>
    </cfRule>
    <cfRule type="cellIs" dxfId="7" priority="9" operator="equal">
      <formula>"Muy Baja"</formula>
    </cfRule>
    <cfRule type="cellIs" dxfId="6" priority="10" operator="equal">
      <formula>"Baja"</formula>
    </cfRule>
    <cfRule type="cellIs" dxfId="5" priority="11" operator="equal">
      <formula>"Baja"</formula>
    </cfRule>
    <cfRule type="cellIs" dxfId="4" priority="12" operator="equal">
      <formula>"Catastrófico"</formula>
    </cfRule>
  </conditionalFormatting>
  <hyperlinks>
    <hyperlink ref="A1" location="OPCIONES!A1" display="OPCIONES"/>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
  <sheetViews>
    <sheetView topLeftCell="A35" workbookViewId="0"/>
  </sheetViews>
  <sheetFormatPr baseColWidth="10" defaultColWidth="11.453125" defaultRowHeight="14.5" x14ac:dyDescent="0.35"/>
  <cols>
    <col min="1" max="1" width="13.453125" customWidth="1"/>
  </cols>
  <sheetData>
    <row r="1" spans="1:1" ht="24.75" customHeight="1" thickBot="1" x14ac:dyDescent="0.4">
      <c r="A1" s="247" t="s">
        <v>629</v>
      </c>
    </row>
  </sheetData>
  <hyperlinks>
    <hyperlink ref="A1" location="OPCIONES!A1" display="OBCIONE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2"/>
  <sheetViews>
    <sheetView topLeftCell="A8" zoomScale="80" zoomScaleNormal="80" workbookViewId="0"/>
  </sheetViews>
  <sheetFormatPr baseColWidth="10" defaultColWidth="11.453125" defaultRowHeight="14.5" x14ac:dyDescent="0.35"/>
  <cols>
    <col min="1" max="1" width="15" customWidth="1"/>
  </cols>
  <sheetData>
    <row r="1" spans="1:10" ht="28.5" customHeight="1" thickBot="1" x14ac:dyDescent="0.4">
      <c r="A1" s="246" t="s">
        <v>0</v>
      </c>
    </row>
    <row r="2" spans="1:10" ht="18.5" x14ac:dyDescent="0.45">
      <c r="A2" s="849" t="s">
        <v>630</v>
      </c>
      <c r="B2" s="849"/>
      <c r="C2" s="849"/>
      <c r="D2" s="849"/>
      <c r="E2" s="849"/>
      <c r="F2" s="849"/>
      <c r="G2" s="849"/>
      <c r="H2" s="849"/>
      <c r="I2" s="849"/>
      <c r="J2" s="849"/>
    </row>
  </sheetData>
  <mergeCells count="1">
    <mergeCell ref="A2:J2"/>
  </mergeCells>
  <hyperlinks>
    <hyperlink ref="A1" location="OPCIONES!A1" display="OPCIONES"/>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Intructivo</vt:lpstr>
      <vt:lpstr>Procesos y Sub</vt:lpstr>
      <vt:lpstr>Mapa final</vt:lpstr>
      <vt:lpstr>MAPA DE CALOR INHERENTE </vt:lpstr>
      <vt:lpstr>Matriz Calor Inherente</vt:lpstr>
      <vt:lpstr>Matriz Calor Residual</vt:lpstr>
      <vt:lpstr>MAPA DE CALOR RESIDUAL</vt:lpstr>
      <vt:lpstr>Factor de Riesgo</vt:lpstr>
      <vt:lpstr>Clasif.Riesgo</vt:lpstr>
      <vt:lpstr>Tabla probabilidad</vt:lpstr>
      <vt:lpstr>Tabla Impacto</vt:lpstr>
      <vt:lpstr>Tabla Valoración controles</vt:lpstr>
      <vt:lpstr>Opciones Tratamiento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Myrian Cubillos Benavides</dc:creator>
  <cp:keywords/>
  <dc:description/>
  <cp:lastModifiedBy>Adriana Rocío Tovar Cortés</cp:lastModifiedBy>
  <cp:revision/>
  <dcterms:created xsi:type="dcterms:W3CDTF">2020-03-24T23:12:47Z</dcterms:created>
  <dcterms:modified xsi:type="dcterms:W3CDTF">2023-01-06T18:00:50Z</dcterms:modified>
  <cp:category/>
  <cp:contentStatus/>
</cp:coreProperties>
</file>