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Types.xml" ContentType="application/vnd.ms-excel.rdrichvaluetypes+xml"/>
  <Override PartName="/xl/richData/rdrichvaluestructure.xml" ContentType="application/vnd.ms-excel.rdrichvaluestructure+xml"/>
  <Override PartName="/xl/richData/rdrichvalue.xml" ContentType="application/vnd.ms-excel.rdrichvalu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D:\1. AGENDA  2030\14 Mapa de Riesgos Final para Publicar\"/>
    </mc:Choice>
  </mc:AlternateContent>
  <bookViews>
    <workbookView xWindow="0" yWindow="0" windowWidth="28800" windowHeight="12480" tabRatio="801" activeTab="1"/>
  </bookViews>
  <sheets>
    <sheet name="MENU" sheetId="33" r:id="rId1"/>
    <sheet name="OPCIONES" sheetId="34" r:id="rId2"/>
    <sheet name="Intructivo" sheetId="20" r:id="rId3"/>
    <sheet name="Procesos y Sub" sheetId="11" r:id="rId4"/>
    <sheet name="Mapa final" sheetId="1" r:id="rId5"/>
    <sheet name="MAPA DE CALOR INHERENTE " sheetId="32" r:id="rId6"/>
    <sheet name="Matriz Calor Inherente" sheetId="18" state="hidden" r:id="rId7"/>
    <sheet name="Matriz Calor Residual" sheetId="19" state="hidden" r:id="rId8"/>
    <sheet name="MAPA DE CALOR RESIDUAL" sheetId="30" r:id="rId9"/>
    <sheet name="Factor de Riesgo" sheetId="24" r:id="rId10"/>
    <sheet name="Clasif.Riesgo" sheetId="23" r:id="rId11"/>
    <sheet name="Tabla probabilidad" sheetId="12" r:id="rId12"/>
    <sheet name="Tabla Impacto" sheetId="13" r:id="rId13"/>
    <sheet name="Tabla Valoración controles" sheetId="15" r:id="rId14"/>
    <sheet name="Opciones Tratamiento" sheetId="16" state="hidden" r:id="rId15"/>
  </sheets>
  <externalReferences>
    <externalReference r:id="rId16"/>
    <externalReference r:id="rId17"/>
    <externalReference r:id="rId18"/>
  </externalReferences>
  <definedNames>
    <definedName name="_xlnm._FilterDatabase" localSheetId="5" hidden="1">'MAPA DE CALOR INHERENTE '!$A$8:$G$8</definedName>
    <definedName name="_xlnm._FilterDatabase" localSheetId="8" hidden="1">'MAPA DE CALOR RESIDUAL'!$A$8:$H$8</definedName>
    <definedName name="_xlnm._FilterDatabase" localSheetId="4" hidden="1">'Mapa final'!$A$11:$CO$394</definedName>
    <definedName name="_xlnm._FilterDatabase" localSheetId="3" hidden="1">'Procesos y Sub'!$H$1:$I$43</definedName>
    <definedName name="Afectación_Económica">'[1]3 PROBABIL E IMPACTO INHERENTE'!$Z$9:$Z$14</definedName>
    <definedName name="CALIFICACION" localSheetId="5">#REF!</definedName>
    <definedName name="CALIFICACION">#REF!</definedName>
    <definedName name="Dimensiones" localSheetId="5">#REF!</definedName>
    <definedName name="Dimensiones">#REF!</definedName>
    <definedName name="Estrategias" localSheetId="5">#REF!</definedName>
    <definedName name="Estrategias">#REF!</definedName>
    <definedName name="Lista_proceso">[2]PA_SERVCIUDA!$F$2</definedName>
    <definedName name="Lista_reporte">[2]REPORTE!$C$5</definedName>
    <definedName name="Objetivo_1" localSheetId="5">#REF!</definedName>
    <definedName name="Objetivo_1">#REF!</definedName>
    <definedName name="Objetivo_2" localSheetId="5">#REF!</definedName>
    <definedName name="Objetivo_2">#REF!</definedName>
    <definedName name="Objetivo_3" localSheetId="5">#REF!</definedName>
    <definedName name="Objetivo_3">#REF!</definedName>
    <definedName name="Objetivo_4" localSheetId="5">#REF!</definedName>
    <definedName name="Objetivo_4">#REF!</definedName>
    <definedName name="Objetivo_5" localSheetId="5">#REF!</definedName>
    <definedName name="Objetivo_5">#REF!</definedName>
    <definedName name="objetivos_institucionales" localSheetId="5">#REF!</definedName>
    <definedName name="objetivos_institucionales">#REF!</definedName>
    <definedName name="Planes_institucionales" localSheetId="5">#REF!</definedName>
    <definedName name="Planes_institucionales">#REF!</definedName>
    <definedName name="Politica" localSheetId="5">#REF!</definedName>
    <definedName name="Politica">#REF!</definedName>
    <definedName name="PROBABILIDAD" localSheetId="5">#REF!</definedName>
    <definedName name="PROBABILIDAD">#REF!</definedName>
    <definedName name="Proceso" localSheetId="5">#REF!</definedName>
    <definedName name="Proceso">#REF!</definedName>
    <definedName name="Recursos" localSheetId="5">#REF!</definedName>
    <definedName name="Recursos">#REF!</definedName>
    <definedName name="Reputacional">'[1]3 PROBABIL E IMPACTO INHERENTE'!$AA$9:$AA$14</definedName>
    <definedName name="SERVCIUDA" localSheetId="5">#REF!</definedName>
    <definedName name="SERVCIUDA">#REF!</definedName>
    <definedName name="SERVICIO_AL_CIUDADANO_Y_PARTICIPACION" localSheetId="5">#REF!</definedName>
    <definedName name="SERVICIO_AL_CIUDADANO_Y_PARTICIPACION">#REF!</definedName>
    <definedName name="Tipo_indicador" localSheetId="5">#REF!</definedName>
    <definedName name="Tipo_indicador">#REF!</definedName>
    <definedName name="TipoControl" localSheetId="5">#REF!</definedName>
    <definedName name="TipoControl">#REF!</definedName>
    <definedName name="Unidad_medida" localSheetId="5">#REF!</definedName>
    <definedName name="Unidad_medida">#REF!</definedName>
    <definedName name="Valores" localSheetId="5">#REF!</definedName>
    <definedName name="Valores">#REF!</definedName>
  </definedNames>
  <calcPr calcId="162913"/>
  <pivotCaches>
    <pivotCache cacheId="4" r:id="rId19"/>
  </pivotCache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252" i="1" l="1"/>
  <c r="AT252" i="1"/>
  <c r="AU372" i="1" l="1"/>
  <c r="AT372" i="1"/>
  <c r="AJ253" i="1" l="1"/>
  <c r="AJ249" i="1"/>
  <c r="AJ201" i="1"/>
  <c r="AJ204" i="1"/>
  <c r="AO98" i="1" l="1"/>
  <c r="D2" i="32" l="1"/>
  <c r="D3" i="32"/>
  <c r="A9" i="32"/>
  <c r="B9" i="32"/>
  <c r="C9" i="32"/>
  <c r="D9" i="32"/>
  <c r="E9" i="32"/>
  <c r="F9" i="32"/>
  <c r="A10" i="32"/>
  <c r="B10" i="32"/>
  <c r="C10" i="32"/>
  <c r="D10" i="32"/>
  <c r="E10" i="32"/>
  <c r="F10" i="32"/>
  <c r="A11" i="32"/>
  <c r="B11" i="32"/>
  <c r="C11" i="32"/>
  <c r="D11" i="32"/>
  <c r="E11" i="32"/>
  <c r="F11" i="32"/>
  <c r="A12" i="32"/>
  <c r="B12" i="32"/>
  <c r="C12" i="32"/>
  <c r="D12" i="32"/>
  <c r="E12" i="32"/>
  <c r="F12" i="32"/>
  <c r="A13" i="32"/>
  <c r="B13" i="32"/>
  <c r="C13" i="32"/>
  <c r="D13" i="32"/>
  <c r="E13" i="32"/>
  <c r="F13" i="32"/>
  <c r="A14" i="32"/>
  <c r="B14" i="32"/>
  <c r="C14" i="32"/>
  <c r="D14" i="32"/>
  <c r="E14" i="32"/>
  <c r="F14" i="32"/>
  <c r="A15" i="32"/>
  <c r="B15" i="32"/>
  <c r="C15" i="32"/>
  <c r="D15" i="32"/>
  <c r="E15" i="32"/>
  <c r="F15" i="32"/>
  <c r="A16" i="32"/>
  <c r="B16" i="32"/>
  <c r="C16" i="32"/>
  <c r="D16" i="32"/>
  <c r="E16" i="32"/>
  <c r="F16" i="32"/>
  <c r="A17" i="32"/>
  <c r="B17" i="32"/>
  <c r="C17" i="32"/>
  <c r="D17" i="32"/>
  <c r="E17" i="32"/>
  <c r="F17" i="32"/>
  <c r="A18" i="32"/>
  <c r="B18" i="32"/>
  <c r="C18" i="32"/>
  <c r="D18" i="32"/>
  <c r="E18" i="32"/>
  <c r="F18" i="32"/>
  <c r="A19" i="32"/>
  <c r="B19" i="32"/>
  <c r="C19" i="32"/>
  <c r="D19" i="32"/>
  <c r="E19" i="32"/>
  <c r="F19" i="32"/>
  <c r="A20" i="32"/>
  <c r="B20" i="32"/>
  <c r="C20" i="32"/>
  <c r="D20" i="32"/>
  <c r="E20" i="32"/>
  <c r="F20" i="32"/>
  <c r="A21" i="32"/>
  <c r="B21" i="32"/>
  <c r="C21" i="32"/>
  <c r="D21" i="32"/>
  <c r="E21" i="32"/>
  <c r="F21" i="32"/>
  <c r="A22" i="32"/>
  <c r="B22" i="32"/>
  <c r="C22" i="32"/>
  <c r="D22" i="32"/>
  <c r="E22" i="32"/>
  <c r="F22" i="32"/>
  <c r="A23" i="32"/>
  <c r="B23" i="32"/>
  <c r="C23" i="32"/>
  <c r="D23" i="32"/>
  <c r="E23" i="32"/>
  <c r="F23" i="32"/>
  <c r="A24" i="32"/>
  <c r="B24" i="32"/>
  <c r="C24" i="32"/>
  <c r="D24" i="32"/>
  <c r="E24" i="32"/>
  <c r="F24" i="32"/>
  <c r="A25" i="32"/>
  <c r="B25" i="32"/>
  <c r="C25" i="32"/>
  <c r="D25" i="32"/>
  <c r="E25" i="32"/>
  <c r="F25" i="32"/>
  <c r="A26" i="32"/>
  <c r="B26" i="32"/>
  <c r="C26" i="32"/>
  <c r="D26" i="32"/>
  <c r="E26" i="32"/>
  <c r="F26" i="32"/>
  <c r="A27" i="32"/>
  <c r="B27" i="32"/>
  <c r="C27" i="32"/>
  <c r="D27" i="32"/>
  <c r="E27" i="32"/>
  <c r="F27" i="32"/>
  <c r="A28" i="32"/>
  <c r="B28" i="32"/>
  <c r="C28" i="32"/>
  <c r="D28" i="32"/>
  <c r="E28" i="32"/>
  <c r="F28" i="32"/>
  <c r="A29" i="32"/>
  <c r="B29" i="32"/>
  <c r="C29" i="32"/>
  <c r="D29" i="32"/>
  <c r="E29" i="32"/>
  <c r="F29" i="32"/>
  <c r="A30" i="32"/>
  <c r="B30" i="32"/>
  <c r="C30" i="32"/>
  <c r="D30" i="32"/>
  <c r="E30" i="32"/>
  <c r="F30" i="32"/>
  <c r="A31" i="32"/>
  <c r="B31" i="32"/>
  <c r="C31" i="32"/>
  <c r="D31" i="32"/>
  <c r="E31" i="32"/>
  <c r="F31" i="32"/>
  <c r="A32" i="32"/>
  <c r="B32" i="32"/>
  <c r="C32" i="32"/>
  <c r="D32" i="32"/>
  <c r="E32" i="32"/>
  <c r="F32" i="32"/>
  <c r="A33" i="32"/>
  <c r="B33" i="32"/>
  <c r="C33" i="32"/>
  <c r="D33" i="32"/>
  <c r="E33" i="32"/>
  <c r="F33" i="32"/>
  <c r="A34" i="32"/>
  <c r="B34" i="32"/>
  <c r="C34" i="32"/>
  <c r="D34" i="32"/>
  <c r="E34" i="32"/>
  <c r="F34" i="32"/>
  <c r="A35" i="32"/>
  <c r="B35" i="32"/>
  <c r="C35" i="32"/>
  <c r="D35" i="32"/>
  <c r="E35" i="32"/>
  <c r="F35" i="32"/>
  <c r="A36" i="32"/>
  <c r="B36" i="32"/>
  <c r="C36" i="32"/>
  <c r="D36" i="32"/>
  <c r="E36" i="32"/>
  <c r="F36" i="32"/>
  <c r="A37" i="32"/>
  <c r="B37" i="32"/>
  <c r="C37" i="32"/>
  <c r="D37" i="32"/>
  <c r="E37" i="32"/>
  <c r="F37" i="32"/>
  <c r="A38" i="32"/>
  <c r="B38" i="32"/>
  <c r="C38" i="32"/>
  <c r="D38" i="32"/>
  <c r="E38" i="32"/>
  <c r="F38" i="32"/>
  <c r="A39" i="32"/>
  <c r="B39" i="32"/>
  <c r="C39" i="32"/>
  <c r="D39" i="32"/>
  <c r="E39" i="32"/>
  <c r="F39" i="32"/>
  <c r="A40" i="32"/>
  <c r="B40" i="32"/>
  <c r="C40" i="32"/>
  <c r="D40" i="32"/>
  <c r="E40" i="32"/>
  <c r="F40" i="32"/>
  <c r="A41" i="32"/>
  <c r="B41" i="32"/>
  <c r="C41" i="32"/>
  <c r="D41" i="32"/>
  <c r="E41" i="32"/>
  <c r="F41" i="32"/>
  <c r="A42" i="32"/>
  <c r="B42" i="32"/>
  <c r="C42" i="32"/>
  <c r="D42" i="32"/>
  <c r="E42" i="32"/>
  <c r="F42" i="32"/>
  <c r="A43" i="32"/>
  <c r="B43" i="32"/>
  <c r="C43" i="32"/>
  <c r="D43" i="32"/>
  <c r="E43" i="32"/>
  <c r="F43" i="32"/>
  <c r="A44" i="32"/>
  <c r="B44" i="32"/>
  <c r="C44" i="32"/>
  <c r="D44" i="32"/>
  <c r="E44" i="32"/>
  <c r="F44" i="32"/>
  <c r="A45" i="32"/>
  <c r="B45" i="32"/>
  <c r="C45" i="32"/>
  <c r="D45" i="32"/>
  <c r="E45" i="32"/>
  <c r="F45" i="32"/>
  <c r="A46" i="32"/>
  <c r="B46" i="32"/>
  <c r="C46" i="32"/>
  <c r="D46" i="32"/>
  <c r="E46" i="32"/>
  <c r="F46" i="32"/>
  <c r="A47" i="32"/>
  <c r="B47" i="32"/>
  <c r="C47" i="32"/>
  <c r="D47" i="32"/>
  <c r="E47" i="32"/>
  <c r="F47" i="32"/>
  <c r="A48" i="32"/>
  <c r="B48" i="32"/>
  <c r="C48" i="32"/>
  <c r="D48" i="32"/>
  <c r="E48" i="32"/>
  <c r="F48" i="32"/>
  <c r="A49" i="32"/>
  <c r="B49" i="32"/>
  <c r="C49" i="32"/>
  <c r="D49" i="32"/>
  <c r="E49" i="32"/>
  <c r="F49" i="32"/>
  <c r="A50" i="32"/>
  <c r="B50" i="32"/>
  <c r="C50" i="32"/>
  <c r="D50" i="32"/>
  <c r="E50" i="32"/>
  <c r="F50" i="32"/>
  <c r="A51" i="32"/>
  <c r="B51" i="32"/>
  <c r="C51" i="32"/>
  <c r="D51" i="32"/>
  <c r="E51" i="32"/>
  <c r="F51" i="32"/>
  <c r="A52" i="32"/>
  <c r="B52" i="32"/>
  <c r="C52" i="32"/>
  <c r="D52" i="32"/>
  <c r="E52" i="32"/>
  <c r="F52" i="32"/>
  <c r="A53" i="32"/>
  <c r="B53" i="32"/>
  <c r="C53" i="32"/>
  <c r="D53" i="32"/>
  <c r="E53" i="32"/>
  <c r="F53" i="32"/>
  <c r="A54" i="32"/>
  <c r="B54" i="32"/>
  <c r="C54" i="32"/>
  <c r="D54" i="32"/>
  <c r="E54" i="32"/>
  <c r="F54" i="32"/>
  <c r="A55" i="32"/>
  <c r="B55" i="32"/>
  <c r="C55" i="32"/>
  <c r="D55" i="32"/>
  <c r="E55" i="32"/>
  <c r="F55" i="32"/>
  <c r="A56" i="32"/>
  <c r="B56" i="32"/>
  <c r="C56" i="32"/>
  <c r="D56" i="32"/>
  <c r="E56" i="32"/>
  <c r="F56" i="32"/>
  <c r="A57" i="32"/>
  <c r="B57" i="32"/>
  <c r="C57" i="32"/>
  <c r="D57" i="32"/>
  <c r="E57" i="32"/>
  <c r="F57" i="32"/>
  <c r="A58" i="32"/>
  <c r="B58" i="32"/>
  <c r="C58" i="32"/>
  <c r="D58" i="32"/>
  <c r="E58" i="32"/>
  <c r="F58" i="32"/>
  <c r="A59" i="32"/>
  <c r="B59" i="32"/>
  <c r="C59" i="32"/>
  <c r="D59" i="32"/>
  <c r="E59" i="32"/>
  <c r="F59" i="32"/>
  <c r="A60" i="32"/>
  <c r="B60" i="32"/>
  <c r="C60" i="32"/>
  <c r="D60" i="32"/>
  <c r="E60" i="32"/>
  <c r="F60" i="32"/>
  <c r="A61" i="32"/>
  <c r="B61" i="32"/>
  <c r="C61" i="32"/>
  <c r="D61" i="32"/>
  <c r="E61" i="32"/>
  <c r="F61" i="32"/>
  <c r="A62" i="32"/>
  <c r="B62" i="32"/>
  <c r="C62" i="32"/>
  <c r="D62" i="32"/>
  <c r="E62" i="32"/>
  <c r="F62" i="32"/>
  <c r="A63" i="32"/>
  <c r="B63" i="32"/>
  <c r="C63" i="32"/>
  <c r="D63" i="32"/>
  <c r="E63" i="32"/>
  <c r="F63" i="32"/>
  <c r="A64" i="32"/>
  <c r="B64" i="32"/>
  <c r="C64" i="32"/>
  <c r="D64" i="32"/>
  <c r="E64" i="32"/>
  <c r="F64" i="32"/>
  <c r="A65" i="32"/>
  <c r="B65" i="32"/>
  <c r="C65" i="32"/>
  <c r="D65" i="32"/>
  <c r="E65" i="32"/>
  <c r="F65" i="32"/>
  <c r="A66" i="32"/>
  <c r="B66" i="32"/>
  <c r="C66" i="32"/>
  <c r="D66" i="32"/>
  <c r="E66" i="32"/>
  <c r="F66" i="32"/>
  <c r="A67" i="32"/>
  <c r="B67" i="32"/>
  <c r="C67" i="32"/>
  <c r="D67" i="32"/>
  <c r="E67" i="32"/>
  <c r="F67" i="32"/>
  <c r="A68" i="32"/>
  <c r="B68" i="32"/>
  <c r="C68" i="32"/>
  <c r="D68" i="32"/>
  <c r="E68" i="32"/>
  <c r="F68" i="32"/>
  <c r="A69" i="32"/>
  <c r="B69" i="32"/>
  <c r="C69" i="32"/>
  <c r="D69" i="32"/>
  <c r="E69" i="32"/>
  <c r="F69" i="32"/>
  <c r="A70" i="32"/>
  <c r="B70" i="32"/>
  <c r="C70" i="32"/>
  <c r="D70" i="32"/>
  <c r="E70" i="32"/>
  <c r="G70" i="32" s="1"/>
  <c r="F70" i="32"/>
  <c r="A71" i="32"/>
  <c r="B71" i="32"/>
  <c r="C71" i="32"/>
  <c r="D71" i="32"/>
  <c r="E71" i="32"/>
  <c r="G71" i="32" s="1"/>
  <c r="F71" i="32"/>
  <c r="A72" i="32"/>
  <c r="B72" i="32"/>
  <c r="C72" i="32"/>
  <c r="D72" i="32"/>
  <c r="E72" i="32"/>
  <c r="G72" i="32" s="1"/>
  <c r="F72" i="32"/>
  <c r="A73" i="32"/>
  <c r="B73" i="32"/>
  <c r="C73" i="32"/>
  <c r="D73" i="32"/>
  <c r="E73" i="32"/>
  <c r="G73" i="32" s="1"/>
  <c r="F73" i="32"/>
  <c r="G46" i="32" l="1"/>
  <c r="G62" i="32"/>
  <c r="G30" i="32"/>
  <c r="G14" i="32"/>
  <c r="G12" i="32"/>
  <c r="G10" i="32"/>
  <c r="G59" i="32"/>
  <c r="G60" i="32"/>
  <c r="G68" i="32"/>
  <c r="G53" i="32"/>
  <c r="G49" i="32"/>
  <c r="G47" i="32"/>
  <c r="G45" i="32"/>
  <c r="G43" i="32"/>
  <c r="G41" i="32"/>
  <c r="G35" i="32"/>
  <c r="G33" i="32"/>
  <c r="G31" i="32"/>
  <c r="G29" i="32"/>
  <c r="G27" i="32"/>
  <c r="G25" i="32"/>
  <c r="G19" i="32"/>
  <c r="G67" i="32"/>
  <c r="G65" i="32"/>
  <c r="G63" i="32"/>
  <c r="G58" i="32"/>
  <c r="G54" i="32"/>
  <c r="G52" i="32"/>
  <c r="G36" i="32"/>
  <c r="G17" i="32"/>
  <c r="G48" i="32"/>
  <c r="G15" i="32"/>
  <c r="G66" i="32"/>
  <c r="G57" i="32"/>
  <c r="G55" i="32"/>
  <c r="G51" i="32"/>
  <c r="G39" i="32"/>
  <c r="G32" i="32"/>
  <c r="G24" i="32"/>
  <c r="G20" i="32"/>
  <c r="G50" i="32"/>
  <c r="G40" i="32"/>
  <c r="G23" i="32"/>
  <c r="G16" i="32"/>
  <c r="G69" i="32"/>
  <c r="G64" i="32"/>
  <c r="G61" i="32"/>
  <c r="G56" i="32"/>
  <c r="G44" i="32"/>
  <c r="G42" i="32"/>
  <c r="G37" i="32"/>
  <c r="G28" i="32"/>
  <c r="G26" i="32"/>
  <c r="G21" i="32"/>
  <c r="G38" i="32"/>
  <c r="G22" i="32"/>
  <c r="G13" i="32"/>
  <c r="G11" i="32"/>
  <c r="G9" i="32"/>
  <c r="G34" i="32"/>
  <c r="G18" i="32"/>
  <c r="K9" i="32"/>
  <c r="M13" i="32"/>
  <c r="M12" i="32"/>
  <c r="M9" i="32"/>
  <c r="L13" i="32"/>
  <c r="L12" i="32"/>
  <c r="L11" i="32"/>
  <c r="L10" i="32"/>
  <c r="L9" i="32"/>
  <c r="M11" i="32"/>
  <c r="M10" i="32"/>
  <c r="O13" i="32"/>
  <c r="K13" i="32"/>
  <c r="O12" i="32"/>
  <c r="K12" i="32"/>
  <c r="O11" i="32"/>
  <c r="K11" i="32"/>
  <c r="O10" i="32"/>
  <c r="K10" i="32"/>
  <c r="O9" i="32"/>
  <c r="N13" i="32"/>
  <c r="N12" i="32"/>
  <c r="N11" i="32"/>
  <c r="N10" i="32"/>
  <c r="N9" i="32"/>
  <c r="AJ126" i="1" l="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2" i="1"/>
  <c r="AJ203"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50" i="1"/>
  <c r="AJ251" i="1"/>
  <c r="AJ252"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13" i="1"/>
  <c r="AJ14" i="1"/>
  <c r="AJ15" i="1"/>
  <c r="AJ16" i="1"/>
  <c r="AJ17" i="1"/>
  <c r="AJ18"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12" i="1"/>
  <c r="AR163" i="1"/>
  <c r="AQ163" i="1" s="1"/>
  <c r="AR301" i="1"/>
  <c r="AQ301" i="1" s="1"/>
  <c r="AR374" i="1"/>
  <c r="AQ374" i="1" s="1"/>
  <c r="AR375" i="1"/>
  <c r="AQ375" i="1" s="1"/>
  <c r="AR376" i="1"/>
  <c r="AQ376" i="1" s="1"/>
  <c r="AR377" i="1"/>
  <c r="AQ377" i="1" s="1"/>
  <c r="AR378" i="1"/>
  <c r="AQ378" i="1" s="1"/>
  <c r="AR379" i="1"/>
  <c r="AQ379" i="1" s="1"/>
  <c r="AR380" i="1"/>
  <c r="AQ380" i="1" s="1"/>
  <c r="AR381" i="1"/>
  <c r="AQ381" i="1" s="1"/>
  <c r="AR382" i="1"/>
  <c r="AQ382" i="1" s="1"/>
  <c r="AR383" i="1"/>
  <c r="AQ383" i="1" s="1"/>
  <c r="AR384" i="1"/>
  <c r="AQ384" i="1" s="1"/>
  <c r="AR385" i="1"/>
  <c r="AQ385" i="1" s="1"/>
  <c r="AR386" i="1"/>
  <c r="AQ386" i="1" s="1"/>
  <c r="AR387" i="1"/>
  <c r="AQ387" i="1" s="1"/>
  <c r="AR388" i="1"/>
  <c r="AQ388" i="1" s="1"/>
  <c r="AR389" i="1"/>
  <c r="AQ389" i="1" s="1"/>
  <c r="AR390" i="1"/>
  <c r="AQ390" i="1" s="1"/>
  <c r="AR391" i="1"/>
  <c r="AQ391" i="1" s="1"/>
  <c r="AR392" i="1"/>
  <c r="AQ392" i="1" s="1"/>
  <c r="AR393" i="1"/>
  <c r="AQ393" i="1" s="1"/>
  <c r="AR394" i="1"/>
  <c r="AQ394" i="1" s="1"/>
  <c r="AR139" i="1" l="1"/>
  <c r="AQ139" i="1" s="1"/>
  <c r="S156" i="1" l="1"/>
  <c r="S12" i="1"/>
  <c r="AO272" i="1"/>
  <c r="AO373" i="1"/>
  <c r="AO374" i="1"/>
  <c r="AS374" i="1" s="1"/>
  <c r="AO375" i="1"/>
  <c r="AS375" i="1" s="1"/>
  <c r="AO376" i="1"/>
  <c r="AS376" i="1" s="1"/>
  <c r="AO377" i="1"/>
  <c r="AS377" i="1" s="1"/>
  <c r="AO378" i="1"/>
  <c r="AS378" i="1" s="1"/>
  <c r="AO379" i="1"/>
  <c r="AS379" i="1" s="1"/>
  <c r="AO380" i="1"/>
  <c r="AS380" i="1" s="1"/>
  <c r="AO381" i="1"/>
  <c r="AS381" i="1" s="1"/>
  <c r="AO382" i="1"/>
  <c r="AS382" i="1" s="1"/>
  <c r="AO383" i="1"/>
  <c r="AS383" i="1" s="1"/>
  <c r="AO384" i="1"/>
  <c r="AS384" i="1" s="1"/>
  <c r="AO385" i="1"/>
  <c r="AS385" i="1" s="1"/>
  <c r="AO386" i="1"/>
  <c r="AS386" i="1" s="1"/>
  <c r="AO387" i="1"/>
  <c r="AS387" i="1" s="1"/>
  <c r="AO388" i="1"/>
  <c r="AS388" i="1" s="1"/>
  <c r="AO389" i="1"/>
  <c r="AS389" i="1" s="1"/>
  <c r="AO390" i="1"/>
  <c r="AS390" i="1" s="1"/>
  <c r="AO391" i="1"/>
  <c r="AS391" i="1" s="1"/>
  <c r="AO392" i="1"/>
  <c r="AS392" i="1" s="1"/>
  <c r="AO393" i="1"/>
  <c r="AS393" i="1" s="1"/>
  <c r="AO55" i="1"/>
  <c r="AO56" i="1"/>
  <c r="E73" i="30"/>
  <c r="G73" i="30" s="1"/>
  <c r="D73" i="30"/>
  <c r="F73" i="30" s="1"/>
  <c r="H73" i="30" s="1"/>
  <c r="C73" i="30"/>
  <c r="B73" i="30"/>
  <c r="A73" i="30"/>
  <c r="E72" i="30"/>
  <c r="G72" i="30" s="1"/>
  <c r="D72" i="30"/>
  <c r="F72" i="30" s="1"/>
  <c r="H72" i="30" s="1"/>
  <c r="C72" i="30"/>
  <c r="B72" i="30"/>
  <c r="A72" i="30"/>
  <c r="E71" i="30"/>
  <c r="G71" i="30" s="1"/>
  <c r="D71" i="30"/>
  <c r="F71" i="30" s="1"/>
  <c r="H71" i="30" s="1"/>
  <c r="C71" i="30"/>
  <c r="B71" i="30"/>
  <c r="A71" i="30"/>
  <c r="E70" i="30"/>
  <c r="G70" i="30" s="1"/>
  <c r="D70" i="30"/>
  <c r="F70" i="30" s="1"/>
  <c r="H70" i="30" s="1"/>
  <c r="C70" i="30"/>
  <c r="B70" i="30"/>
  <c r="A70" i="30"/>
  <c r="E69" i="30"/>
  <c r="G69" i="30" s="1"/>
  <c r="D69" i="30"/>
  <c r="F69" i="30" s="1"/>
  <c r="C69" i="30"/>
  <c r="B69" i="30"/>
  <c r="A69" i="30"/>
  <c r="E68" i="30"/>
  <c r="G68" i="30" s="1"/>
  <c r="D68" i="30"/>
  <c r="F68" i="30" s="1"/>
  <c r="C68" i="30"/>
  <c r="B68" i="30"/>
  <c r="A68" i="30"/>
  <c r="E67" i="30"/>
  <c r="G67" i="30" s="1"/>
  <c r="D67" i="30"/>
  <c r="F67" i="30" s="1"/>
  <c r="C67" i="30"/>
  <c r="B67" i="30"/>
  <c r="A67" i="30"/>
  <c r="E66" i="30"/>
  <c r="G66" i="30" s="1"/>
  <c r="D66" i="30"/>
  <c r="F66" i="30" s="1"/>
  <c r="C66" i="30"/>
  <c r="B66" i="30"/>
  <c r="A66" i="30"/>
  <c r="E65" i="30"/>
  <c r="G65" i="30" s="1"/>
  <c r="D65" i="30"/>
  <c r="F65" i="30" s="1"/>
  <c r="C65" i="30"/>
  <c r="B65" i="30"/>
  <c r="A65" i="30"/>
  <c r="E64" i="30"/>
  <c r="G64" i="30" s="1"/>
  <c r="D64" i="30"/>
  <c r="F64" i="30" s="1"/>
  <c r="C64" i="30"/>
  <c r="B64" i="30"/>
  <c r="A64" i="30"/>
  <c r="E63" i="30"/>
  <c r="G63" i="30" s="1"/>
  <c r="D63" i="30"/>
  <c r="F63" i="30" s="1"/>
  <c r="C63" i="30"/>
  <c r="B63" i="30"/>
  <c r="A63" i="30"/>
  <c r="E62" i="30"/>
  <c r="G62" i="30" s="1"/>
  <c r="D62" i="30"/>
  <c r="F62" i="30" s="1"/>
  <c r="C62" i="30"/>
  <c r="B62" i="30"/>
  <c r="A62" i="30"/>
  <c r="E61" i="30"/>
  <c r="G61" i="30" s="1"/>
  <c r="D61" i="30"/>
  <c r="F61" i="30" s="1"/>
  <c r="C61" i="30"/>
  <c r="B61" i="30"/>
  <c r="A61" i="30"/>
  <c r="E60" i="30"/>
  <c r="G60" i="30" s="1"/>
  <c r="D60" i="30"/>
  <c r="F60" i="30" s="1"/>
  <c r="C60" i="30"/>
  <c r="B60" i="30"/>
  <c r="A60" i="30"/>
  <c r="E59" i="30"/>
  <c r="G59" i="30" s="1"/>
  <c r="D59" i="30"/>
  <c r="F59" i="30" s="1"/>
  <c r="C59" i="30"/>
  <c r="B59" i="30"/>
  <c r="A59" i="30"/>
  <c r="E58" i="30"/>
  <c r="G58" i="30" s="1"/>
  <c r="D58" i="30"/>
  <c r="F58" i="30" s="1"/>
  <c r="C58" i="30"/>
  <c r="B58" i="30"/>
  <c r="A58" i="30"/>
  <c r="E57" i="30"/>
  <c r="G57" i="30" s="1"/>
  <c r="D57" i="30"/>
  <c r="F57" i="30" s="1"/>
  <c r="C57" i="30"/>
  <c r="B57" i="30"/>
  <c r="A57" i="30"/>
  <c r="E56" i="30"/>
  <c r="G56" i="30" s="1"/>
  <c r="D56" i="30"/>
  <c r="F56" i="30" s="1"/>
  <c r="C56" i="30"/>
  <c r="B56" i="30"/>
  <c r="A56" i="30"/>
  <c r="E55" i="30"/>
  <c r="G55" i="30" s="1"/>
  <c r="D55" i="30"/>
  <c r="F55" i="30" s="1"/>
  <c r="C55" i="30"/>
  <c r="B55" i="30"/>
  <c r="A55" i="30"/>
  <c r="E54" i="30"/>
  <c r="G54" i="30" s="1"/>
  <c r="D54" i="30"/>
  <c r="F54" i="30" s="1"/>
  <c r="C54" i="30"/>
  <c r="B54" i="30"/>
  <c r="A54" i="30"/>
  <c r="E53" i="30"/>
  <c r="G53" i="30" s="1"/>
  <c r="D53" i="30"/>
  <c r="F53" i="30" s="1"/>
  <c r="C53" i="30"/>
  <c r="B53" i="30"/>
  <c r="A53" i="30"/>
  <c r="E52" i="30"/>
  <c r="G52" i="30" s="1"/>
  <c r="D52" i="30"/>
  <c r="F52" i="30" s="1"/>
  <c r="C52" i="30"/>
  <c r="B52" i="30"/>
  <c r="A52" i="30"/>
  <c r="E51" i="30"/>
  <c r="G51" i="30" s="1"/>
  <c r="D51" i="30"/>
  <c r="F51" i="30" s="1"/>
  <c r="C51" i="30"/>
  <c r="B51" i="30"/>
  <c r="A51" i="30"/>
  <c r="E50" i="30"/>
  <c r="G50" i="30" s="1"/>
  <c r="D50" i="30"/>
  <c r="F50" i="30" s="1"/>
  <c r="C50" i="30"/>
  <c r="B50" i="30"/>
  <c r="A50" i="30"/>
  <c r="E49" i="30"/>
  <c r="G49" i="30" s="1"/>
  <c r="D49" i="30"/>
  <c r="F49" i="30" s="1"/>
  <c r="C49" i="30"/>
  <c r="B49" i="30"/>
  <c r="A49" i="30"/>
  <c r="E48" i="30"/>
  <c r="G48" i="30" s="1"/>
  <c r="D48" i="30"/>
  <c r="F48" i="30" s="1"/>
  <c r="C48" i="30"/>
  <c r="B48" i="30"/>
  <c r="A48" i="30"/>
  <c r="E47" i="30"/>
  <c r="G47" i="30" s="1"/>
  <c r="D47" i="30"/>
  <c r="F47" i="30" s="1"/>
  <c r="C47" i="30"/>
  <c r="B47" i="30"/>
  <c r="A47" i="30"/>
  <c r="E46" i="30"/>
  <c r="G46" i="30" s="1"/>
  <c r="D46" i="30"/>
  <c r="F46" i="30" s="1"/>
  <c r="C46" i="30"/>
  <c r="B46" i="30"/>
  <c r="A46" i="30"/>
  <c r="E45" i="30"/>
  <c r="G45" i="30" s="1"/>
  <c r="D45" i="30"/>
  <c r="F45" i="30" s="1"/>
  <c r="C45" i="30"/>
  <c r="B45" i="30"/>
  <c r="A45" i="30"/>
  <c r="E44" i="30"/>
  <c r="G44" i="30" s="1"/>
  <c r="D44" i="30"/>
  <c r="F44" i="30" s="1"/>
  <c r="C44" i="30"/>
  <c r="B44" i="30"/>
  <c r="A44" i="30"/>
  <c r="E43" i="30"/>
  <c r="G43" i="30" s="1"/>
  <c r="D43" i="30"/>
  <c r="F43" i="30" s="1"/>
  <c r="C43" i="30"/>
  <c r="B43" i="30"/>
  <c r="A43" i="30"/>
  <c r="E42" i="30"/>
  <c r="G42" i="30" s="1"/>
  <c r="D42" i="30"/>
  <c r="F42" i="30" s="1"/>
  <c r="C42" i="30"/>
  <c r="B42" i="30"/>
  <c r="A42" i="30"/>
  <c r="E41" i="30"/>
  <c r="G41" i="30" s="1"/>
  <c r="D41" i="30"/>
  <c r="F41" i="30" s="1"/>
  <c r="C41" i="30"/>
  <c r="B41" i="30"/>
  <c r="A41" i="30"/>
  <c r="E40" i="30"/>
  <c r="G40" i="30" s="1"/>
  <c r="D40" i="30"/>
  <c r="F40" i="30" s="1"/>
  <c r="C40" i="30"/>
  <c r="B40" i="30"/>
  <c r="A40" i="30"/>
  <c r="E39" i="30"/>
  <c r="G39" i="30" s="1"/>
  <c r="D39" i="30"/>
  <c r="F39" i="30" s="1"/>
  <c r="C39" i="30"/>
  <c r="B39" i="30"/>
  <c r="A39" i="30"/>
  <c r="E38" i="30"/>
  <c r="G38" i="30" s="1"/>
  <c r="D38" i="30"/>
  <c r="F38" i="30" s="1"/>
  <c r="C38" i="30"/>
  <c r="B38" i="30"/>
  <c r="A38" i="30"/>
  <c r="E37" i="30"/>
  <c r="G37" i="30" s="1"/>
  <c r="D37" i="30"/>
  <c r="F37" i="30" s="1"/>
  <c r="C37" i="30"/>
  <c r="B37" i="30"/>
  <c r="A37" i="30"/>
  <c r="E36" i="30"/>
  <c r="G36" i="30" s="1"/>
  <c r="D36" i="30"/>
  <c r="F36" i="30" s="1"/>
  <c r="C36" i="30"/>
  <c r="B36" i="30"/>
  <c r="A36" i="30"/>
  <c r="E35" i="30"/>
  <c r="G35" i="30" s="1"/>
  <c r="D35" i="30"/>
  <c r="F35" i="30" s="1"/>
  <c r="C35" i="30"/>
  <c r="B35" i="30"/>
  <c r="A35" i="30"/>
  <c r="E34" i="30"/>
  <c r="G34" i="30" s="1"/>
  <c r="D34" i="30"/>
  <c r="F34" i="30" s="1"/>
  <c r="C34" i="30"/>
  <c r="B34" i="30"/>
  <c r="A34" i="30"/>
  <c r="E33" i="30"/>
  <c r="G33" i="30" s="1"/>
  <c r="D33" i="30"/>
  <c r="F33" i="30" s="1"/>
  <c r="C33" i="30"/>
  <c r="B33" i="30"/>
  <c r="A33" i="30"/>
  <c r="E32" i="30"/>
  <c r="G32" i="30" s="1"/>
  <c r="D32" i="30"/>
  <c r="F32" i="30" s="1"/>
  <c r="C32" i="30"/>
  <c r="B32" i="30"/>
  <c r="A32" i="30"/>
  <c r="E31" i="30"/>
  <c r="G31" i="30" s="1"/>
  <c r="D31" i="30"/>
  <c r="F31" i="30" s="1"/>
  <c r="C31" i="30"/>
  <c r="B31" i="30"/>
  <c r="A31" i="30"/>
  <c r="E30" i="30"/>
  <c r="G30" i="30" s="1"/>
  <c r="D30" i="30"/>
  <c r="F30" i="30" s="1"/>
  <c r="C30" i="30"/>
  <c r="B30" i="30"/>
  <c r="A30" i="30"/>
  <c r="E29" i="30"/>
  <c r="G29" i="30" s="1"/>
  <c r="D29" i="30"/>
  <c r="F29" i="30" s="1"/>
  <c r="C29" i="30"/>
  <c r="B29" i="30"/>
  <c r="A29" i="30"/>
  <c r="E28" i="30"/>
  <c r="G28" i="30" s="1"/>
  <c r="D28" i="30"/>
  <c r="F28" i="30" s="1"/>
  <c r="C28" i="30"/>
  <c r="B28" i="30"/>
  <c r="A28" i="30"/>
  <c r="E27" i="30"/>
  <c r="G27" i="30" s="1"/>
  <c r="D27" i="30"/>
  <c r="F27" i="30" s="1"/>
  <c r="C27" i="30"/>
  <c r="B27" i="30"/>
  <c r="A27" i="30"/>
  <c r="E26" i="30"/>
  <c r="G26" i="30" s="1"/>
  <c r="D26" i="30"/>
  <c r="F26" i="30" s="1"/>
  <c r="C26" i="30"/>
  <c r="B26" i="30"/>
  <c r="A26" i="30"/>
  <c r="E25" i="30"/>
  <c r="G25" i="30" s="1"/>
  <c r="D25" i="30"/>
  <c r="F25" i="30" s="1"/>
  <c r="C25" i="30"/>
  <c r="B25" i="30"/>
  <c r="A25" i="30"/>
  <c r="E24" i="30"/>
  <c r="G24" i="30" s="1"/>
  <c r="D24" i="30"/>
  <c r="F24" i="30" s="1"/>
  <c r="C24" i="30"/>
  <c r="B24" i="30"/>
  <c r="A24" i="30"/>
  <c r="E23" i="30"/>
  <c r="G23" i="30" s="1"/>
  <c r="D23" i="30"/>
  <c r="F23" i="30" s="1"/>
  <c r="C23" i="30"/>
  <c r="B23" i="30"/>
  <c r="A23" i="30"/>
  <c r="E22" i="30"/>
  <c r="G22" i="30" s="1"/>
  <c r="D22" i="30"/>
  <c r="F22" i="30" s="1"/>
  <c r="C22" i="30"/>
  <c r="B22" i="30"/>
  <c r="A22" i="30"/>
  <c r="E21" i="30"/>
  <c r="G21" i="30" s="1"/>
  <c r="D21" i="30"/>
  <c r="F21" i="30" s="1"/>
  <c r="C21" i="30"/>
  <c r="B21" i="30"/>
  <c r="A21" i="30"/>
  <c r="E20" i="30"/>
  <c r="G20" i="30" s="1"/>
  <c r="D20" i="30"/>
  <c r="F20" i="30" s="1"/>
  <c r="C20" i="30"/>
  <c r="B20" i="30"/>
  <c r="A20" i="30"/>
  <c r="E19" i="30"/>
  <c r="G19" i="30" s="1"/>
  <c r="D19" i="30"/>
  <c r="F19" i="30" s="1"/>
  <c r="C19" i="30"/>
  <c r="B19" i="30"/>
  <c r="A19" i="30"/>
  <c r="E18" i="30"/>
  <c r="G18" i="30" s="1"/>
  <c r="D18" i="30"/>
  <c r="F18" i="30" s="1"/>
  <c r="C18" i="30"/>
  <c r="B18" i="30"/>
  <c r="A18" i="30"/>
  <c r="E17" i="30"/>
  <c r="G17" i="30" s="1"/>
  <c r="D17" i="30"/>
  <c r="F17" i="30" s="1"/>
  <c r="C17" i="30"/>
  <c r="B17" i="30"/>
  <c r="A17" i="30"/>
  <c r="E16" i="30"/>
  <c r="G16" i="30" s="1"/>
  <c r="D16" i="30"/>
  <c r="F16" i="30" s="1"/>
  <c r="C16" i="30"/>
  <c r="B16" i="30"/>
  <c r="A16" i="30"/>
  <c r="E15" i="30"/>
  <c r="G15" i="30" s="1"/>
  <c r="D15" i="30"/>
  <c r="F15" i="30" s="1"/>
  <c r="C15" i="30"/>
  <c r="B15" i="30"/>
  <c r="A15" i="30"/>
  <c r="E14" i="30"/>
  <c r="G14" i="30" s="1"/>
  <c r="D14" i="30"/>
  <c r="F14" i="30" s="1"/>
  <c r="C14" i="30"/>
  <c r="B14" i="30"/>
  <c r="A14" i="30"/>
  <c r="E13" i="30"/>
  <c r="G13" i="30" s="1"/>
  <c r="D13" i="30"/>
  <c r="F13" i="30" s="1"/>
  <c r="C13" i="30"/>
  <c r="B13" i="30"/>
  <c r="A13" i="30"/>
  <c r="E12" i="30"/>
  <c r="G12" i="30" s="1"/>
  <c r="D12" i="30"/>
  <c r="F12" i="30" s="1"/>
  <c r="C12" i="30"/>
  <c r="B12" i="30"/>
  <c r="A12" i="30"/>
  <c r="E11" i="30"/>
  <c r="G11" i="30" s="1"/>
  <c r="D11" i="30"/>
  <c r="F11" i="30" s="1"/>
  <c r="C11" i="30"/>
  <c r="B11" i="30"/>
  <c r="A11" i="30"/>
  <c r="E10" i="30"/>
  <c r="G10" i="30" s="1"/>
  <c r="D10" i="30"/>
  <c r="F10" i="30" s="1"/>
  <c r="C10" i="30"/>
  <c r="B10" i="30"/>
  <c r="A10" i="30"/>
  <c r="E9" i="30"/>
  <c r="G9" i="30" s="1"/>
  <c r="D9" i="30"/>
  <c r="F9" i="30" s="1"/>
  <c r="C9" i="30"/>
  <c r="B9" i="30"/>
  <c r="A9" i="30"/>
  <c r="D3" i="30"/>
  <c r="D2" i="30"/>
  <c r="X16" i="18"/>
  <c r="H23" i="30" l="1"/>
  <c r="H27" i="30"/>
  <c r="H31" i="30"/>
  <c r="P11" i="30"/>
  <c r="H55" i="30"/>
  <c r="H59" i="30"/>
  <c r="H63" i="30"/>
  <c r="H11" i="30"/>
  <c r="H15" i="30"/>
  <c r="H39" i="30"/>
  <c r="H43" i="30"/>
  <c r="H47" i="30"/>
  <c r="H19" i="30"/>
  <c r="H35" i="30"/>
  <c r="H51" i="30"/>
  <c r="H67" i="30"/>
  <c r="H21" i="30"/>
  <c r="H29" i="30"/>
  <c r="H37" i="30"/>
  <c r="H45" i="30"/>
  <c r="H53" i="30"/>
  <c r="H61" i="30"/>
  <c r="H69" i="30"/>
  <c r="H17" i="30"/>
  <c r="H25" i="30"/>
  <c r="H33" i="30"/>
  <c r="H41" i="30"/>
  <c r="H49" i="30"/>
  <c r="H57" i="30"/>
  <c r="H65" i="30"/>
  <c r="H13" i="30"/>
  <c r="H10" i="30"/>
  <c r="H18" i="30"/>
  <c r="H22" i="30"/>
  <c r="H28" i="30"/>
  <c r="H34" i="30"/>
  <c r="H40" i="30"/>
  <c r="H44" i="30"/>
  <c r="H50" i="30"/>
  <c r="H56" i="30"/>
  <c r="H60" i="30"/>
  <c r="H64" i="30"/>
  <c r="H68" i="30"/>
  <c r="H16" i="30"/>
  <c r="H26" i="30"/>
  <c r="H32" i="30"/>
  <c r="H38" i="30"/>
  <c r="H46" i="30"/>
  <c r="H54" i="30"/>
  <c r="H66" i="30"/>
  <c r="H12" i="30"/>
  <c r="H14" i="30"/>
  <c r="H20" i="30"/>
  <c r="H24" i="30"/>
  <c r="H30" i="30"/>
  <c r="H36" i="30"/>
  <c r="H42" i="30"/>
  <c r="H48" i="30"/>
  <c r="H52" i="30"/>
  <c r="H58" i="30"/>
  <c r="H62" i="30"/>
  <c r="P13" i="30"/>
  <c r="M9" i="30"/>
  <c r="L10" i="30"/>
  <c r="O11" i="30"/>
  <c r="M13" i="30"/>
  <c r="N9" i="30"/>
  <c r="M10" i="30"/>
  <c r="L11" i="30"/>
  <c r="O12" i="30"/>
  <c r="N13" i="30"/>
  <c r="N10" i="30"/>
  <c r="L12" i="30"/>
  <c r="P12" i="30"/>
  <c r="P10" i="30"/>
  <c r="N12" i="30"/>
  <c r="H9" i="30"/>
  <c r="O9" i="30"/>
  <c r="M11" i="30"/>
  <c r="O13" i="30"/>
  <c r="L9" i="30"/>
  <c r="P9" i="30"/>
  <c r="O10" i="30"/>
  <c r="N11" i="30"/>
  <c r="M12" i="30"/>
  <c r="L13" i="30"/>
  <c r="AO394" i="1" l="1"/>
  <c r="AS394" i="1" s="1"/>
  <c r="V12" i="1"/>
  <c r="W12" i="1" s="1"/>
  <c r="V18" i="1"/>
  <c r="W18" i="1" s="1"/>
  <c r="V24" i="1"/>
  <c r="W24" i="1" s="1"/>
  <c r="V30" i="1"/>
  <c r="W30" i="1" s="1"/>
  <c r="V36" i="1"/>
  <c r="W36" i="1" s="1"/>
  <c r="V42" i="1"/>
  <c r="W42" i="1" s="1"/>
  <c r="V48" i="1"/>
  <c r="W48" i="1" s="1"/>
  <c r="V54" i="1"/>
  <c r="W54" i="1" s="1"/>
  <c r="V60" i="1"/>
  <c r="W60" i="1" s="1"/>
  <c r="V66" i="1"/>
  <c r="W66" i="1" s="1"/>
  <c r="V72" i="1"/>
  <c r="W72" i="1" s="1"/>
  <c r="V78" i="1"/>
  <c r="W78" i="1" s="1"/>
  <c r="V84" i="1"/>
  <c r="W84" i="1" s="1"/>
  <c r="V90" i="1"/>
  <c r="W90" i="1" s="1"/>
  <c r="V96" i="1"/>
  <c r="W96" i="1" s="1"/>
  <c r="V102" i="1"/>
  <c r="W102" i="1" s="1"/>
  <c r="V108" i="1"/>
  <c r="W108" i="1" s="1"/>
  <c r="V114" i="1"/>
  <c r="W114" i="1" s="1"/>
  <c r="V120" i="1"/>
  <c r="W120" i="1" s="1"/>
  <c r="V126" i="1"/>
  <c r="W126" i="1" s="1"/>
  <c r="V132" i="1"/>
  <c r="W132" i="1" s="1"/>
  <c r="V138" i="1"/>
  <c r="W138" i="1" s="1"/>
  <c r="V144" i="1"/>
  <c r="W144" i="1" s="1"/>
  <c r="V150" i="1"/>
  <c r="W150" i="1" s="1"/>
  <c r="V156" i="1"/>
  <c r="W156" i="1" s="1"/>
  <c r="V162" i="1"/>
  <c r="W162" i="1" s="1"/>
  <c r="V168" i="1"/>
  <c r="W168" i="1" s="1"/>
  <c r="V174" i="1"/>
  <c r="W174" i="1" s="1"/>
  <c r="V180" i="1"/>
  <c r="W180" i="1" s="1"/>
  <c r="V186" i="1"/>
  <c r="W186" i="1" s="1"/>
  <c r="V192" i="1"/>
  <c r="W192" i="1" s="1"/>
  <c r="V198" i="1"/>
  <c r="W198" i="1" s="1"/>
  <c r="V204" i="1"/>
  <c r="W204" i="1" s="1"/>
  <c r="V210" i="1"/>
  <c r="W210" i="1" s="1"/>
  <c r="V216" i="1"/>
  <c r="W216" i="1" s="1"/>
  <c r="V222" i="1"/>
  <c r="W222" i="1" s="1"/>
  <c r="V228" i="1"/>
  <c r="W228" i="1" s="1"/>
  <c r="V234" i="1"/>
  <c r="W234" i="1" s="1"/>
  <c r="V240" i="1"/>
  <c r="W240" i="1" s="1"/>
  <c r="V246" i="1"/>
  <c r="W246" i="1" s="1"/>
  <c r="V252" i="1"/>
  <c r="W252" i="1" s="1"/>
  <c r="V258" i="1"/>
  <c r="W258" i="1" s="1"/>
  <c r="V264" i="1"/>
  <c r="W264" i="1" s="1"/>
  <c r="V270" i="1"/>
  <c r="W270" i="1" s="1"/>
  <c r="V276" i="1"/>
  <c r="W276" i="1" s="1"/>
  <c r="V282" i="1"/>
  <c r="W282" i="1" s="1"/>
  <c r="V288" i="1"/>
  <c r="W288" i="1" s="1"/>
  <c r="V294" i="1"/>
  <c r="W294" i="1" s="1"/>
  <c r="V300" i="1"/>
  <c r="W300" i="1" s="1"/>
  <c r="V306" i="1"/>
  <c r="W306" i="1" s="1"/>
  <c r="V312" i="1"/>
  <c r="W312" i="1" s="1"/>
  <c r="V318" i="1"/>
  <c r="W318" i="1" s="1"/>
  <c r="V324" i="1"/>
  <c r="W324" i="1" s="1"/>
  <c r="V330" i="1"/>
  <c r="W330" i="1" s="1"/>
  <c r="V336" i="1"/>
  <c r="W336" i="1" s="1"/>
  <c r="V342" i="1"/>
  <c r="W342" i="1" s="1"/>
  <c r="V348" i="1"/>
  <c r="W348" i="1" s="1"/>
  <c r="V354" i="1"/>
  <c r="W354" i="1" s="1"/>
  <c r="V360" i="1"/>
  <c r="W360" i="1" s="1"/>
  <c r="V366" i="1"/>
  <c r="W366" i="1" s="1"/>
  <c r="V372" i="1"/>
  <c r="W372" i="1" s="1"/>
  <c r="V377" i="1"/>
  <c r="W377" i="1" s="1"/>
  <c r="V383" i="1"/>
  <c r="W383" i="1" s="1"/>
  <c r="V389" i="1"/>
  <c r="W389" i="1" s="1"/>
  <c r="S36" i="1"/>
  <c r="T36" i="1" s="1"/>
  <c r="S42" i="1"/>
  <c r="T42" i="1" s="1"/>
  <c r="S48" i="1"/>
  <c r="T48" i="1" s="1"/>
  <c r="S54" i="1"/>
  <c r="T54" i="1" s="1"/>
  <c r="S78" i="1"/>
  <c r="T78" i="1" s="1"/>
  <c r="S90" i="1"/>
  <c r="T90" i="1" s="1"/>
  <c r="S96" i="1"/>
  <c r="T96" i="1" s="1"/>
  <c r="S102" i="1"/>
  <c r="T102" i="1" s="1"/>
  <c r="S108" i="1"/>
  <c r="T108" i="1" s="1"/>
  <c r="S114" i="1"/>
  <c r="T114" i="1" s="1"/>
  <c r="S120" i="1"/>
  <c r="T120" i="1" s="1"/>
  <c r="S126" i="1"/>
  <c r="T126" i="1" s="1"/>
  <c r="S132" i="1"/>
  <c r="T132" i="1" s="1"/>
  <c r="S138" i="1"/>
  <c r="T138" i="1" s="1"/>
  <c r="S144" i="1"/>
  <c r="T144" i="1" s="1"/>
  <c r="S150" i="1"/>
  <c r="T150" i="1" s="1"/>
  <c r="T156" i="1"/>
  <c r="S162" i="1"/>
  <c r="T162" i="1" s="1"/>
  <c r="S168" i="1"/>
  <c r="T168" i="1" s="1"/>
  <c r="S174" i="1"/>
  <c r="T174" i="1" s="1"/>
  <c r="S180" i="1"/>
  <c r="T180" i="1" s="1"/>
  <c r="S186" i="1"/>
  <c r="T186" i="1" s="1"/>
  <c r="S192" i="1"/>
  <c r="T192" i="1" s="1"/>
  <c r="S198" i="1"/>
  <c r="T198" i="1" s="1"/>
  <c r="S204" i="1"/>
  <c r="T204" i="1" s="1"/>
  <c r="S210" i="1"/>
  <c r="T210" i="1" s="1"/>
  <c r="S216" i="1"/>
  <c r="T216" i="1" s="1"/>
  <c r="S222" i="1"/>
  <c r="T222" i="1" s="1"/>
  <c r="S228" i="1"/>
  <c r="T228" i="1" s="1"/>
  <c r="S234" i="1"/>
  <c r="T234" i="1" s="1"/>
  <c r="S240" i="1"/>
  <c r="T240" i="1" s="1"/>
  <c r="S246" i="1"/>
  <c r="T246" i="1" s="1"/>
  <c r="S252" i="1"/>
  <c r="T252" i="1" s="1"/>
  <c r="S258" i="1"/>
  <c r="T258" i="1" s="1"/>
  <c r="S264" i="1"/>
  <c r="T264" i="1" s="1"/>
  <c r="S270" i="1"/>
  <c r="T270" i="1" s="1"/>
  <c r="S276" i="1"/>
  <c r="T276" i="1" s="1"/>
  <c r="S282" i="1"/>
  <c r="T282" i="1" s="1"/>
  <c r="S288" i="1"/>
  <c r="T288" i="1" s="1"/>
  <c r="S294" i="1"/>
  <c r="T294" i="1" s="1"/>
  <c r="S300" i="1"/>
  <c r="T300" i="1" s="1"/>
  <c r="S306" i="1"/>
  <c r="T306" i="1" s="1"/>
  <c r="S312" i="1"/>
  <c r="T312" i="1" s="1"/>
  <c r="S318" i="1"/>
  <c r="T318" i="1" s="1"/>
  <c r="S324" i="1"/>
  <c r="T324" i="1" s="1"/>
  <c r="S330" i="1"/>
  <c r="T330" i="1" s="1"/>
  <c r="S336" i="1"/>
  <c r="T336" i="1" s="1"/>
  <c r="S342" i="1"/>
  <c r="T342" i="1" s="1"/>
  <c r="S348" i="1"/>
  <c r="T348" i="1" s="1"/>
  <c r="S354" i="1"/>
  <c r="T354" i="1" s="1"/>
  <c r="S360" i="1"/>
  <c r="T360" i="1" s="1"/>
  <c r="S366" i="1"/>
  <c r="T366" i="1" s="1"/>
  <c r="S372" i="1"/>
  <c r="T372" i="1" s="1"/>
  <c r="S377" i="1"/>
  <c r="T377" i="1" s="1"/>
  <c r="S383" i="1"/>
  <c r="T383" i="1" s="1"/>
  <c r="S389" i="1"/>
  <c r="T389" i="1" s="1"/>
  <c r="L6" i="18"/>
  <c r="Y36" i="1" l="1"/>
  <c r="AR36" i="1" s="1"/>
  <c r="AQ36" i="1" s="1"/>
  <c r="Y252" i="1"/>
  <c r="Y228" i="1"/>
  <c r="Y372" i="1"/>
  <c r="Y348" i="1"/>
  <c r="Y324" i="1"/>
  <c r="Y300" i="1"/>
  <c r="Y276" i="1"/>
  <c r="Y240" i="1"/>
  <c r="Y383" i="1"/>
  <c r="X383" i="1" s="1"/>
  <c r="Y360" i="1"/>
  <c r="Y120" i="1"/>
  <c r="Y288" i="1"/>
  <c r="Y336" i="1"/>
  <c r="Y312" i="1"/>
  <c r="Y264" i="1"/>
  <c r="Y144" i="1"/>
  <c r="Y126" i="1"/>
  <c r="Y108" i="1"/>
  <c r="Y318" i="1"/>
  <c r="Y354" i="1"/>
  <c r="Y48" i="1"/>
  <c r="Y246" i="1"/>
  <c r="Y168" i="1"/>
  <c r="Y90" i="1"/>
  <c r="Y330" i="1"/>
  <c r="Y258" i="1"/>
  <c r="Y222" i="1"/>
  <c r="Y204" i="1"/>
  <c r="Y186" i="1"/>
  <c r="Y162" i="1"/>
  <c r="Y102" i="1"/>
  <c r="Y42" i="1"/>
  <c r="Y389" i="1"/>
  <c r="X389" i="1" s="1"/>
  <c r="Y216" i="1"/>
  <c r="Y198" i="1"/>
  <c r="Y180" i="1"/>
  <c r="Y156" i="1"/>
  <c r="Y138" i="1"/>
  <c r="Y96" i="1"/>
  <c r="Y78" i="1"/>
  <c r="Y342" i="1"/>
  <c r="Y306" i="1"/>
  <c r="Y294" i="1"/>
  <c r="Y192" i="1"/>
  <c r="Y174" i="1"/>
  <c r="Y377" i="1"/>
  <c r="X377" i="1" s="1"/>
  <c r="Y366" i="1"/>
  <c r="Y282" i="1"/>
  <c r="Y270" i="1"/>
  <c r="Y210" i="1"/>
  <c r="Y150" i="1"/>
  <c r="Y132" i="1"/>
  <c r="Y114" i="1"/>
  <c r="Y54" i="1"/>
  <c r="Y234" i="1"/>
  <c r="X36" i="1" l="1"/>
  <c r="AR37" i="1"/>
  <c r="AR38" i="1" s="1"/>
  <c r="X210" i="1"/>
  <c r="AR210" i="1"/>
  <c r="X216" i="1"/>
  <c r="AR216" i="1"/>
  <c r="X258" i="1"/>
  <c r="AR258" i="1"/>
  <c r="X312" i="1"/>
  <c r="AR312" i="1"/>
  <c r="X228" i="1"/>
  <c r="AR228" i="1"/>
  <c r="X114" i="1"/>
  <c r="AR114" i="1"/>
  <c r="X270" i="1"/>
  <c r="AR270" i="1"/>
  <c r="AU270" i="1" s="1"/>
  <c r="X174" i="1"/>
  <c r="AR174" i="1"/>
  <c r="X342" i="1"/>
  <c r="AR342" i="1"/>
  <c r="X156" i="1"/>
  <c r="AR156" i="1"/>
  <c r="X186" i="1"/>
  <c r="AR186" i="1"/>
  <c r="X330" i="1"/>
  <c r="AR330" i="1"/>
  <c r="X48" i="1"/>
  <c r="AR48" i="1"/>
  <c r="X126" i="1"/>
  <c r="AR126" i="1"/>
  <c r="X336" i="1"/>
  <c r="AR336" i="1"/>
  <c r="X324" i="1"/>
  <c r="AR324" i="1"/>
  <c r="X138" i="1"/>
  <c r="AR138" i="1"/>
  <c r="X162" i="1"/>
  <c r="AR162" i="1"/>
  <c r="X246" i="1"/>
  <c r="AR246" i="1"/>
  <c r="X108" i="1"/>
  <c r="AR108" i="1"/>
  <c r="X300" i="1"/>
  <c r="AR300" i="1"/>
  <c r="X234" i="1"/>
  <c r="AR234" i="1"/>
  <c r="X132" i="1"/>
  <c r="AR132" i="1"/>
  <c r="X282" i="1"/>
  <c r="AR282" i="1"/>
  <c r="X192" i="1"/>
  <c r="AR192" i="1"/>
  <c r="X78" i="1"/>
  <c r="AR78" i="1"/>
  <c r="X180" i="1"/>
  <c r="AR180" i="1"/>
  <c r="X42" i="1"/>
  <c r="AR42" i="1"/>
  <c r="X204" i="1"/>
  <c r="AR204" i="1"/>
  <c r="X90" i="1"/>
  <c r="AR90" i="1"/>
  <c r="X354" i="1"/>
  <c r="AR354" i="1"/>
  <c r="X288" i="1"/>
  <c r="AR288" i="1"/>
  <c r="X240" i="1"/>
  <c r="AR240" i="1"/>
  <c r="X348" i="1"/>
  <c r="AR348" i="1"/>
  <c r="X54" i="1"/>
  <c r="AR54" i="1"/>
  <c r="X306" i="1"/>
  <c r="AR306" i="1"/>
  <c r="X360" i="1"/>
  <c r="AR360" i="1"/>
  <c r="X150" i="1"/>
  <c r="AR150" i="1"/>
  <c r="X366" i="1"/>
  <c r="AR366" i="1"/>
  <c r="X294" i="1"/>
  <c r="AR294" i="1"/>
  <c r="X96" i="1"/>
  <c r="AR96" i="1"/>
  <c r="X198" i="1"/>
  <c r="AR198" i="1"/>
  <c r="X102" i="1"/>
  <c r="AR102" i="1"/>
  <c r="X222" i="1"/>
  <c r="AR222" i="1"/>
  <c r="X168" i="1"/>
  <c r="AR168" i="1"/>
  <c r="X318" i="1"/>
  <c r="AR318" i="1"/>
  <c r="X264" i="1"/>
  <c r="AR264" i="1"/>
  <c r="AU264" i="1" s="1"/>
  <c r="X120" i="1"/>
  <c r="AR120" i="1"/>
  <c r="X276" i="1"/>
  <c r="AR276" i="1"/>
  <c r="X372" i="1"/>
  <c r="AR372" i="1"/>
  <c r="AQ372" i="1" s="1"/>
  <c r="X252" i="1"/>
  <c r="AR252" i="1"/>
  <c r="X144" i="1"/>
  <c r="AR144" i="1"/>
  <c r="AR145" i="1" s="1"/>
  <c r="AU144" i="1" s="1"/>
  <c r="AG15" i="1"/>
  <c r="AG16" i="1"/>
  <c r="AG17" i="1"/>
  <c r="AG21" i="1"/>
  <c r="AG22" i="1"/>
  <c r="AG23" i="1"/>
  <c r="AG27" i="1"/>
  <c r="AG28" i="1"/>
  <c r="AG29" i="1"/>
  <c r="AG34" i="1"/>
  <c r="AG35" i="1"/>
  <c r="AG39" i="1"/>
  <c r="AG40" i="1"/>
  <c r="AG41" i="1"/>
  <c r="AG43" i="1"/>
  <c r="AG44" i="1"/>
  <c r="AG45" i="1"/>
  <c r="AG46" i="1"/>
  <c r="AG47" i="1"/>
  <c r="AG49" i="1"/>
  <c r="AG50" i="1"/>
  <c r="AG51" i="1"/>
  <c r="AG52" i="1"/>
  <c r="AG53" i="1"/>
  <c r="AG55" i="1"/>
  <c r="AG56" i="1"/>
  <c r="AG57" i="1"/>
  <c r="AG58" i="1"/>
  <c r="AG59" i="1"/>
  <c r="AG62" i="1"/>
  <c r="AG63" i="1"/>
  <c r="AG64" i="1"/>
  <c r="AG65" i="1"/>
  <c r="AG69" i="1"/>
  <c r="AG70" i="1"/>
  <c r="AG71" i="1"/>
  <c r="AG74" i="1"/>
  <c r="AG75" i="1"/>
  <c r="AG76" i="1"/>
  <c r="AG77" i="1"/>
  <c r="AG79" i="1"/>
  <c r="AG80" i="1"/>
  <c r="AG81" i="1"/>
  <c r="AG82" i="1"/>
  <c r="AG83" i="1"/>
  <c r="AG86" i="1"/>
  <c r="AG87" i="1"/>
  <c r="AG88" i="1"/>
  <c r="AG89" i="1"/>
  <c r="AG92" i="1"/>
  <c r="AG93" i="1"/>
  <c r="AG94" i="1"/>
  <c r="AG95" i="1"/>
  <c r="AG98" i="1"/>
  <c r="AR98" i="1" s="1"/>
  <c r="AQ98" i="1" s="1"/>
  <c r="AS98" i="1" s="1"/>
  <c r="AG99" i="1"/>
  <c r="AG100" i="1"/>
  <c r="AG101" i="1"/>
  <c r="AG105" i="1"/>
  <c r="AG106" i="1"/>
  <c r="AG107" i="1"/>
  <c r="AG111" i="1"/>
  <c r="AG112" i="1"/>
  <c r="AG113" i="1"/>
  <c r="AG115" i="1"/>
  <c r="AG116" i="1"/>
  <c r="AG117" i="1"/>
  <c r="AG118" i="1"/>
  <c r="AG119" i="1"/>
  <c r="AG123" i="1"/>
  <c r="AG124" i="1"/>
  <c r="AG125" i="1"/>
  <c r="AG128" i="1"/>
  <c r="AG129" i="1"/>
  <c r="AG130" i="1"/>
  <c r="AG131" i="1"/>
  <c r="AG134" i="1"/>
  <c r="AG135" i="1"/>
  <c r="AG136" i="1"/>
  <c r="AG137" i="1"/>
  <c r="AG140" i="1"/>
  <c r="AG141" i="1"/>
  <c r="AG142" i="1"/>
  <c r="AG143" i="1"/>
  <c r="AG146" i="1"/>
  <c r="AG147" i="1"/>
  <c r="AG148" i="1"/>
  <c r="AG149" i="1"/>
  <c r="AG152" i="1"/>
  <c r="AG153" i="1"/>
  <c r="AG154" i="1"/>
  <c r="AG155" i="1"/>
  <c r="AG160" i="1"/>
  <c r="AG161" i="1"/>
  <c r="AG164" i="1"/>
  <c r="AG165" i="1"/>
  <c r="AG166" i="1"/>
  <c r="AG167" i="1"/>
  <c r="AG169" i="1"/>
  <c r="AG170" i="1"/>
  <c r="AG171" i="1"/>
  <c r="AG172" i="1"/>
  <c r="AG173" i="1"/>
  <c r="AG175" i="1"/>
  <c r="AG176" i="1"/>
  <c r="AG177" i="1"/>
  <c r="AG178" i="1"/>
  <c r="AG179" i="1"/>
  <c r="AG181" i="1"/>
  <c r="AG182" i="1"/>
  <c r="AG183" i="1"/>
  <c r="AG184" i="1"/>
  <c r="AG185" i="1"/>
  <c r="AG188" i="1"/>
  <c r="AG189" i="1"/>
  <c r="AG190" i="1"/>
  <c r="AG191" i="1"/>
  <c r="AG194" i="1"/>
  <c r="AG195" i="1"/>
  <c r="AG196" i="1"/>
  <c r="AG197" i="1"/>
  <c r="AG202" i="1"/>
  <c r="AG203" i="1"/>
  <c r="AG205" i="1"/>
  <c r="AG206" i="1"/>
  <c r="AG207" i="1"/>
  <c r="AG208" i="1"/>
  <c r="AG209" i="1"/>
  <c r="AG211" i="1"/>
  <c r="AG212" i="1"/>
  <c r="AG213" i="1"/>
  <c r="AG214" i="1"/>
  <c r="AG215" i="1"/>
  <c r="AG217" i="1"/>
  <c r="AG218" i="1"/>
  <c r="AG219" i="1"/>
  <c r="AG220" i="1"/>
  <c r="AG221" i="1"/>
  <c r="AG224" i="1"/>
  <c r="AG225" i="1"/>
  <c r="AG226" i="1"/>
  <c r="AG227" i="1"/>
  <c r="AG229" i="1"/>
  <c r="AG230" i="1"/>
  <c r="AG231" i="1"/>
  <c r="AG232" i="1"/>
  <c r="AG233" i="1"/>
  <c r="AG237" i="1"/>
  <c r="AG238" i="1"/>
  <c r="AG239" i="1"/>
  <c r="AG243" i="1"/>
  <c r="AG244" i="1"/>
  <c r="AG245" i="1"/>
  <c r="AG250" i="1"/>
  <c r="AG251" i="1"/>
  <c r="AG254" i="1"/>
  <c r="AG255" i="1"/>
  <c r="AG256" i="1"/>
  <c r="AG257" i="1"/>
  <c r="AG260" i="1"/>
  <c r="AG261" i="1"/>
  <c r="AG262" i="1"/>
  <c r="AG263" i="1"/>
  <c r="AG266" i="1"/>
  <c r="AG267" i="1"/>
  <c r="AG268" i="1"/>
  <c r="AG269" i="1"/>
  <c r="AG272" i="1"/>
  <c r="AG273" i="1"/>
  <c r="AG274" i="1"/>
  <c r="AG275" i="1"/>
  <c r="AG278" i="1"/>
  <c r="AG279" i="1"/>
  <c r="AG280" i="1"/>
  <c r="AG281" i="1"/>
  <c r="AG285" i="1"/>
  <c r="AG286" i="1"/>
  <c r="AG287" i="1"/>
  <c r="AG291" i="1"/>
  <c r="AG292" i="1"/>
  <c r="AG293" i="1"/>
  <c r="AG296" i="1"/>
  <c r="AG297" i="1"/>
  <c r="AG298" i="1"/>
  <c r="AG299" i="1"/>
  <c r="AG302" i="1"/>
  <c r="AG303" i="1"/>
  <c r="AG304" i="1"/>
  <c r="AG305" i="1"/>
  <c r="AG308" i="1"/>
  <c r="AG309" i="1"/>
  <c r="AG310" i="1"/>
  <c r="AG311" i="1"/>
  <c r="AG314" i="1"/>
  <c r="AG315" i="1"/>
  <c r="AG316" i="1"/>
  <c r="AG317" i="1"/>
  <c r="AG319" i="1"/>
  <c r="AG320" i="1"/>
  <c r="AG321" i="1"/>
  <c r="AG322" i="1"/>
  <c r="AG323" i="1"/>
  <c r="AG326" i="1"/>
  <c r="AG327" i="1"/>
  <c r="AG328" i="1"/>
  <c r="AG329" i="1"/>
  <c r="AG331" i="1"/>
  <c r="AG332" i="1"/>
  <c r="AG333" i="1"/>
  <c r="AG334" i="1"/>
  <c r="AG335" i="1"/>
  <c r="AG337" i="1"/>
  <c r="AG338" i="1"/>
  <c r="AG339" i="1"/>
  <c r="AG340" i="1"/>
  <c r="AG341" i="1"/>
  <c r="AG343" i="1"/>
  <c r="AG344" i="1"/>
  <c r="AO345" i="1" s="1"/>
  <c r="AG345" i="1"/>
  <c r="AG346" i="1"/>
  <c r="AG347" i="1"/>
  <c r="AG350" i="1"/>
  <c r="AG351" i="1"/>
  <c r="AG352" i="1"/>
  <c r="AG353" i="1"/>
  <c r="AG357" i="1"/>
  <c r="AG358" i="1"/>
  <c r="AG359" i="1"/>
  <c r="AG361" i="1"/>
  <c r="AG362" i="1"/>
  <c r="AG363" i="1"/>
  <c r="AG364" i="1"/>
  <c r="AG365" i="1"/>
  <c r="AG367" i="1"/>
  <c r="AG368" i="1"/>
  <c r="AG369" i="1"/>
  <c r="AG370" i="1"/>
  <c r="AG371" i="1"/>
  <c r="T12" i="1"/>
  <c r="Y12" i="1" s="1"/>
  <c r="AY158" i="1"/>
  <c r="AY157" i="1"/>
  <c r="AY156" i="1"/>
  <c r="AY151" i="1"/>
  <c r="AY150" i="1"/>
  <c r="AY145" i="1"/>
  <c r="AY144" i="1"/>
  <c r="AY138" i="1"/>
  <c r="S84" i="1"/>
  <c r="T84" i="1" s="1"/>
  <c r="Y84" i="1" s="1"/>
  <c r="S72" i="1"/>
  <c r="T72" i="1" s="1"/>
  <c r="Y72" i="1" s="1"/>
  <c r="S66" i="1"/>
  <c r="T66" i="1" s="1"/>
  <c r="Y66" i="1" s="1"/>
  <c r="S60" i="1"/>
  <c r="T60" i="1" s="1"/>
  <c r="Y60" i="1" s="1"/>
  <c r="AQ37" i="1" l="1"/>
  <c r="AQ252" i="1"/>
  <c r="AR253" i="1"/>
  <c r="AR277" i="1"/>
  <c r="AQ276" i="1"/>
  <c r="AQ264" i="1"/>
  <c r="AR265" i="1"/>
  <c r="AU168" i="1"/>
  <c r="AQ168" i="1"/>
  <c r="AR103" i="1"/>
  <c r="AQ102" i="1"/>
  <c r="AQ96" i="1"/>
  <c r="AR97" i="1"/>
  <c r="AQ366" i="1"/>
  <c r="AU366" i="1"/>
  <c r="AQ360" i="1"/>
  <c r="AU360" i="1"/>
  <c r="AQ54" i="1"/>
  <c r="AU54" i="1"/>
  <c r="AR241" i="1"/>
  <c r="AQ240" i="1"/>
  <c r="AQ354" i="1"/>
  <c r="AR355" i="1"/>
  <c r="AQ204" i="1"/>
  <c r="AU204" i="1"/>
  <c r="AQ180" i="1"/>
  <c r="AU180" i="1"/>
  <c r="AQ192" i="1"/>
  <c r="AR193" i="1"/>
  <c r="AQ132" i="1"/>
  <c r="AR133" i="1"/>
  <c r="AQ300" i="1"/>
  <c r="AU300" i="1"/>
  <c r="AQ246" i="1"/>
  <c r="AR247" i="1"/>
  <c r="AU138" i="1"/>
  <c r="AQ138" i="1"/>
  <c r="AQ324" i="1"/>
  <c r="AR325" i="1"/>
  <c r="AQ126" i="1"/>
  <c r="AR127" i="1"/>
  <c r="AQ330" i="1"/>
  <c r="AU330" i="1"/>
  <c r="AQ156" i="1"/>
  <c r="AR157" i="1"/>
  <c r="AQ174" i="1"/>
  <c r="AU174" i="1"/>
  <c r="AQ114" i="1"/>
  <c r="AU114" i="1"/>
  <c r="AR313" i="1"/>
  <c r="AQ312" i="1"/>
  <c r="AU216" i="1"/>
  <c r="AQ216" i="1"/>
  <c r="X66" i="1"/>
  <c r="AR66" i="1"/>
  <c r="X72" i="1"/>
  <c r="AR72" i="1"/>
  <c r="X84" i="1"/>
  <c r="AR84" i="1"/>
  <c r="AR121" i="1"/>
  <c r="AQ120" i="1"/>
  <c r="AQ318" i="1"/>
  <c r="AU318" i="1"/>
  <c r="AQ222" i="1"/>
  <c r="AR223" i="1"/>
  <c r="AQ198" i="1"/>
  <c r="AR199" i="1"/>
  <c r="AQ294" i="1"/>
  <c r="AR295" i="1"/>
  <c r="AQ150" i="1"/>
  <c r="AR151" i="1"/>
  <c r="AQ306" i="1"/>
  <c r="AR307" i="1"/>
  <c r="AQ348" i="1"/>
  <c r="AR349" i="1"/>
  <c r="AR289" i="1"/>
  <c r="AQ288" i="1"/>
  <c r="AR91" i="1"/>
  <c r="AQ90" i="1"/>
  <c r="AQ42" i="1"/>
  <c r="AU42" i="1"/>
  <c r="AQ78" i="1"/>
  <c r="AU78" i="1"/>
  <c r="AR283" i="1"/>
  <c r="AQ282" i="1"/>
  <c r="AQ234" i="1"/>
  <c r="AR235" i="1"/>
  <c r="AQ108" i="1"/>
  <c r="AR109" i="1"/>
  <c r="AU162" i="1"/>
  <c r="AQ162" i="1"/>
  <c r="AQ38" i="1"/>
  <c r="AU36" i="1"/>
  <c r="AQ336" i="1"/>
  <c r="AU336" i="1"/>
  <c r="AQ48" i="1"/>
  <c r="AU48" i="1"/>
  <c r="AR187" i="1"/>
  <c r="AQ186" i="1"/>
  <c r="AQ342" i="1"/>
  <c r="AU342" i="1"/>
  <c r="AQ270" i="1"/>
  <c r="AR271" i="1"/>
  <c r="AQ228" i="1"/>
  <c r="AU228" i="1"/>
  <c r="AQ258" i="1"/>
  <c r="AR259" i="1"/>
  <c r="AQ210" i="1"/>
  <c r="AU210" i="1"/>
  <c r="X60" i="1"/>
  <c r="AR60" i="1"/>
  <c r="AR171" i="1"/>
  <c r="AQ171" i="1" s="1"/>
  <c r="AR88" i="1"/>
  <c r="AQ88" i="1" s="1"/>
  <c r="AR82" i="1"/>
  <c r="AQ82" i="1" s="1"/>
  <c r="AR77" i="1"/>
  <c r="AQ77" i="1" s="1"/>
  <c r="AQ144" i="1"/>
  <c r="AQ145" i="1"/>
  <c r="AR117" i="1"/>
  <c r="AQ117" i="1" s="1"/>
  <c r="AR298" i="1"/>
  <c r="AQ298" i="1" s="1"/>
  <c r="AR215" i="1"/>
  <c r="AQ215" i="1" s="1"/>
  <c r="AR65" i="1"/>
  <c r="AQ65" i="1" s="1"/>
  <c r="AR59" i="1"/>
  <c r="AQ59" i="1" s="1"/>
  <c r="AR45" i="1"/>
  <c r="AQ45" i="1" s="1"/>
  <c r="AR370" i="1"/>
  <c r="AQ370" i="1" s="1"/>
  <c r="AR365" i="1"/>
  <c r="AQ365" i="1" s="1"/>
  <c r="AR353" i="1"/>
  <c r="AQ353" i="1" s="1"/>
  <c r="AR347" i="1"/>
  <c r="AQ347" i="1" s="1"/>
  <c r="AR190" i="1"/>
  <c r="AQ190" i="1" s="1"/>
  <c r="AR149" i="1"/>
  <c r="AQ149" i="1" s="1"/>
  <c r="AR143" i="1"/>
  <c r="AQ143" i="1" s="1"/>
  <c r="AR137" i="1"/>
  <c r="AQ137" i="1" s="1"/>
  <c r="AR81" i="1"/>
  <c r="AQ81" i="1" s="1"/>
  <c r="AR71" i="1"/>
  <c r="AQ71" i="1" s="1"/>
  <c r="AR58" i="1"/>
  <c r="AQ58" i="1" s="1"/>
  <c r="AR53" i="1"/>
  <c r="AQ53" i="1" s="1"/>
  <c r="X12" i="1"/>
  <c r="AR12" i="1"/>
  <c r="AO327" i="1"/>
  <c r="AR323" i="1"/>
  <c r="AQ323" i="1" s="1"/>
  <c r="AR281" i="1"/>
  <c r="AQ281" i="1" s="1"/>
  <c r="AR275" i="1"/>
  <c r="AQ275" i="1" s="1"/>
  <c r="AR269" i="1"/>
  <c r="AQ269" i="1" s="1"/>
  <c r="AR207" i="1"/>
  <c r="AQ207" i="1" s="1"/>
  <c r="AR184" i="1"/>
  <c r="AQ184" i="1" s="1"/>
  <c r="AR328" i="1"/>
  <c r="AQ328" i="1" s="1"/>
  <c r="AR371" i="1"/>
  <c r="AQ371" i="1" s="1"/>
  <c r="AR345" i="1"/>
  <c r="AQ345" i="1" s="1"/>
  <c r="AS345" i="1" s="1"/>
  <c r="AO340" i="1"/>
  <c r="AR335" i="1"/>
  <c r="AQ335" i="1" s="1"/>
  <c r="AR233" i="1"/>
  <c r="AQ233" i="1" s="1"/>
  <c r="AR219" i="1"/>
  <c r="AQ219" i="1" s="1"/>
  <c r="AR167" i="1"/>
  <c r="AQ167" i="1" s="1"/>
  <c r="AR154" i="1"/>
  <c r="AQ154" i="1" s="1"/>
  <c r="AR364" i="1"/>
  <c r="AQ364" i="1" s="1"/>
  <c r="AR352" i="1"/>
  <c r="AQ352" i="1" s="1"/>
  <c r="AR339" i="1"/>
  <c r="AQ339" i="1" s="1"/>
  <c r="AR322" i="1"/>
  <c r="AQ322" i="1" s="1"/>
  <c r="AR274" i="1"/>
  <c r="AQ274" i="1" s="1"/>
  <c r="AR218" i="1"/>
  <c r="AQ218" i="1" s="1"/>
  <c r="AR217" i="1"/>
  <c r="AQ217" i="1" s="1"/>
  <c r="AR214" i="1"/>
  <c r="AQ214" i="1" s="1"/>
  <c r="AR205" i="1"/>
  <c r="AQ205" i="1" s="1"/>
  <c r="AR206" i="1"/>
  <c r="AQ206" i="1" s="1"/>
  <c r="AR194" i="1"/>
  <c r="AQ194" i="1" s="1"/>
  <c r="AR195" i="1"/>
  <c r="AQ195" i="1" s="1"/>
  <c r="AR188" i="1"/>
  <c r="AQ188" i="1" s="1"/>
  <c r="AR189" i="1"/>
  <c r="AQ189" i="1" s="1"/>
  <c r="AR179" i="1"/>
  <c r="AQ179" i="1" s="1"/>
  <c r="AR170" i="1"/>
  <c r="AQ170" i="1" s="1"/>
  <c r="AR169" i="1"/>
  <c r="AQ169" i="1" s="1"/>
  <c r="AR166" i="1"/>
  <c r="AQ166" i="1" s="1"/>
  <c r="AR161" i="1"/>
  <c r="AQ161" i="1" s="1"/>
  <c r="AR160" i="1"/>
  <c r="AQ160" i="1" s="1"/>
  <c r="AR153" i="1"/>
  <c r="AQ153" i="1" s="1"/>
  <c r="AR152" i="1"/>
  <c r="AQ152" i="1" s="1"/>
  <c r="AR148" i="1"/>
  <c r="AQ148" i="1" s="1"/>
  <c r="AR142" i="1"/>
  <c r="AQ142" i="1" s="1"/>
  <c r="AR131" i="1"/>
  <c r="AQ131" i="1" s="1"/>
  <c r="AR125" i="1"/>
  <c r="AQ125" i="1" s="1"/>
  <c r="AR119" i="1"/>
  <c r="AQ119" i="1" s="1"/>
  <c r="AR116" i="1"/>
  <c r="AQ116" i="1" s="1"/>
  <c r="AR115" i="1"/>
  <c r="AQ115" i="1" s="1"/>
  <c r="AO95" i="1"/>
  <c r="AR86" i="1"/>
  <c r="AQ86" i="1" s="1"/>
  <c r="AR87" i="1"/>
  <c r="AQ87" i="1" s="1"/>
  <c r="AR64" i="1"/>
  <c r="AQ64" i="1" s="1"/>
  <c r="AR44" i="1"/>
  <c r="AQ44" i="1" s="1"/>
  <c r="AR43" i="1"/>
  <c r="AQ43" i="1" s="1"/>
  <c r="AR22" i="1"/>
  <c r="AQ22" i="1" s="1"/>
  <c r="AR21" i="1"/>
  <c r="AQ21" i="1" s="1"/>
  <c r="AR344" i="1"/>
  <c r="AQ344" i="1" s="1"/>
  <c r="AR343" i="1"/>
  <c r="AQ343" i="1" s="1"/>
  <c r="AO331" i="1"/>
  <c r="AR331" i="1"/>
  <c r="AQ331" i="1" s="1"/>
  <c r="AR332" i="1"/>
  <c r="AQ332" i="1" s="1"/>
  <c r="AR334" i="1"/>
  <c r="AQ334" i="1" s="1"/>
  <c r="AO329" i="1"/>
  <c r="AR317" i="1"/>
  <c r="AQ317" i="1" s="1"/>
  <c r="AR305" i="1"/>
  <c r="AQ305" i="1" s="1"/>
  <c r="AR287" i="1"/>
  <c r="AQ287" i="1" s="1"/>
  <c r="AO280" i="1"/>
  <c r="AR280" i="1"/>
  <c r="AQ280" i="1" s="1"/>
  <c r="AR268" i="1"/>
  <c r="AQ268" i="1" s="1"/>
  <c r="AR263" i="1"/>
  <c r="AQ263" i="1" s="1"/>
  <c r="AR239" i="1"/>
  <c r="AQ239" i="1" s="1"/>
  <c r="AR367" i="1"/>
  <c r="AQ367" i="1" s="1"/>
  <c r="AR368" i="1"/>
  <c r="AQ368" i="1" s="1"/>
  <c r="AR363" i="1"/>
  <c r="AQ363" i="1" s="1"/>
  <c r="AR357" i="1"/>
  <c r="AQ357" i="1" s="1"/>
  <c r="AR358" i="1"/>
  <c r="AQ358" i="1" s="1"/>
  <c r="AR350" i="1"/>
  <c r="AQ350" i="1" s="1"/>
  <c r="AR351" i="1"/>
  <c r="AQ351" i="1" s="1"/>
  <c r="AR346" i="1"/>
  <c r="AQ346" i="1" s="1"/>
  <c r="AR337" i="1"/>
  <c r="AQ337" i="1" s="1"/>
  <c r="AR338" i="1"/>
  <c r="AQ338" i="1" s="1"/>
  <c r="AO332" i="1"/>
  <c r="AO328" i="1"/>
  <c r="AR326" i="1"/>
  <c r="AQ326" i="1" s="1"/>
  <c r="AR327" i="1"/>
  <c r="AQ327" i="1" s="1"/>
  <c r="AR321" i="1"/>
  <c r="AQ321" i="1" s="1"/>
  <c r="AR316" i="1"/>
  <c r="AQ316" i="1" s="1"/>
  <c r="AR310" i="1"/>
  <c r="AQ310" i="1" s="1"/>
  <c r="AR304" i="1"/>
  <c r="AQ304" i="1" s="1"/>
  <c r="AR299" i="1"/>
  <c r="AQ299" i="1" s="1"/>
  <c r="AR293" i="1"/>
  <c r="AQ293" i="1" s="1"/>
  <c r="AR285" i="1"/>
  <c r="AQ285" i="1" s="1"/>
  <c r="AR286" i="1"/>
  <c r="AQ286" i="1" s="1"/>
  <c r="AR278" i="1"/>
  <c r="AQ278" i="1" s="1"/>
  <c r="AR279" i="1"/>
  <c r="AQ279" i="1" s="1"/>
  <c r="AR272" i="1"/>
  <c r="AQ272" i="1" s="1"/>
  <c r="AS272" i="1" s="1"/>
  <c r="AR273" i="1"/>
  <c r="AQ273" i="1" s="1"/>
  <c r="AR266" i="1"/>
  <c r="AQ266" i="1" s="1"/>
  <c r="AR267" i="1"/>
  <c r="AQ267" i="1" s="1"/>
  <c r="AR262" i="1"/>
  <c r="AQ262" i="1" s="1"/>
  <c r="AR257" i="1"/>
  <c r="AQ257" i="1" s="1"/>
  <c r="AR251" i="1"/>
  <c r="AQ251" i="1" s="1"/>
  <c r="AR245" i="1"/>
  <c r="AQ245" i="1" s="1"/>
  <c r="AR237" i="1"/>
  <c r="AQ237" i="1" s="1"/>
  <c r="AR238" i="1"/>
  <c r="AQ238" i="1" s="1"/>
  <c r="AR232" i="1"/>
  <c r="AQ232" i="1" s="1"/>
  <c r="AR227" i="1"/>
  <c r="AQ227" i="1" s="1"/>
  <c r="AR221" i="1"/>
  <c r="AQ221" i="1" s="1"/>
  <c r="AR209" i="1"/>
  <c r="AQ209" i="1" s="1"/>
  <c r="AR183" i="1"/>
  <c r="AQ183" i="1" s="1"/>
  <c r="AR178" i="1"/>
  <c r="AQ178" i="1" s="1"/>
  <c r="AR173" i="1"/>
  <c r="AQ173" i="1" s="1"/>
  <c r="AR147" i="1"/>
  <c r="AQ147" i="1" s="1"/>
  <c r="AR146" i="1"/>
  <c r="AQ146" i="1" s="1"/>
  <c r="AR141" i="1"/>
  <c r="AQ141" i="1" s="1"/>
  <c r="AR140" i="1"/>
  <c r="AQ140" i="1" s="1"/>
  <c r="AR136" i="1"/>
  <c r="AQ136" i="1" s="1"/>
  <c r="AR130" i="1"/>
  <c r="AQ130" i="1" s="1"/>
  <c r="AR123" i="1"/>
  <c r="AQ123" i="1" s="1"/>
  <c r="AR124" i="1"/>
  <c r="AQ124" i="1" s="1"/>
  <c r="AR118" i="1"/>
  <c r="AQ118" i="1" s="1"/>
  <c r="AR107" i="1"/>
  <c r="AQ107" i="1" s="1"/>
  <c r="AR101" i="1"/>
  <c r="AQ101" i="1" s="1"/>
  <c r="AR95" i="1"/>
  <c r="AQ95" i="1" s="1"/>
  <c r="AR89" i="1"/>
  <c r="AQ89" i="1" s="1"/>
  <c r="AR79" i="1"/>
  <c r="AQ79" i="1" s="1"/>
  <c r="AR80" i="1"/>
  <c r="AQ80" i="1" s="1"/>
  <c r="AR76" i="1"/>
  <c r="AQ76" i="1" s="1"/>
  <c r="AR69" i="1"/>
  <c r="AQ69" i="1" s="1"/>
  <c r="AR70" i="1"/>
  <c r="AQ70" i="1" s="1"/>
  <c r="AR62" i="1"/>
  <c r="AQ62" i="1" s="1"/>
  <c r="AR63" i="1"/>
  <c r="AQ63" i="1" s="1"/>
  <c r="AR57" i="1"/>
  <c r="AQ57" i="1" s="1"/>
  <c r="AR52" i="1"/>
  <c r="AQ52" i="1" s="1"/>
  <c r="AR47" i="1"/>
  <c r="AQ47" i="1" s="1"/>
  <c r="AR34" i="1"/>
  <c r="AQ34" i="1" s="1"/>
  <c r="AR35" i="1"/>
  <c r="AQ35" i="1" s="1"/>
  <c r="AR27" i="1"/>
  <c r="AQ27" i="1" s="1"/>
  <c r="AR28" i="1"/>
  <c r="AQ28" i="1" s="1"/>
  <c r="AR369" i="1"/>
  <c r="AQ369" i="1" s="1"/>
  <c r="AR359" i="1"/>
  <c r="AQ359" i="1" s="1"/>
  <c r="AR311" i="1"/>
  <c r="AQ311" i="1" s="1"/>
  <c r="AR362" i="1"/>
  <c r="AQ362" i="1" s="1"/>
  <c r="AR361" i="1"/>
  <c r="AQ361" i="1" s="1"/>
  <c r="AR341" i="1"/>
  <c r="AQ341" i="1" s="1"/>
  <c r="AR333" i="1"/>
  <c r="AQ333" i="1" s="1"/>
  <c r="AR329" i="1"/>
  <c r="AQ329" i="1" s="1"/>
  <c r="AR319" i="1"/>
  <c r="AQ319" i="1" s="1"/>
  <c r="AR320" i="1"/>
  <c r="AQ320" i="1" s="1"/>
  <c r="AR314" i="1"/>
  <c r="AQ314" i="1" s="1"/>
  <c r="AR315" i="1"/>
  <c r="AQ315" i="1" s="1"/>
  <c r="AR308" i="1"/>
  <c r="AQ308" i="1" s="1"/>
  <c r="AR309" i="1"/>
  <c r="AQ309" i="1" s="1"/>
  <c r="AR302" i="1"/>
  <c r="AQ302" i="1" s="1"/>
  <c r="AR303" i="1"/>
  <c r="AQ303" i="1" s="1"/>
  <c r="AR291" i="1"/>
  <c r="AQ291" i="1" s="1"/>
  <c r="AR292" i="1"/>
  <c r="AQ292" i="1" s="1"/>
  <c r="AR256" i="1"/>
  <c r="AQ256" i="1" s="1"/>
  <c r="AR250" i="1"/>
  <c r="AQ250" i="1" s="1"/>
  <c r="AR244" i="1"/>
  <c r="AQ244" i="1" s="1"/>
  <c r="AR243" i="1"/>
  <c r="AQ243" i="1" s="1"/>
  <c r="AR231" i="1"/>
  <c r="AQ231" i="1" s="1"/>
  <c r="AR226" i="1"/>
  <c r="AQ226" i="1" s="1"/>
  <c r="AR220" i="1"/>
  <c r="AQ220" i="1" s="1"/>
  <c r="AR213" i="1"/>
  <c r="AQ213" i="1" s="1"/>
  <c r="AR208" i="1"/>
  <c r="AQ208" i="1" s="1"/>
  <c r="AR203" i="1"/>
  <c r="AQ203" i="1" s="1"/>
  <c r="AR197" i="1"/>
  <c r="AQ197" i="1" s="1"/>
  <c r="AR191" i="1"/>
  <c r="AQ191" i="1" s="1"/>
  <c r="AR185" i="1"/>
  <c r="AQ185" i="1" s="1"/>
  <c r="AR181" i="1"/>
  <c r="AQ181" i="1" s="1"/>
  <c r="AR182" i="1"/>
  <c r="AQ182" i="1" s="1"/>
  <c r="AR177" i="1"/>
  <c r="AQ177" i="1" s="1"/>
  <c r="AR172" i="1"/>
  <c r="AQ172" i="1" s="1"/>
  <c r="AR165" i="1"/>
  <c r="AQ165" i="1" s="1"/>
  <c r="AR164" i="1"/>
  <c r="AQ164" i="1" s="1"/>
  <c r="AR155" i="1"/>
  <c r="AQ155" i="1" s="1"/>
  <c r="AR135" i="1"/>
  <c r="AQ135" i="1" s="1"/>
  <c r="AR134" i="1"/>
  <c r="AQ134" i="1" s="1"/>
  <c r="AR129" i="1"/>
  <c r="AQ129" i="1" s="1"/>
  <c r="AR128" i="1"/>
  <c r="AQ128" i="1" s="1"/>
  <c r="AR113" i="1"/>
  <c r="AR105" i="1"/>
  <c r="AQ105" i="1" s="1"/>
  <c r="AR106" i="1"/>
  <c r="AQ106" i="1" s="1"/>
  <c r="AR100" i="1"/>
  <c r="AQ100" i="1" s="1"/>
  <c r="AR94" i="1"/>
  <c r="AQ94" i="1" s="1"/>
  <c r="AR83" i="1"/>
  <c r="AQ83" i="1" s="1"/>
  <c r="AR74" i="1"/>
  <c r="AQ74" i="1" s="1"/>
  <c r="AR75" i="1"/>
  <c r="AQ75" i="1" s="1"/>
  <c r="AR55" i="1"/>
  <c r="AQ55" i="1" s="1"/>
  <c r="AS55" i="1" s="1"/>
  <c r="AR56" i="1"/>
  <c r="AQ56" i="1" s="1"/>
  <c r="AS56" i="1" s="1"/>
  <c r="AR51" i="1"/>
  <c r="AQ51" i="1" s="1"/>
  <c r="AR46" i="1"/>
  <c r="AQ46" i="1" s="1"/>
  <c r="AR41" i="1"/>
  <c r="AQ41" i="1" s="1"/>
  <c r="AR17" i="1"/>
  <c r="AQ17" i="1" s="1"/>
  <c r="AO339" i="1"/>
  <c r="AR340" i="1"/>
  <c r="AQ340" i="1" s="1"/>
  <c r="AR297" i="1"/>
  <c r="AQ297" i="1" s="1"/>
  <c r="AR296" i="1"/>
  <c r="AQ296" i="1" s="1"/>
  <c r="AR260" i="1"/>
  <c r="AQ260" i="1" s="1"/>
  <c r="AR261" i="1"/>
  <c r="AQ261" i="1" s="1"/>
  <c r="AR254" i="1"/>
  <c r="AQ254" i="1" s="1"/>
  <c r="AR255" i="1"/>
  <c r="AQ255" i="1" s="1"/>
  <c r="AR230" i="1"/>
  <c r="AQ230" i="1" s="1"/>
  <c r="AR229" i="1"/>
  <c r="AQ229" i="1" s="1"/>
  <c r="AR225" i="1"/>
  <c r="AQ225" i="1" s="1"/>
  <c r="AR224" i="1"/>
  <c r="AQ224" i="1" s="1"/>
  <c r="AR211" i="1"/>
  <c r="AQ211" i="1" s="1"/>
  <c r="AR212" i="1"/>
  <c r="AQ212" i="1" s="1"/>
  <c r="AR202" i="1"/>
  <c r="AQ202" i="1" s="1"/>
  <c r="AR196" i="1"/>
  <c r="AQ196" i="1" s="1"/>
  <c r="AR176" i="1"/>
  <c r="AQ176" i="1" s="1"/>
  <c r="AR175" i="1"/>
  <c r="AQ175" i="1" s="1"/>
  <c r="AO111" i="1"/>
  <c r="AR111" i="1"/>
  <c r="AQ111" i="1" s="1"/>
  <c r="AR112" i="1"/>
  <c r="AQ112" i="1" s="1"/>
  <c r="AR99" i="1"/>
  <c r="AQ99" i="1" s="1"/>
  <c r="AR92" i="1"/>
  <c r="AQ92" i="1" s="1"/>
  <c r="AR93" i="1"/>
  <c r="AQ93" i="1" s="1"/>
  <c r="AR50" i="1"/>
  <c r="AQ50" i="1" s="1"/>
  <c r="AR49" i="1"/>
  <c r="AQ49" i="1" s="1"/>
  <c r="AR40" i="1"/>
  <c r="AQ40" i="1" s="1"/>
  <c r="AR39" i="1"/>
  <c r="AQ39" i="1" s="1"/>
  <c r="AR29" i="1"/>
  <c r="AR23" i="1"/>
  <c r="AQ23" i="1" s="1"/>
  <c r="AR15" i="1"/>
  <c r="AQ15" i="1" s="1"/>
  <c r="AR16" i="1"/>
  <c r="AQ16" i="1" s="1"/>
  <c r="AR373" i="1"/>
  <c r="AQ373" i="1" s="1"/>
  <c r="AS373" i="1" s="1"/>
  <c r="AO361" i="1"/>
  <c r="AO136" i="1"/>
  <c r="AO44" i="1"/>
  <c r="AO40" i="1"/>
  <c r="AO219" i="1"/>
  <c r="AO203" i="1"/>
  <c r="AO177" i="1"/>
  <c r="AO172" i="1"/>
  <c r="AO124" i="1"/>
  <c r="AO123" i="1"/>
  <c r="AO112" i="1"/>
  <c r="AO92" i="1"/>
  <c r="AO76" i="1"/>
  <c r="AO64" i="1"/>
  <c r="AO43" i="1"/>
  <c r="AO47" i="1"/>
  <c r="AO28" i="1"/>
  <c r="AO107" i="1"/>
  <c r="AO255" i="1"/>
  <c r="AO239" i="1"/>
  <c r="AO207" i="1"/>
  <c r="AO191" i="1"/>
  <c r="AO175" i="1"/>
  <c r="AO143" i="1"/>
  <c r="AS143" i="1" s="1"/>
  <c r="AO83" i="1"/>
  <c r="AO51" i="1"/>
  <c r="AO15" i="1"/>
  <c r="AO260" i="1"/>
  <c r="AO244" i="1"/>
  <c r="AO243" i="1"/>
  <c r="AO232" i="1"/>
  <c r="AO227" i="1"/>
  <c r="AO212" i="1"/>
  <c r="AO211" i="1"/>
  <c r="AO196" i="1"/>
  <c r="AO195" i="1"/>
  <c r="AO184" i="1"/>
  <c r="AO179" i="1"/>
  <c r="AO178" i="1"/>
  <c r="AO169" i="1"/>
  <c r="AS169" i="1" s="1"/>
  <c r="AO164" i="1"/>
  <c r="AO163" i="1"/>
  <c r="AS163" i="1" s="1"/>
  <c r="AO148" i="1"/>
  <c r="AO147" i="1"/>
  <c r="AO131" i="1"/>
  <c r="AO116" i="1"/>
  <c r="AO115" i="1"/>
  <c r="AO100" i="1"/>
  <c r="AO99" i="1"/>
  <c r="AO88" i="1"/>
  <c r="AO27" i="1"/>
  <c r="AO263" i="1"/>
  <c r="AO231" i="1"/>
  <c r="AO215" i="1"/>
  <c r="AO183" i="1"/>
  <c r="AO167" i="1"/>
  <c r="AO135" i="1"/>
  <c r="AO119" i="1"/>
  <c r="AO87" i="1"/>
  <c r="AO79" i="1"/>
  <c r="AO75" i="1"/>
  <c r="AO63" i="1"/>
  <c r="AO35" i="1"/>
  <c r="AO23" i="1"/>
  <c r="AO367" i="1"/>
  <c r="AO364" i="1"/>
  <c r="AO359" i="1"/>
  <c r="AO351" i="1"/>
  <c r="AO347" i="1"/>
  <c r="AO319" i="1"/>
  <c r="AO303" i="1"/>
  <c r="AO287" i="1"/>
  <c r="AO344" i="1"/>
  <c r="AO315" i="1"/>
  <c r="AO299" i="1"/>
  <c r="AN16" i="1"/>
  <c r="AO293" i="1"/>
  <c r="AO338" i="1"/>
  <c r="AO326" i="1"/>
  <c r="AO317" i="1"/>
  <c r="AO286" i="1"/>
  <c r="AO285" i="1"/>
  <c r="AO370" i="1"/>
  <c r="AO362" i="1"/>
  <c r="AO350" i="1"/>
  <c r="AO346" i="1"/>
  <c r="AO310" i="1"/>
  <c r="AO309" i="1"/>
  <c r="AO302" i="1"/>
  <c r="AO301" i="1"/>
  <c r="AS301" i="1" s="1"/>
  <c r="AO278" i="1"/>
  <c r="AO358" i="1"/>
  <c r="AO337" i="1"/>
  <c r="AO322" i="1"/>
  <c r="AO321" i="1"/>
  <c r="AO314" i="1"/>
  <c r="AO305" i="1"/>
  <c r="AO298" i="1"/>
  <c r="AO297" i="1"/>
  <c r="AO281" i="1"/>
  <c r="AO274" i="1"/>
  <c r="AO273" i="1"/>
  <c r="AO341" i="1"/>
  <c r="AO334" i="1"/>
  <c r="AN17" i="1"/>
  <c r="P180" i="1"/>
  <c r="P186" i="1"/>
  <c r="P192" i="1"/>
  <c r="P198" i="1"/>
  <c r="P204" i="1"/>
  <c r="P210" i="1"/>
  <c r="P216" i="1"/>
  <c r="P228" i="1"/>
  <c r="P234" i="1"/>
  <c r="P240" i="1"/>
  <c r="P246" i="1"/>
  <c r="P252" i="1"/>
  <c r="P258" i="1"/>
  <c r="P270" i="1"/>
  <c r="P276" i="1"/>
  <c r="P282" i="1"/>
  <c r="P288" i="1"/>
  <c r="P294" i="1"/>
  <c r="P300" i="1"/>
  <c r="P306" i="1"/>
  <c r="P312" i="1"/>
  <c r="P318" i="1"/>
  <c r="P324" i="1"/>
  <c r="P330" i="1"/>
  <c r="P336" i="1"/>
  <c r="P342" i="1"/>
  <c r="P348" i="1"/>
  <c r="P354" i="1"/>
  <c r="P360" i="1"/>
  <c r="Z360" i="1" s="1"/>
  <c r="P366" i="1"/>
  <c r="Z366" i="1" s="1"/>
  <c r="P372" i="1"/>
  <c r="Z372" i="1" s="1"/>
  <c r="P377" i="1"/>
  <c r="Z377" i="1" s="1"/>
  <c r="P383" i="1"/>
  <c r="Z383" i="1" s="1"/>
  <c r="P389" i="1"/>
  <c r="Z389" i="1" s="1"/>
  <c r="P174" i="1"/>
  <c r="M388" i="1"/>
  <c r="M387" i="1"/>
  <c r="M386" i="1"/>
  <c r="M385" i="1"/>
  <c r="M384"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8" i="1"/>
  <c r="M326" i="1"/>
  <c r="M324" i="1"/>
  <c r="M323" i="1"/>
  <c r="M322" i="1"/>
  <c r="M321" i="1"/>
  <c r="M320" i="1"/>
  <c r="M319" i="1"/>
  <c r="M318" i="1"/>
  <c r="M317" i="1"/>
  <c r="M316" i="1"/>
  <c r="M315" i="1"/>
  <c r="M314" i="1"/>
  <c r="M313" i="1"/>
  <c r="M312" i="1"/>
  <c r="M310" i="1"/>
  <c r="M308" i="1"/>
  <c r="M306" i="1"/>
  <c r="M305" i="1"/>
  <c r="M304" i="1"/>
  <c r="M303" i="1"/>
  <c r="M302" i="1"/>
  <c r="M301" i="1"/>
  <c r="M300" i="1"/>
  <c r="M299" i="1"/>
  <c r="M298" i="1"/>
  <c r="M297" i="1"/>
  <c r="M296" i="1"/>
  <c r="M295" i="1"/>
  <c r="M294" i="1"/>
  <c r="M293" i="1"/>
  <c r="M292" i="1"/>
  <c r="M291" i="1"/>
  <c r="M290" i="1"/>
  <c r="M289" i="1"/>
  <c r="M288" i="1"/>
  <c r="M287" i="1"/>
  <c r="M286" i="1"/>
  <c r="M285" i="1"/>
  <c r="M284" i="1"/>
  <c r="M283" i="1"/>
  <c r="M282" i="1"/>
  <c r="M281" i="1"/>
  <c r="M280" i="1"/>
  <c r="M279" i="1"/>
  <c r="M278" i="1"/>
  <c r="M277" i="1"/>
  <c r="M276" i="1"/>
  <c r="M274" i="1"/>
  <c r="M272" i="1"/>
  <c r="M270" i="1"/>
  <c r="O269" i="1"/>
  <c r="M269" i="1"/>
  <c r="O268" i="1"/>
  <c r="M268" i="1"/>
  <c r="O267" i="1"/>
  <c r="M267" i="1"/>
  <c r="O266" i="1"/>
  <c r="M266" i="1"/>
  <c r="O265" i="1"/>
  <c r="M265" i="1"/>
  <c r="P264"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O226" i="1"/>
  <c r="M226" i="1"/>
  <c r="O224" i="1"/>
  <c r="M224" i="1"/>
  <c r="O222" i="1"/>
  <c r="P222" i="1" s="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6" i="1"/>
  <c r="M194" i="1"/>
  <c r="M192" i="1"/>
  <c r="M190" i="1"/>
  <c r="M188" i="1"/>
  <c r="M186" i="1"/>
  <c r="M185" i="1"/>
  <c r="M184" i="1"/>
  <c r="M183" i="1"/>
  <c r="M182" i="1"/>
  <c r="M181" i="1"/>
  <c r="M180" i="1"/>
  <c r="M179" i="1"/>
  <c r="M178" i="1"/>
  <c r="M177" i="1"/>
  <c r="M176" i="1"/>
  <c r="M175" i="1"/>
  <c r="M174" i="1"/>
  <c r="P96" i="1"/>
  <c r="P102" i="1"/>
  <c r="P108" i="1"/>
  <c r="P114" i="1"/>
  <c r="P120" i="1"/>
  <c r="P126" i="1"/>
  <c r="P132" i="1"/>
  <c r="P138" i="1"/>
  <c r="P144" i="1"/>
  <c r="P150" i="1"/>
  <c r="P156" i="1"/>
  <c r="P162" i="1"/>
  <c r="P168"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P48" i="1"/>
  <c r="P54" i="1"/>
  <c r="P60" i="1"/>
  <c r="Q60" i="1" s="1"/>
  <c r="AN60" i="1" s="1"/>
  <c r="P66" i="1"/>
  <c r="Q66" i="1" s="1"/>
  <c r="AN66" i="1" s="1"/>
  <c r="P72" i="1"/>
  <c r="Q72" i="1" s="1"/>
  <c r="AN72" i="1" s="1"/>
  <c r="P78" i="1"/>
  <c r="P84" i="1"/>
  <c r="Q84" i="1" s="1"/>
  <c r="AN84" i="1" s="1"/>
  <c r="P90"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4" i="1"/>
  <c r="M62" i="1"/>
  <c r="M60" i="1"/>
  <c r="M59" i="1"/>
  <c r="M58" i="1"/>
  <c r="M57" i="1"/>
  <c r="M56" i="1"/>
  <c r="M55" i="1"/>
  <c r="M54" i="1"/>
  <c r="M53" i="1"/>
  <c r="M52" i="1"/>
  <c r="M51" i="1"/>
  <c r="M50" i="1"/>
  <c r="M49" i="1"/>
  <c r="M48" i="1"/>
  <c r="O47" i="1"/>
  <c r="M47" i="1"/>
  <c r="O46" i="1"/>
  <c r="M46" i="1"/>
  <c r="O45" i="1"/>
  <c r="M45" i="1"/>
  <c r="O44" i="1"/>
  <c r="M44" i="1"/>
  <c r="O43" i="1"/>
  <c r="M43" i="1"/>
  <c r="O42" i="1"/>
  <c r="M42" i="1"/>
  <c r="P36" i="1"/>
  <c r="M41" i="1"/>
  <c r="M40" i="1"/>
  <c r="M39" i="1"/>
  <c r="M38" i="1"/>
  <c r="M37" i="1"/>
  <c r="M36" i="1"/>
  <c r="M35" i="1"/>
  <c r="M34" i="1"/>
  <c r="M33" i="1"/>
  <c r="M32" i="1"/>
  <c r="M31" i="1"/>
  <c r="M30" i="1"/>
  <c r="AS115" i="1" l="1"/>
  <c r="AS123" i="1"/>
  <c r="AS88" i="1"/>
  <c r="AS28" i="1"/>
  <c r="AS27" i="1"/>
  <c r="AS327" i="1"/>
  <c r="AS340" i="1"/>
  <c r="AS44" i="1"/>
  <c r="AO66" i="1"/>
  <c r="AP66" i="1"/>
  <c r="AN67" i="1" s="1"/>
  <c r="AQ60" i="1"/>
  <c r="AR61" i="1"/>
  <c r="AQ259" i="1"/>
  <c r="AU258" i="1"/>
  <c r="AQ271" i="1"/>
  <c r="AR236" i="1"/>
  <c r="AQ235" i="1"/>
  <c r="AQ349" i="1"/>
  <c r="AU348" i="1"/>
  <c r="AQ151" i="1"/>
  <c r="AU150" i="1"/>
  <c r="AQ199" i="1"/>
  <c r="AR200" i="1"/>
  <c r="AQ84" i="1"/>
  <c r="AR85" i="1"/>
  <c r="AQ66" i="1"/>
  <c r="AR67" i="1"/>
  <c r="AQ325" i="1"/>
  <c r="AU324" i="1"/>
  <c r="AQ247" i="1"/>
  <c r="AR248" i="1"/>
  <c r="AQ133" i="1"/>
  <c r="AU132" i="1"/>
  <c r="AQ355" i="1"/>
  <c r="AR356" i="1"/>
  <c r="AQ265" i="1"/>
  <c r="AQ253" i="1"/>
  <c r="AO84" i="1"/>
  <c r="AP84" i="1"/>
  <c r="AN85" i="1" s="1"/>
  <c r="AU186" i="1"/>
  <c r="AQ187" i="1"/>
  <c r="AQ91" i="1"/>
  <c r="AU90" i="1"/>
  <c r="AQ313" i="1"/>
  <c r="AU312" i="1"/>
  <c r="AQ103" i="1"/>
  <c r="AR104" i="1"/>
  <c r="AP60" i="1"/>
  <c r="AN61" i="1" s="1"/>
  <c r="AO60" i="1"/>
  <c r="AR110" i="1"/>
  <c r="AQ109" i="1"/>
  <c r="AQ307" i="1"/>
  <c r="AU306" i="1"/>
  <c r="AQ295" i="1"/>
  <c r="AU294" i="1"/>
  <c r="AU222" i="1"/>
  <c r="AQ223" i="1"/>
  <c r="AQ72" i="1"/>
  <c r="AR73" i="1"/>
  <c r="AQ157" i="1"/>
  <c r="AR158" i="1"/>
  <c r="AQ127" i="1"/>
  <c r="AU126" i="1"/>
  <c r="AU192" i="1"/>
  <c r="AQ193" i="1"/>
  <c r="AQ97" i="1"/>
  <c r="AU96" i="1"/>
  <c r="AO72" i="1"/>
  <c r="AS72" i="1" s="1"/>
  <c r="AP72" i="1"/>
  <c r="AN73" i="1" s="1"/>
  <c r="AQ283" i="1"/>
  <c r="AR284" i="1"/>
  <c r="AR290" i="1"/>
  <c r="AU288" i="1" s="1"/>
  <c r="AQ289" i="1"/>
  <c r="AR122" i="1"/>
  <c r="AQ121" i="1"/>
  <c r="AQ241" i="1"/>
  <c r="AR242" i="1"/>
  <c r="AQ277" i="1"/>
  <c r="AU276" i="1"/>
  <c r="AS274" i="1"/>
  <c r="AS293" i="1"/>
  <c r="AS227" i="1"/>
  <c r="AS298" i="1"/>
  <c r="AS310" i="1"/>
  <c r="AS347" i="1"/>
  <c r="AS337" i="1"/>
  <c r="AS367" i="1"/>
  <c r="AS207" i="1"/>
  <c r="AS215" i="1"/>
  <c r="AS370" i="1"/>
  <c r="AS346" i="1"/>
  <c r="AS131" i="1"/>
  <c r="AS317" i="1"/>
  <c r="AS196" i="1"/>
  <c r="AS319" i="1"/>
  <c r="AS203" i="1"/>
  <c r="AS79" i="1"/>
  <c r="AS136" i="1"/>
  <c r="AS321" i="1"/>
  <c r="AS322" i="1"/>
  <c r="AS315" i="1"/>
  <c r="AS303" i="1"/>
  <c r="AS147" i="1"/>
  <c r="AS285" i="1"/>
  <c r="AS359" i="1"/>
  <c r="AS63" i="1"/>
  <c r="AS263" i="1"/>
  <c r="AS99" i="1"/>
  <c r="AS184" i="1"/>
  <c r="AS358" i="1"/>
  <c r="AS309" i="1"/>
  <c r="AS35" i="1"/>
  <c r="AS100" i="1"/>
  <c r="AS211" i="1"/>
  <c r="AS260" i="1"/>
  <c r="AS361" i="1"/>
  <c r="AS334" i="1"/>
  <c r="AS350" i="1"/>
  <c r="AS286" i="1"/>
  <c r="AS167" i="1"/>
  <c r="AS179" i="1"/>
  <c r="AS255" i="1"/>
  <c r="AS338" i="1"/>
  <c r="AS287" i="1"/>
  <c r="AS273" i="1"/>
  <c r="AS119" i="1"/>
  <c r="AS23" i="1"/>
  <c r="AS135" i="1"/>
  <c r="AS95" i="1"/>
  <c r="AS341" i="1"/>
  <c r="AS243" i="1"/>
  <c r="AS362" i="1"/>
  <c r="AS75" i="1"/>
  <c r="AS212" i="1"/>
  <c r="AS124" i="1"/>
  <c r="AS111" i="1"/>
  <c r="AS364" i="1"/>
  <c r="AS164" i="1"/>
  <c r="AS219" i="1"/>
  <c r="AS297" i="1"/>
  <c r="AS299" i="1"/>
  <c r="AS148" i="1"/>
  <c r="AO59" i="1"/>
  <c r="AS59" i="1" s="1"/>
  <c r="AS232" i="1"/>
  <c r="AS244" i="1"/>
  <c r="AS51" i="1"/>
  <c r="AS191" i="1"/>
  <c r="AS64" i="1"/>
  <c r="AS177" i="1"/>
  <c r="Q377" i="1"/>
  <c r="AS281" i="1"/>
  <c r="AS314" i="1"/>
  <c r="AS278" i="1"/>
  <c r="AS351" i="1"/>
  <c r="AS178" i="1"/>
  <c r="AS195" i="1"/>
  <c r="AS239" i="1"/>
  <c r="AR13" i="1"/>
  <c r="AQ12" i="1"/>
  <c r="AS107" i="1"/>
  <c r="AS47" i="1"/>
  <c r="AS76" i="1"/>
  <c r="AS40" i="1"/>
  <c r="AS172" i="1"/>
  <c r="AS280" i="1"/>
  <c r="AS112" i="1"/>
  <c r="AS305" i="1"/>
  <c r="AS326" i="1"/>
  <c r="AS87" i="1"/>
  <c r="AS183" i="1"/>
  <c r="AS339" i="1"/>
  <c r="AS328" i="1"/>
  <c r="AS302" i="1"/>
  <c r="AS344" i="1"/>
  <c r="AS231" i="1"/>
  <c r="AS116" i="1"/>
  <c r="AS83" i="1"/>
  <c r="AS43" i="1"/>
  <c r="Q389" i="1"/>
  <c r="AO170" i="1"/>
  <c r="AS170" i="1" s="1"/>
  <c r="AS175" i="1"/>
  <c r="AS92" i="1"/>
  <c r="AQ113" i="1"/>
  <c r="Q366" i="1"/>
  <c r="AN366" i="1" s="1"/>
  <c r="AQ29" i="1"/>
  <c r="Z72" i="1"/>
  <c r="AS15" i="1"/>
  <c r="AS332" i="1"/>
  <c r="AS329" i="1"/>
  <c r="AS331" i="1"/>
  <c r="AO275" i="1"/>
  <c r="AS275" i="1" s="1"/>
  <c r="AO139" i="1"/>
  <c r="AS139" i="1" s="1"/>
  <c r="AO279" i="1"/>
  <c r="AS279" i="1" s="1"/>
  <c r="AO266" i="1"/>
  <c r="AS266" i="1" s="1"/>
  <c r="AO140" i="1"/>
  <c r="AS140" i="1" s="1"/>
  <c r="AO128" i="1"/>
  <c r="AS128" i="1" s="1"/>
  <c r="AO80" i="1"/>
  <c r="AS80" i="1" s="1"/>
  <c r="AO71" i="1"/>
  <c r="AS71" i="1" s="1"/>
  <c r="AO39" i="1"/>
  <c r="AS39" i="1" s="1"/>
  <c r="AO316" i="1"/>
  <c r="AS316" i="1" s="1"/>
  <c r="AO292" i="1"/>
  <c r="AS292" i="1" s="1"/>
  <c r="AO368" i="1"/>
  <c r="AS368" i="1" s="1"/>
  <c r="AO311" i="1"/>
  <c r="AS311" i="1" s="1"/>
  <c r="AO323" i="1"/>
  <c r="AS323" i="1" s="1"/>
  <c r="AO365" i="1"/>
  <c r="AS365" i="1" s="1"/>
  <c r="AO371" i="1"/>
  <c r="AS371" i="1" s="1"/>
  <c r="AO291" i="1"/>
  <c r="AS291" i="1" s="1"/>
  <c r="AO308" i="1"/>
  <c r="AS308" i="1" s="1"/>
  <c r="AO343" i="1"/>
  <c r="AS343" i="1" s="1"/>
  <c r="AO357" i="1"/>
  <c r="AS357" i="1" s="1"/>
  <c r="AO363" i="1"/>
  <c r="AS363" i="1" s="1"/>
  <c r="AO369" i="1"/>
  <c r="AS369" i="1" s="1"/>
  <c r="AO304" i="1"/>
  <c r="AS304" i="1" s="1"/>
  <c r="AO296" i="1"/>
  <c r="AS296" i="1" s="1"/>
  <c r="AO335" i="1"/>
  <c r="AS335" i="1" s="1"/>
  <c r="AO352" i="1"/>
  <c r="AS352" i="1" s="1"/>
  <c r="AO333" i="1"/>
  <c r="AS333" i="1" s="1"/>
  <c r="AO320" i="1"/>
  <c r="AS320" i="1" s="1"/>
  <c r="AO353" i="1"/>
  <c r="AS353" i="1" s="1"/>
  <c r="AO269" i="1"/>
  <c r="AS269" i="1" s="1"/>
  <c r="AO267" i="1"/>
  <c r="AS267" i="1" s="1"/>
  <c r="AO268" i="1"/>
  <c r="AS268" i="1" s="1"/>
  <c r="AO224" i="1"/>
  <c r="AS224" i="1" s="1"/>
  <c r="AO160" i="1"/>
  <c r="AS160" i="1" s="1"/>
  <c r="AO220" i="1"/>
  <c r="AS220" i="1" s="1"/>
  <c r="AO155" i="1"/>
  <c r="AS155" i="1" s="1"/>
  <c r="AO171" i="1"/>
  <c r="AS171" i="1" s="1"/>
  <c r="AO188" i="1"/>
  <c r="AS188" i="1" s="1"/>
  <c r="AO208" i="1"/>
  <c r="AS208" i="1" s="1"/>
  <c r="AO152" i="1"/>
  <c r="AS152" i="1" s="1"/>
  <c r="AO251" i="1"/>
  <c r="AS251" i="1" s="1"/>
  <c r="AO256" i="1"/>
  <c r="AS256" i="1" s="1"/>
  <c r="Q312" i="1"/>
  <c r="AN312" i="1" s="1"/>
  <c r="Z312" i="1"/>
  <c r="Q180" i="1"/>
  <c r="AN180" i="1" s="1"/>
  <c r="Z180" i="1"/>
  <c r="Q126" i="1"/>
  <c r="AN126" i="1" s="1"/>
  <c r="Z126" i="1"/>
  <c r="Q354" i="1"/>
  <c r="AN354" i="1" s="1"/>
  <c r="Z354" i="1"/>
  <c r="Q108" i="1"/>
  <c r="AN108" i="1" s="1"/>
  <c r="Z108" i="1"/>
  <c r="Q174" i="1"/>
  <c r="AN174" i="1" s="1"/>
  <c r="Z174" i="1"/>
  <c r="Q336" i="1"/>
  <c r="AN336" i="1" s="1"/>
  <c r="Z336" i="1"/>
  <c r="Q258" i="1"/>
  <c r="AN258" i="1" s="1"/>
  <c r="Z258" i="1"/>
  <c r="Q102" i="1"/>
  <c r="AN102" i="1" s="1"/>
  <c r="Z102" i="1"/>
  <c r="Q306" i="1"/>
  <c r="AN306" i="1" s="1"/>
  <c r="Z306" i="1"/>
  <c r="Q252" i="1"/>
  <c r="AN252" i="1" s="1"/>
  <c r="Z252" i="1"/>
  <c r="Q78" i="1"/>
  <c r="AN78" i="1" s="1"/>
  <c r="Z78" i="1"/>
  <c r="Q54" i="1"/>
  <c r="AN54" i="1" s="1"/>
  <c r="Z54" i="1"/>
  <c r="Q144" i="1"/>
  <c r="AN144" i="1" s="1"/>
  <c r="Z144" i="1"/>
  <c r="Q96" i="1"/>
  <c r="AN96" i="1" s="1"/>
  <c r="Z96" i="1"/>
  <c r="Q222" i="1"/>
  <c r="AN222" i="1" s="1"/>
  <c r="Z222" i="1"/>
  <c r="Q324" i="1"/>
  <c r="AN324" i="1" s="1"/>
  <c r="Z324" i="1"/>
  <c r="Q276" i="1"/>
  <c r="AN276" i="1" s="1"/>
  <c r="Z276" i="1"/>
  <c r="Q216" i="1"/>
  <c r="AN216" i="1" s="1"/>
  <c r="Z216" i="1"/>
  <c r="Z84" i="1"/>
  <c r="Q90" i="1"/>
  <c r="AN90" i="1" s="1"/>
  <c r="Z90" i="1"/>
  <c r="Q156" i="1"/>
  <c r="AN156" i="1" s="1"/>
  <c r="Z156" i="1"/>
  <c r="Q132" i="1"/>
  <c r="AN132" i="1" s="1"/>
  <c r="Z132" i="1"/>
  <c r="Q264" i="1"/>
  <c r="AN264" i="1" s="1"/>
  <c r="Z264" i="1"/>
  <c r="Q288" i="1"/>
  <c r="AN288" i="1" s="1"/>
  <c r="Z288" i="1"/>
  <c r="Q204" i="1"/>
  <c r="AN204" i="1" s="1"/>
  <c r="Z204" i="1"/>
  <c r="Q150" i="1"/>
  <c r="AN150" i="1" s="1"/>
  <c r="Z150" i="1"/>
  <c r="Q330" i="1"/>
  <c r="AN330" i="1" s="1"/>
  <c r="Z330" i="1"/>
  <c r="Q282" i="1"/>
  <c r="AN282" i="1" s="1"/>
  <c r="Z282" i="1"/>
  <c r="Q198" i="1"/>
  <c r="AN198" i="1" s="1"/>
  <c r="Z198" i="1"/>
  <c r="Q36" i="1"/>
  <c r="AN36" i="1" s="1"/>
  <c r="Z36" i="1"/>
  <c r="Q168" i="1"/>
  <c r="AN168" i="1" s="1"/>
  <c r="Z168" i="1"/>
  <c r="Q120" i="1"/>
  <c r="AN120" i="1" s="1"/>
  <c r="Z120" i="1"/>
  <c r="Q348" i="1"/>
  <c r="AN348" i="1" s="1"/>
  <c r="Z348" i="1"/>
  <c r="Q300" i="1"/>
  <c r="AN300" i="1" s="1"/>
  <c r="Z300" i="1"/>
  <c r="Q246" i="1"/>
  <c r="AN246" i="1" s="1"/>
  <c r="Z246" i="1"/>
  <c r="Q192" i="1"/>
  <c r="AN192" i="1" s="1"/>
  <c r="Z192" i="1"/>
  <c r="Q48" i="1"/>
  <c r="AN48" i="1" s="1"/>
  <c r="Z48" i="1"/>
  <c r="Q162" i="1"/>
  <c r="AN162" i="1" s="1"/>
  <c r="Z162" i="1"/>
  <c r="Q138" i="1"/>
  <c r="AN138" i="1" s="1"/>
  <c r="Z138" i="1"/>
  <c r="Q114" i="1"/>
  <c r="AN114" i="1" s="1"/>
  <c r="Z114" i="1"/>
  <c r="Q383" i="1"/>
  <c r="Q372" i="1"/>
  <c r="AN372" i="1" s="1"/>
  <c r="Q360" i="1"/>
  <c r="AN360" i="1" s="1"/>
  <c r="Q342" i="1"/>
  <c r="AN342" i="1" s="1"/>
  <c r="Z342" i="1"/>
  <c r="Q318" i="1"/>
  <c r="AN318" i="1" s="1"/>
  <c r="Z318" i="1"/>
  <c r="Q294" i="1"/>
  <c r="AN294" i="1" s="1"/>
  <c r="Z294" i="1"/>
  <c r="Q270" i="1"/>
  <c r="AN270" i="1" s="1"/>
  <c r="Z270" i="1"/>
  <c r="Q240" i="1"/>
  <c r="AN240" i="1" s="1"/>
  <c r="Z240" i="1"/>
  <c r="Q210" i="1"/>
  <c r="AN210" i="1" s="1"/>
  <c r="Z210" i="1"/>
  <c r="Q186" i="1"/>
  <c r="AN186" i="1" s="1"/>
  <c r="Z186" i="1"/>
  <c r="Z66" i="1"/>
  <c r="Z60" i="1"/>
  <c r="Q234" i="1"/>
  <c r="AN234" i="1" s="1"/>
  <c r="Z234" i="1"/>
  <c r="Q228" i="1"/>
  <c r="AN228" i="1" s="1"/>
  <c r="Z228" i="1"/>
  <c r="AO29" i="1"/>
  <c r="AO237" i="1"/>
  <c r="AS237" i="1" s="1"/>
  <c r="AO217" i="1"/>
  <c r="AS217" i="1" s="1"/>
  <c r="AO257" i="1"/>
  <c r="AS257" i="1" s="1"/>
  <c r="AO166" i="1"/>
  <c r="AS166" i="1" s="1"/>
  <c r="AO262" i="1"/>
  <c r="AS262" i="1" s="1"/>
  <c r="AO45" i="1"/>
  <c r="AS45" i="1" s="1"/>
  <c r="AO189" i="1"/>
  <c r="AS189" i="1" s="1"/>
  <c r="AO34" i="1"/>
  <c r="AS34" i="1" s="1"/>
  <c r="AO89" i="1"/>
  <c r="AS89" i="1" s="1"/>
  <c r="AO105" i="1"/>
  <c r="AS105" i="1" s="1"/>
  <c r="AO137" i="1"/>
  <c r="AS137" i="1" s="1"/>
  <c r="AO153" i="1"/>
  <c r="AS153" i="1" s="1"/>
  <c r="AO185" i="1"/>
  <c r="AS185" i="1" s="1"/>
  <c r="AO57" i="1"/>
  <c r="AS57" i="1" s="1"/>
  <c r="AO86" i="1"/>
  <c r="AS86" i="1" s="1"/>
  <c r="AO182" i="1"/>
  <c r="AS182" i="1" s="1"/>
  <c r="AO238" i="1"/>
  <c r="AS238" i="1" s="1"/>
  <c r="AO254" i="1"/>
  <c r="AS254" i="1" s="1"/>
  <c r="AO218" i="1"/>
  <c r="AS218" i="1" s="1"/>
  <c r="AO125" i="1"/>
  <c r="AS125" i="1" s="1"/>
  <c r="AO141" i="1"/>
  <c r="AS141" i="1" s="1"/>
  <c r="AO205" i="1"/>
  <c r="AS205" i="1" s="1"/>
  <c r="AO221" i="1"/>
  <c r="AS221" i="1" s="1"/>
  <c r="AO46" i="1"/>
  <c r="AS46" i="1" s="1"/>
  <c r="AO94" i="1"/>
  <c r="AS94" i="1" s="1"/>
  <c r="AO190" i="1"/>
  <c r="AS190" i="1" s="1"/>
  <c r="AO146" i="1"/>
  <c r="AS146" i="1" s="1"/>
  <c r="AO149" i="1"/>
  <c r="AS149" i="1" s="1"/>
  <c r="AO17" i="1"/>
  <c r="AS17" i="1" s="1"/>
  <c r="AP17" i="1"/>
  <c r="AO154" i="1"/>
  <c r="AS154" i="1" s="1"/>
  <c r="AO202" i="1"/>
  <c r="AS202" i="1" s="1"/>
  <c r="AO58" i="1"/>
  <c r="AS58" i="1" s="1"/>
  <c r="AO245" i="1"/>
  <c r="AS245" i="1" s="1"/>
  <c r="AO53" i="1"/>
  <c r="AS53" i="1" s="1"/>
  <c r="AO225" i="1"/>
  <c r="AS225" i="1" s="1"/>
  <c r="AO206" i="1"/>
  <c r="AS206" i="1" s="1"/>
  <c r="AO69" i="1"/>
  <c r="AS69" i="1" s="1"/>
  <c r="AO197" i="1"/>
  <c r="AS197" i="1" s="1"/>
  <c r="AO176" i="1"/>
  <c r="AS176" i="1" s="1"/>
  <c r="AO173" i="1"/>
  <c r="AS173" i="1" s="1"/>
  <c r="AO181" i="1"/>
  <c r="AS181" i="1" s="1"/>
  <c r="AO49" i="1"/>
  <c r="AS49" i="1" s="1"/>
  <c r="AO106" i="1"/>
  <c r="AS106" i="1" s="1"/>
  <c r="AO77" i="1"/>
  <c r="AS77" i="1" s="1"/>
  <c r="AO229" i="1"/>
  <c r="AS229" i="1" s="1"/>
  <c r="AO21" i="1"/>
  <c r="AS21" i="1" s="1"/>
  <c r="AO62" i="1"/>
  <c r="AS62" i="1" s="1"/>
  <c r="AO142" i="1"/>
  <c r="AS142" i="1" s="1"/>
  <c r="AO117" i="1"/>
  <c r="AS117" i="1" s="1"/>
  <c r="AO16" i="1"/>
  <c r="AS16" i="1" s="1"/>
  <c r="AP16" i="1"/>
  <c r="AO50" i="1"/>
  <c r="AS50" i="1" s="1"/>
  <c r="AO81" i="1"/>
  <c r="AS81" i="1" s="1"/>
  <c r="AO113" i="1"/>
  <c r="AO129" i="1"/>
  <c r="AS129" i="1" s="1"/>
  <c r="AO161" i="1"/>
  <c r="AS161" i="1" s="1"/>
  <c r="AO209" i="1"/>
  <c r="AS209" i="1" s="1"/>
  <c r="AO230" i="1"/>
  <c r="AS230" i="1" s="1"/>
  <c r="AO22" i="1"/>
  <c r="AS22" i="1" s="1"/>
  <c r="AO74" i="1"/>
  <c r="AS74" i="1" s="1"/>
  <c r="AO226" i="1"/>
  <c r="AS226" i="1" s="1"/>
  <c r="AO250" i="1"/>
  <c r="AS250" i="1" s="1"/>
  <c r="AO41" i="1"/>
  <c r="AS41" i="1" s="1"/>
  <c r="AO101" i="1"/>
  <c r="AS101" i="1" s="1"/>
  <c r="AO165" i="1"/>
  <c r="AS165" i="1" s="1"/>
  <c r="AO213" i="1"/>
  <c r="AS213" i="1" s="1"/>
  <c r="AO261" i="1"/>
  <c r="AS261" i="1" s="1"/>
  <c r="AO70" i="1"/>
  <c r="AS70" i="1" s="1"/>
  <c r="AO118" i="1"/>
  <c r="AS118" i="1" s="1"/>
  <c r="AO52" i="1"/>
  <c r="AS52" i="1" s="1"/>
  <c r="AO82" i="1"/>
  <c r="AS82" i="1" s="1"/>
  <c r="AO130" i="1"/>
  <c r="AS130" i="1" s="1"/>
  <c r="AO194" i="1"/>
  <c r="AS194" i="1" s="1"/>
  <c r="AO65" i="1"/>
  <c r="AS65" i="1" s="1"/>
  <c r="AO233" i="1"/>
  <c r="AS233" i="1" s="1"/>
  <c r="AO134" i="1"/>
  <c r="AS134" i="1" s="1"/>
  <c r="AO214" i="1"/>
  <c r="AS214" i="1" s="1"/>
  <c r="AO93" i="1"/>
  <c r="AS93" i="1" s="1"/>
  <c r="P42" i="1"/>
  <c r="S30" i="1"/>
  <c r="T30" i="1" s="1"/>
  <c r="Y30" i="1" s="1"/>
  <c r="P30" i="1"/>
  <c r="Q30" i="1" s="1"/>
  <c r="AN30" i="1" s="1"/>
  <c r="AP30" i="1" s="1"/>
  <c r="AN31" i="1" s="1"/>
  <c r="P24" i="1"/>
  <c r="Q24" i="1" s="1"/>
  <c r="AN24" i="1" s="1"/>
  <c r="S24" i="1"/>
  <c r="T24" i="1" s="1"/>
  <c r="Y24" i="1" s="1"/>
  <c r="M24" i="1"/>
  <c r="P18" i="1"/>
  <c r="Q18" i="1" s="1"/>
  <c r="AN18" i="1" s="1"/>
  <c r="AP18" i="1" s="1"/>
  <c r="AN19" i="1" s="1"/>
  <c r="S18" i="1"/>
  <c r="T18" i="1" s="1"/>
  <c r="Y18" i="1" s="1"/>
  <c r="M18" i="1"/>
  <c r="P12" i="1"/>
  <c r="M12" i="1"/>
  <c r="AS84" i="1" l="1"/>
  <c r="AS60" i="1"/>
  <c r="AS29" i="1"/>
  <c r="AP31" i="1"/>
  <c r="AN32" i="1" s="1"/>
  <c r="AO31" i="1"/>
  <c r="X24" i="1"/>
  <c r="Z24" i="1" s="1"/>
  <c r="AR24" i="1"/>
  <c r="AQ24" i="1" s="1"/>
  <c r="AO24" i="1"/>
  <c r="AP24" i="1"/>
  <c r="AN25" i="1" s="1"/>
  <c r="AO30" i="1"/>
  <c r="AO228" i="1"/>
  <c r="AS228" i="1" s="1"/>
  <c r="AP228" i="1"/>
  <c r="AT228" i="1" s="1"/>
  <c r="AO210" i="1"/>
  <c r="AS210" i="1" s="1"/>
  <c r="AP210" i="1"/>
  <c r="AT210" i="1" s="1"/>
  <c r="AO270" i="1"/>
  <c r="AS270" i="1" s="1"/>
  <c r="AP270" i="1"/>
  <c r="AO318" i="1"/>
  <c r="AS318" i="1" s="1"/>
  <c r="AT318" i="1"/>
  <c r="AP318" i="1"/>
  <c r="AO372" i="1"/>
  <c r="AS372" i="1" s="1"/>
  <c r="AP372" i="1"/>
  <c r="AO192" i="1"/>
  <c r="AS192" i="1" s="1"/>
  <c r="AP192" i="1"/>
  <c r="AN193" i="1" s="1"/>
  <c r="AO300" i="1"/>
  <c r="AS300" i="1" s="1"/>
  <c r="AP300" i="1"/>
  <c r="AT300" i="1" s="1"/>
  <c r="AO120" i="1"/>
  <c r="AS120" i="1" s="1"/>
  <c r="AP120" i="1"/>
  <c r="AN121" i="1" s="1"/>
  <c r="AP36" i="1"/>
  <c r="AN37" i="1" s="1"/>
  <c r="AO36" i="1"/>
  <c r="AS36" i="1" s="1"/>
  <c r="AO282" i="1"/>
  <c r="AS282" i="1" s="1"/>
  <c r="AP282" i="1"/>
  <c r="AN283" i="1" s="1"/>
  <c r="AP150" i="1"/>
  <c r="AN151" i="1" s="1"/>
  <c r="AO150" i="1"/>
  <c r="AS150" i="1" s="1"/>
  <c r="AO288" i="1"/>
  <c r="AS288" i="1" s="1"/>
  <c r="AP288" i="1"/>
  <c r="AO132" i="1"/>
  <c r="AS132" i="1" s="1"/>
  <c r="AP132" i="1"/>
  <c r="AN133" i="1" s="1"/>
  <c r="AO90" i="1"/>
  <c r="AS90" i="1" s="1"/>
  <c r="AP90" i="1"/>
  <c r="AN91" i="1" s="1"/>
  <c r="AQ242" i="1"/>
  <c r="AU240" i="1"/>
  <c r="AQ356" i="1"/>
  <c r="AU354" i="1"/>
  <c r="AQ248" i="1"/>
  <c r="AR249" i="1"/>
  <c r="AQ67" i="1"/>
  <c r="AR68" i="1"/>
  <c r="AQ200" i="1"/>
  <c r="AU198" i="1"/>
  <c r="AR201" i="1"/>
  <c r="AQ201" i="1" s="1"/>
  <c r="AQ61" i="1"/>
  <c r="AU60" i="1"/>
  <c r="AO138" i="1"/>
  <c r="AS138" i="1" s="1"/>
  <c r="AP138" i="1"/>
  <c r="AT138" i="1" s="1"/>
  <c r="AP48" i="1"/>
  <c r="AT48" i="1" s="1"/>
  <c r="AO48" i="1"/>
  <c r="AS48" i="1" s="1"/>
  <c r="AO276" i="1"/>
  <c r="AS276" i="1" s="1"/>
  <c r="AP276" i="1"/>
  <c r="AN277" i="1" s="1"/>
  <c r="AO222" i="1"/>
  <c r="AS222" i="1" s="1"/>
  <c r="AP222" i="1"/>
  <c r="AN223" i="1" s="1"/>
  <c r="AP144" i="1"/>
  <c r="AN145" i="1" s="1"/>
  <c r="AO144" i="1"/>
  <c r="AS144" i="1" s="1"/>
  <c r="AO78" i="1"/>
  <c r="AS78" i="1" s="1"/>
  <c r="AP78" i="1"/>
  <c r="AT78" i="1" s="1"/>
  <c r="AO306" i="1"/>
  <c r="AS306" i="1" s="1"/>
  <c r="AP306" i="1"/>
  <c r="AN307" i="1" s="1"/>
  <c r="AO258" i="1"/>
  <c r="AS258" i="1" s="1"/>
  <c r="AP258" i="1"/>
  <c r="AN259" i="1" s="1"/>
  <c r="AO174" i="1"/>
  <c r="AS174" i="1" s="1"/>
  <c r="AP174" i="1"/>
  <c r="AT174" i="1" s="1"/>
  <c r="AO354" i="1"/>
  <c r="AS354" i="1" s="1"/>
  <c r="AP354" i="1"/>
  <c r="AN355" i="1" s="1"/>
  <c r="AP180" i="1"/>
  <c r="AT180" i="1" s="1"/>
  <c r="AO180" i="1"/>
  <c r="AS180" i="1" s="1"/>
  <c r="AO366" i="1"/>
  <c r="AS366" i="1" s="1"/>
  <c r="AP366" i="1"/>
  <c r="AT366" i="1" s="1"/>
  <c r="AQ290" i="1"/>
  <c r="AO73" i="1"/>
  <c r="AP73" i="1"/>
  <c r="AT72" i="1" s="1"/>
  <c r="AQ73" i="1"/>
  <c r="AU72" i="1"/>
  <c r="AO61" i="1"/>
  <c r="AP61" i="1"/>
  <c r="AT60" i="1" s="1"/>
  <c r="X30" i="1"/>
  <c r="Z30" i="1" s="1"/>
  <c r="AR30" i="1"/>
  <c r="AR31" i="1" s="1"/>
  <c r="AO234" i="1"/>
  <c r="AS234" i="1" s="1"/>
  <c r="AP234" i="1"/>
  <c r="AN235" i="1" s="1"/>
  <c r="AO186" i="1"/>
  <c r="AS186" i="1" s="1"/>
  <c r="AP186" i="1"/>
  <c r="AN187" i="1" s="1"/>
  <c r="AO240" i="1"/>
  <c r="AS240" i="1" s="1"/>
  <c r="AP240" i="1"/>
  <c r="AN241" i="1" s="1"/>
  <c r="AP294" i="1"/>
  <c r="AN295" i="1" s="1"/>
  <c r="AO294" i="1"/>
  <c r="AS294" i="1" s="1"/>
  <c r="AO342" i="1"/>
  <c r="AS342" i="1" s="1"/>
  <c r="AP342" i="1"/>
  <c r="AT342" i="1" s="1"/>
  <c r="AO246" i="1"/>
  <c r="AS246" i="1" s="1"/>
  <c r="AP246" i="1"/>
  <c r="AN247" i="1" s="1"/>
  <c r="AO348" i="1"/>
  <c r="AS348" i="1" s="1"/>
  <c r="AP348" i="1"/>
  <c r="AN349" i="1" s="1"/>
  <c r="AP168" i="1"/>
  <c r="AT168" i="1" s="1"/>
  <c r="AO168" i="1"/>
  <c r="AS168" i="1" s="1"/>
  <c r="AO198" i="1"/>
  <c r="AS198" i="1" s="1"/>
  <c r="AP198" i="1"/>
  <c r="AN199" i="1" s="1"/>
  <c r="AO330" i="1"/>
  <c r="AS330" i="1" s="1"/>
  <c r="AP330" i="1"/>
  <c r="AT330" i="1" s="1"/>
  <c r="AP204" i="1"/>
  <c r="AT204" i="1" s="1"/>
  <c r="AO204" i="1"/>
  <c r="AS204" i="1" s="1"/>
  <c r="AO264" i="1"/>
  <c r="AS264" i="1" s="1"/>
  <c r="AP264" i="1"/>
  <c r="AO156" i="1"/>
  <c r="AS156" i="1" s="1"/>
  <c r="AP156" i="1"/>
  <c r="AN157" i="1" s="1"/>
  <c r="AQ284" i="1"/>
  <c r="AU282" i="1"/>
  <c r="AQ110" i="1"/>
  <c r="AU108" i="1"/>
  <c r="AQ104" i="1"/>
  <c r="AU102" i="1"/>
  <c r="AO85" i="1"/>
  <c r="AP85" i="1"/>
  <c r="AT84" i="1" s="1"/>
  <c r="AQ85" i="1"/>
  <c r="AU84" i="1"/>
  <c r="AO67" i="1"/>
  <c r="AP67" i="1"/>
  <c r="AN68" i="1" s="1"/>
  <c r="AO360" i="1"/>
  <c r="AS360" i="1" s="1"/>
  <c r="AP360" i="1"/>
  <c r="AT360" i="1" s="1"/>
  <c r="AO114" i="1"/>
  <c r="AS114" i="1" s="1"/>
  <c r="AP114" i="1"/>
  <c r="AT114" i="1" s="1"/>
  <c r="AO162" i="1"/>
  <c r="AS162" i="1" s="1"/>
  <c r="AP162" i="1"/>
  <c r="AT162" i="1" s="1"/>
  <c r="AO216" i="1"/>
  <c r="AS216" i="1" s="1"/>
  <c r="AP216" i="1"/>
  <c r="AT216" i="1" s="1"/>
  <c r="AO324" i="1"/>
  <c r="AS324" i="1" s="1"/>
  <c r="AP324" i="1"/>
  <c r="AN325" i="1" s="1"/>
  <c r="AO96" i="1"/>
  <c r="AS96" i="1" s="1"/>
  <c r="AP96" i="1"/>
  <c r="AN97" i="1" s="1"/>
  <c r="AO54" i="1"/>
  <c r="AS54" i="1" s="1"/>
  <c r="AP54" i="1"/>
  <c r="AT54" i="1" s="1"/>
  <c r="AO252" i="1"/>
  <c r="AS252" i="1" s="1"/>
  <c r="AP252" i="1"/>
  <c r="AN253" i="1" s="1"/>
  <c r="AP102" i="1"/>
  <c r="AN103" i="1" s="1"/>
  <c r="AO102" i="1"/>
  <c r="AS102" i="1" s="1"/>
  <c r="AO336" i="1"/>
  <c r="AS336" i="1" s="1"/>
  <c r="AP336" i="1"/>
  <c r="AT336" i="1" s="1"/>
  <c r="AP108" i="1"/>
  <c r="AN109" i="1" s="1"/>
  <c r="AO108" i="1"/>
  <c r="AS108" i="1" s="1"/>
  <c r="AO126" i="1"/>
  <c r="AS126" i="1" s="1"/>
  <c r="AP126" i="1"/>
  <c r="AN127" i="1" s="1"/>
  <c r="AP312" i="1"/>
  <c r="AN313" i="1" s="1"/>
  <c r="AO312" i="1"/>
  <c r="AS312" i="1" s="1"/>
  <c r="AQ122" i="1"/>
  <c r="AU120" i="1"/>
  <c r="AQ158" i="1"/>
  <c r="AR159" i="1"/>
  <c r="AQ236" i="1"/>
  <c r="AU234" i="1"/>
  <c r="AS66" i="1"/>
  <c r="AO18" i="1"/>
  <c r="AP19" i="1"/>
  <c r="AN20" i="1" s="1"/>
  <c r="AO19" i="1"/>
  <c r="X18" i="1"/>
  <c r="Z18" i="1" s="1"/>
  <c r="AR18" i="1"/>
  <c r="AR19" i="1" s="1"/>
  <c r="AR20" i="1" s="1"/>
  <c r="AU18" i="1" s="1"/>
  <c r="AR14" i="1"/>
  <c r="AQ13" i="1"/>
  <c r="AS113" i="1"/>
  <c r="Q12" i="1"/>
  <c r="AN12" i="1" s="1"/>
  <c r="Z12" i="1"/>
  <c r="Q42" i="1"/>
  <c r="AN42" i="1" s="1"/>
  <c r="Z42" i="1"/>
  <c r="AN271" i="1" l="1"/>
  <c r="AT270" i="1"/>
  <c r="AN265" i="1"/>
  <c r="AO265" i="1" s="1"/>
  <c r="AS265" i="1" s="1"/>
  <c r="AT264" i="1"/>
  <c r="AN289" i="1"/>
  <c r="AR25" i="1"/>
  <c r="AR26" i="1" s="1"/>
  <c r="AS67" i="1"/>
  <c r="AS24" i="1"/>
  <c r="AQ30" i="1"/>
  <c r="AS30" i="1" s="1"/>
  <c r="AS73" i="1"/>
  <c r="AS85" i="1"/>
  <c r="AS61" i="1"/>
  <c r="AQ159" i="1"/>
  <c r="AU156" i="1"/>
  <c r="AO325" i="1"/>
  <c r="AS325" i="1" s="1"/>
  <c r="AP325" i="1"/>
  <c r="AT324" i="1" s="1"/>
  <c r="AO247" i="1"/>
  <c r="AS247" i="1" s="1"/>
  <c r="AP247" i="1"/>
  <c r="AN248" i="1" s="1"/>
  <c r="AO187" i="1"/>
  <c r="AS187" i="1" s="1"/>
  <c r="AP187" i="1"/>
  <c r="AT186" i="1" s="1"/>
  <c r="AO307" i="1"/>
  <c r="AS307" i="1" s="1"/>
  <c r="AP307" i="1"/>
  <c r="AT306" i="1" s="1"/>
  <c r="AP277" i="1"/>
  <c r="AT276" i="1" s="1"/>
  <c r="AO277" i="1"/>
  <c r="AS277" i="1" s="1"/>
  <c r="AQ68" i="1"/>
  <c r="AU66" i="1"/>
  <c r="AP283" i="1"/>
  <c r="AN284" i="1" s="1"/>
  <c r="AO283" i="1"/>
  <c r="AS283" i="1" s="1"/>
  <c r="AP193" i="1"/>
  <c r="AT192" i="1" s="1"/>
  <c r="AO193" i="1"/>
  <c r="AS193" i="1" s="1"/>
  <c r="AQ18" i="1"/>
  <c r="AS18" i="1" s="1"/>
  <c r="AQ14" i="1"/>
  <c r="AU12" i="1"/>
  <c r="AO145" i="1"/>
  <c r="AS145" i="1" s="1"/>
  <c r="AP145" i="1"/>
  <c r="AT144" i="1" s="1"/>
  <c r="AQ249" i="1"/>
  <c r="AU246" i="1"/>
  <c r="AO133" i="1"/>
  <c r="AS133" i="1" s="1"/>
  <c r="AP133" i="1"/>
  <c r="AT132" i="1" s="1"/>
  <c r="AO25" i="1"/>
  <c r="AP25" i="1"/>
  <c r="AN26" i="1" s="1"/>
  <c r="AO91" i="1"/>
  <c r="AS91" i="1" s="1"/>
  <c r="AP91" i="1"/>
  <c r="AT90" i="1" s="1"/>
  <c r="AO289" i="1"/>
  <c r="AS289" i="1" s="1"/>
  <c r="AP289" i="1"/>
  <c r="AN290" i="1" s="1"/>
  <c r="AO121" i="1"/>
  <c r="AS121" i="1" s="1"/>
  <c r="AP121" i="1"/>
  <c r="AN122" i="1" s="1"/>
  <c r="AO313" i="1"/>
  <c r="AS313" i="1" s="1"/>
  <c r="AP313" i="1"/>
  <c r="AT312" i="1" s="1"/>
  <c r="AP109" i="1"/>
  <c r="AN110" i="1" s="1"/>
  <c r="AO109" i="1"/>
  <c r="AS109" i="1" s="1"/>
  <c r="AP103" i="1"/>
  <c r="AN104" i="1" s="1"/>
  <c r="AO103" i="1"/>
  <c r="AS103" i="1" s="1"/>
  <c r="AP295" i="1"/>
  <c r="AT294" i="1" s="1"/>
  <c r="AO295" i="1"/>
  <c r="AS295" i="1" s="1"/>
  <c r="AP42" i="1"/>
  <c r="AT42" i="1" s="1"/>
  <c r="AO42" i="1"/>
  <c r="AS42" i="1" s="1"/>
  <c r="AO127" i="1"/>
  <c r="AS127" i="1" s="1"/>
  <c r="AP127" i="1"/>
  <c r="AT126" i="1" s="1"/>
  <c r="AO253" i="1"/>
  <c r="AS253" i="1" s="1"/>
  <c r="AP253" i="1"/>
  <c r="AO97" i="1"/>
  <c r="AS97" i="1" s="1"/>
  <c r="AP97" i="1"/>
  <c r="AT96" i="1" s="1"/>
  <c r="AP68" i="1"/>
  <c r="AT66" i="1" s="1"/>
  <c r="AO68" i="1"/>
  <c r="AP157" i="1"/>
  <c r="AN158" i="1" s="1"/>
  <c r="AO157" i="1"/>
  <c r="AS157" i="1" s="1"/>
  <c r="AO199" i="1"/>
  <c r="AS199" i="1" s="1"/>
  <c r="AP199" i="1"/>
  <c r="AN200" i="1" s="1"/>
  <c r="AO349" i="1"/>
  <c r="AS349" i="1" s="1"/>
  <c r="AP349" i="1"/>
  <c r="AT348" i="1" s="1"/>
  <c r="AO241" i="1"/>
  <c r="AS241" i="1" s="1"/>
  <c r="AP241" i="1"/>
  <c r="AN242" i="1" s="1"/>
  <c r="AO235" i="1"/>
  <c r="AS235" i="1" s="1"/>
  <c r="AP235" i="1"/>
  <c r="AN236" i="1" s="1"/>
  <c r="AO355" i="1"/>
  <c r="AS355" i="1" s="1"/>
  <c r="AP355" i="1"/>
  <c r="AN356" i="1" s="1"/>
  <c r="AO259" i="1"/>
  <c r="AS259" i="1" s="1"/>
  <c r="AP259" i="1"/>
  <c r="AT258" i="1" s="1"/>
  <c r="AO223" i="1"/>
  <c r="AS223" i="1" s="1"/>
  <c r="AP223" i="1"/>
  <c r="AT222" i="1" s="1"/>
  <c r="AO151" i="1"/>
  <c r="AS151" i="1" s="1"/>
  <c r="AP151" i="1"/>
  <c r="AT150" i="1" s="1"/>
  <c r="AP37" i="1"/>
  <c r="AN38" i="1" s="1"/>
  <c r="AO37" i="1"/>
  <c r="AS37" i="1" s="1"/>
  <c r="AO271" i="1"/>
  <c r="AS271" i="1" s="1"/>
  <c r="AP271" i="1"/>
  <c r="AO32" i="1"/>
  <c r="AP32" i="1"/>
  <c r="AN33" i="1" s="1"/>
  <c r="AP20" i="1"/>
  <c r="AT18" i="1" s="1"/>
  <c r="AO20" i="1"/>
  <c r="AP12" i="1"/>
  <c r="AN13" i="1" s="1"/>
  <c r="AO12" i="1"/>
  <c r="AS12" i="1" s="1"/>
  <c r="AQ19" i="1"/>
  <c r="AS19" i="1" s="1"/>
  <c r="AQ20" i="1"/>
  <c r="AQ31" i="1"/>
  <c r="AS31" i="1" s="1"/>
  <c r="AR32" i="1"/>
  <c r="AQ25" i="1"/>
  <c r="N55" i="19"/>
  <c r="M55" i="19"/>
  <c r="L55" i="19"/>
  <c r="K55" i="19"/>
  <c r="N54" i="19"/>
  <c r="M54" i="19"/>
  <c r="L54" i="19"/>
  <c r="K54" i="19"/>
  <c r="N53" i="19"/>
  <c r="M53" i="19"/>
  <c r="L53" i="19"/>
  <c r="K53" i="19"/>
  <c r="N52" i="19"/>
  <c r="M52" i="19"/>
  <c r="L52" i="19"/>
  <c r="K52" i="19"/>
  <c r="N51" i="19"/>
  <c r="M51" i="19"/>
  <c r="L51" i="19"/>
  <c r="K51" i="19"/>
  <c r="N50" i="19"/>
  <c r="M50" i="19"/>
  <c r="L50" i="19"/>
  <c r="K50" i="19"/>
  <c r="N49" i="19"/>
  <c r="M49" i="19"/>
  <c r="L49" i="19"/>
  <c r="K49" i="19"/>
  <c r="N48" i="19"/>
  <c r="M48" i="19"/>
  <c r="L48" i="19"/>
  <c r="K48" i="19"/>
  <c r="N47" i="19"/>
  <c r="M47" i="19"/>
  <c r="L47" i="19"/>
  <c r="K47" i="19"/>
  <c r="N46" i="19"/>
  <c r="M46" i="19"/>
  <c r="N45" i="19"/>
  <c r="M45" i="19"/>
  <c r="L45" i="19"/>
  <c r="K45" i="19"/>
  <c r="N44" i="19"/>
  <c r="M44" i="19"/>
  <c r="L44" i="19"/>
  <c r="K44" i="19"/>
  <c r="N43" i="19"/>
  <c r="M43" i="19"/>
  <c r="L43" i="19"/>
  <c r="K43" i="19"/>
  <c r="N42" i="19"/>
  <c r="M42" i="19"/>
  <c r="L42" i="19"/>
  <c r="K42" i="19"/>
  <c r="N41" i="19"/>
  <c r="M41" i="19"/>
  <c r="L41" i="19"/>
  <c r="K41" i="19"/>
  <c r="N40" i="19"/>
  <c r="M40" i="19"/>
  <c r="L40" i="19"/>
  <c r="K40" i="19"/>
  <c r="N39" i="19"/>
  <c r="M39" i="19"/>
  <c r="L39" i="19"/>
  <c r="K39" i="19"/>
  <c r="N38" i="19"/>
  <c r="M38" i="19"/>
  <c r="L38" i="19"/>
  <c r="K38" i="19"/>
  <c r="N37" i="19"/>
  <c r="M37" i="19"/>
  <c r="L37" i="19"/>
  <c r="K37" i="19"/>
  <c r="N36" i="19"/>
  <c r="M36" i="19"/>
  <c r="N35" i="19"/>
  <c r="M35" i="19"/>
  <c r="L35" i="19"/>
  <c r="K35" i="19"/>
  <c r="N34" i="19"/>
  <c r="M34" i="19"/>
  <c r="L34" i="19"/>
  <c r="K34" i="19"/>
  <c r="N33" i="19"/>
  <c r="M33" i="19"/>
  <c r="L33" i="19"/>
  <c r="K33" i="19"/>
  <c r="N32" i="19"/>
  <c r="M32" i="19"/>
  <c r="L32" i="19"/>
  <c r="K32" i="19"/>
  <c r="N31" i="19"/>
  <c r="M31" i="19"/>
  <c r="L31" i="19"/>
  <c r="K31" i="19"/>
  <c r="N30" i="19"/>
  <c r="M30" i="19"/>
  <c r="L30" i="19"/>
  <c r="K30" i="19"/>
  <c r="N29" i="19"/>
  <c r="M29" i="19"/>
  <c r="L29" i="19"/>
  <c r="K29" i="19"/>
  <c r="N28" i="19"/>
  <c r="M28" i="19"/>
  <c r="L28" i="19"/>
  <c r="K28" i="19"/>
  <c r="N27" i="19"/>
  <c r="M27" i="19"/>
  <c r="L27" i="19"/>
  <c r="K27" i="19"/>
  <c r="N26" i="19"/>
  <c r="M26" i="19"/>
  <c r="N25" i="19"/>
  <c r="M25" i="19"/>
  <c r="L25" i="19"/>
  <c r="K25" i="19"/>
  <c r="N24" i="19"/>
  <c r="M24" i="19"/>
  <c r="L24" i="19"/>
  <c r="K24" i="19"/>
  <c r="N23" i="19"/>
  <c r="M23" i="19"/>
  <c r="L23" i="19"/>
  <c r="K23" i="19"/>
  <c r="N22" i="19"/>
  <c r="M22" i="19"/>
  <c r="L22" i="19"/>
  <c r="K22" i="19"/>
  <c r="N21" i="19"/>
  <c r="M21" i="19"/>
  <c r="L21" i="19"/>
  <c r="K21" i="19"/>
  <c r="N20" i="19"/>
  <c r="M20" i="19"/>
  <c r="L20" i="19"/>
  <c r="K20" i="19"/>
  <c r="N19" i="19"/>
  <c r="M19" i="19"/>
  <c r="L19" i="19"/>
  <c r="K19" i="19"/>
  <c r="N18" i="19"/>
  <c r="M18" i="19"/>
  <c r="L18" i="19"/>
  <c r="K18" i="19"/>
  <c r="N17" i="19"/>
  <c r="M17" i="19"/>
  <c r="L17" i="19"/>
  <c r="K17" i="19"/>
  <c r="N16" i="19"/>
  <c r="M16" i="19"/>
  <c r="N15" i="19"/>
  <c r="M15" i="19"/>
  <c r="L15" i="19"/>
  <c r="K15" i="19"/>
  <c r="N14" i="19"/>
  <c r="M14" i="19"/>
  <c r="L14" i="19"/>
  <c r="K14" i="19"/>
  <c r="N13" i="19"/>
  <c r="M13" i="19"/>
  <c r="L13" i="19"/>
  <c r="K13" i="19"/>
  <c r="N12" i="19"/>
  <c r="M12" i="19"/>
  <c r="L12" i="19"/>
  <c r="K12" i="19"/>
  <c r="N11" i="19"/>
  <c r="M11" i="19"/>
  <c r="L11" i="19"/>
  <c r="K11" i="19"/>
  <c r="N10" i="19"/>
  <c r="M10" i="19"/>
  <c r="L10" i="19"/>
  <c r="K10" i="19"/>
  <c r="N9" i="19"/>
  <c r="M9" i="19"/>
  <c r="L9" i="19"/>
  <c r="K9" i="19"/>
  <c r="N8" i="19"/>
  <c r="M8" i="19"/>
  <c r="L8" i="19"/>
  <c r="K8" i="19"/>
  <c r="N7" i="19"/>
  <c r="M7" i="19"/>
  <c r="L7" i="19"/>
  <c r="K7" i="19"/>
  <c r="AP265" i="1" l="1"/>
  <c r="AS20" i="1"/>
  <c r="AS25" i="1"/>
  <c r="AO236" i="1"/>
  <c r="AS236" i="1" s="1"/>
  <c r="AP236" i="1"/>
  <c r="AT234" i="1" s="1"/>
  <c r="AO158" i="1"/>
  <c r="AS158" i="1" s="1"/>
  <c r="AP158" i="1"/>
  <c r="AN159" i="1" s="1"/>
  <c r="AP110" i="1"/>
  <c r="AT108" i="1" s="1"/>
  <c r="AO110" i="1"/>
  <c r="AS110" i="1" s="1"/>
  <c r="AO33" i="1"/>
  <c r="AP33" i="1"/>
  <c r="AT30" i="1" s="1"/>
  <c r="AO356" i="1"/>
  <c r="AS356" i="1" s="1"/>
  <c r="AP356" i="1"/>
  <c r="AT354" i="1" s="1"/>
  <c r="AP242" i="1"/>
  <c r="AT240" i="1" s="1"/>
  <c r="AO242" i="1"/>
  <c r="AS242" i="1" s="1"/>
  <c r="AO200" i="1"/>
  <c r="AS200" i="1" s="1"/>
  <c r="AP200" i="1"/>
  <c r="AS68" i="1"/>
  <c r="AP290" i="1"/>
  <c r="AT288" i="1" s="1"/>
  <c r="AO290" i="1"/>
  <c r="AS290" i="1" s="1"/>
  <c r="AO26" i="1"/>
  <c r="AP26" i="1"/>
  <c r="AT24" i="1" s="1"/>
  <c r="AO284" i="1"/>
  <c r="AS284" i="1" s="1"/>
  <c r="AP284" i="1"/>
  <c r="AT282" i="1" s="1"/>
  <c r="AP122" i="1"/>
  <c r="AT120" i="1" s="1"/>
  <c r="AO122" i="1"/>
  <c r="AS122" i="1" s="1"/>
  <c r="AO248" i="1"/>
  <c r="AS248" i="1" s="1"/>
  <c r="AP248" i="1"/>
  <c r="AN249" i="1" s="1"/>
  <c r="AQ26" i="1"/>
  <c r="AU24" i="1"/>
  <c r="AP38" i="1"/>
  <c r="AT36" i="1" s="1"/>
  <c r="AO38" i="1"/>
  <c r="AS38" i="1" s="1"/>
  <c r="AP104" i="1"/>
  <c r="AT102" i="1" s="1"/>
  <c r="AO104" i="1"/>
  <c r="AS104" i="1" s="1"/>
  <c r="AP13" i="1"/>
  <c r="AN14" i="1" s="1"/>
  <c r="AP14" i="1" s="1"/>
  <c r="AT12" i="1" s="1"/>
  <c r="AO13" i="1"/>
  <c r="AS13" i="1" s="1"/>
  <c r="AQ32" i="1"/>
  <c r="AS32" i="1" s="1"/>
  <c r="AR33" i="1"/>
  <c r="J7" i="19"/>
  <c r="O7" i="19"/>
  <c r="P7" i="19"/>
  <c r="Q7" i="19"/>
  <c r="R7" i="19"/>
  <c r="S7" i="19"/>
  <c r="J8" i="19"/>
  <c r="O8" i="19"/>
  <c r="P8" i="19"/>
  <c r="Q8" i="19"/>
  <c r="R8" i="19"/>
  <c r="S8" i="19"/>
  <c r="J9" i="19"/>
  <c r="O9" i="19"/>
  <c r="P9" i="19"/>
  <c r="Q9" i="19"/>
  <c r="R9" i="19"/>
  <c r="S9" i="19"/>
  <c r="J10" i="19"/>
  <c r="O10" i="19"/>
  <c r="P10" i="19"/>
  <c r="Q10" i="19"/>
  <c r="R10" i="19"/>
  <c r="S10" i="19"/>
  <c r="J11" i="19"/>
  <c r="O11" i="19"/>
  <c r="P11" i="19"/>
  <c r="Q11" i="19"/>
  <c r="R11" i="19"/>
  <c r="S11" i="19"/>
  <c r="J12" i="19"/>
  <c r="O12" i="19"/>
  <c r="P12" i="19"/>
  <c r="Q12" i="19"/>
  <c r="R12" i="19"/>
  <c r="S12" i="19"/>
  <c r="J13" i="19"/>
  <c r="O13" i="19"/>
  <c r="P13" i="19"/>
  <c r="Q13" i="19"/>
  <c r="R13" i="19"/>
  <c r="S13" i="19"/>
  <c r="J14" i="19"/>
  <c r="O14" i="19"/>
  <c r="P14" i="19"/>
  <c r="Q14" i="19"/>
  <c r="R14" i="19"/>
  <c r="S14" i="19"/>
  <c r="J15" i="19"/>
  <c r="O15" i="19"/>
  <c r="P15" i="19"/>
  <c r="Q15" i="19"/>
  <c r="R15" i="19"/>
  <c r="S15" i="19"/>
  <c r="AQ49" i="19"/>
  <c r="AP49" i="19"/>
  <c r="AO49" i="19"/>
  <c r="AN49" i="19"/>
  <c r="AM49" i="19"/>
  <c r="AL49" i="19"/>
  <c r="AK49" i="19"/>
  <c r="AJ49" i="19"/>
  <c r="AI49" i="19"/>
  <c r="AH49" i="19"/>
  <c r="AG49" i="19"/>
  <c r="AF49" i="19"/>
  <c r="AE49" i="19"/>
  <c r="AD49" i="19"/>
  <c r="AC49" i="19"/>
  <c r="AB49" i="19"/>
  <c r="AA49" i="19"/>
  <c r="Z49" i="19"/>
  <c r="Y49" i="19"/>
  <c r="X49" i="19"/>
  <c r="W49" i="19"/>
  <c r="V49" i="19"/>
  <c r="U49" i="19"/>
  <c r="T49" i="19"/>
  <c r="S49" i="19"/>
  <c r="R49" i="19"/>
  <c r="Q49" i="19"/>
  <c r="P49" i="19"/>
  <c r="O49" i="19"/>
  <c r="J49" i="19"/>
  <c r="AQ48" i="19"/>
  <c r="AP48" i="19"/>
  <c r="AO48" i="19"/>
  <c r="AN48" i="19"/>
  <c r="AM48" i="19"/>
  <c r="AL48" i="19"/>
  <c r="AK48" i="19"/>
  <c r="AJ48" i="19"/>
  <c r="AI48" i="19"/>
  <c r="AH48" i="19"/>
  <c r="AG48" i="19"/>
  <c r="AF48" i="19"/>
  <c r="AE48" i="19"/>
  <c r="AD48" i="19"/>
  <c r="AC48" i="19"/>
  <c r="AB48" i="19"/>
  <c r="AA48" i="19"/>
  <c r="Z48" i="19"/>
  <c r="Y48" i="19"/>
  <c r="X48" i="19"/>
  <c r="W48" i="19"/>
  <c r="V48" i="19"/>
  <c r="U48" i="19"/>
  <c r="T48" i="19"/>
  <c r="S48" i="19"/>
  <c r="R48" i="19"/>
  <c r="Q48" i="19"/>
  <c r="P48" i="19"/>
  <c r="O48" i="19"/>
  <c r="J48" i="19"/>
  <c r="AQ39" i="19"/>
  <c r="AP39" i="19"/>
  <c r="AO39" i="19"/>
  <c r="AN39" i="19"/>
  <c r="AM39" i="19"/>
  <c r="AL39" i="19"/>
  <c r="AK39" i="19"/>
  <c r="AJ39" i="19"/>
  <c r="AI39" i="19"/>
  <c r="AH39" i="19"/>
  <c r="AG39" i="19"/>
  <c r="AF39" i="19"/>
  <c r="AE39" i="19"/>
  <c r="AD39" i="19"/>
  <c r="AC39" i="19"/>
  <c r="AB39" i="19"/>
  <c r="AA39" i="19"/>
  <c r="Z39" i="19"/>
  <c r="Y39" i="19"/>
  <c r="X39" i="19"/>
  <c r="W39" i="19"/>
  <c r="V39" i="19"/>
  <c r="U39" i="19"/>
  <c r="T39" i="19"/>
  <c r="S39" i="19"/>
  <c r="R39" i="19"/>
  <c r="Q39" i="19"/>
  <c r="P39" i="19"/>
  <c r="O39" i="19"/>
  <c r="J39" i="19"/>
  <c r="AQ38" i="19"/>
  <c r="AP38" i="19"/>
  <c r="AO38" i="19"/>
  <c r="AN38" i="19"/>
  <c r="AM38" i="19"/>
  <c r="AL38" i="19"/>
  <c r="AK38" i="19"/>
  <c r="AJ38" i="19"/>
  <c r="AI38" i="19"/>
  <c r="AH38" i="19"/>
  <c r="AG38" i="19"/>
  <c r="AF38" i="19"/>
  <c r="AE38" i="19"/>
  <c r="AD38" i="19"/>
  <c r="AC38" i="19"/>
  <c r="AB38" i="19"/>
  <c r="AA38" i="19"/>
  <c r="Z38" i="19"/>
  <c r="Y38" i="19"/>
  <c r="X38" i="19"/>
  <c r="W38" i="19"/>
  <c r="V38" i="19"/>
  <c r="U38" i="19"/>
  <c r="T38" i="19"/>
  <c r="S38" i="19"/>
  <c r="R38" i="19"/>
  <c r="Q38" i="19"/>
  <c r="P38" i="19"/>
  <c r="O38" i="19"/>
  <c r="J38" i="19"/>
  <c r="AQ29" i="19"/>
  <c r="AP29" i="19"/>
  <c r="AO29" i="19"/>
  <c r="AN29" i="19"/>
  <c r="AM29" i="19"/>
  <c r="AL29" i="19"/>
  <c r="AK29" i="19"/>
  <c r="AJ29" i="19"/>
  <c r="AI29" i="19"/>
  <c r="AH29" i="19"/>
  <c r="AG29" i="19"/>
  <c r="AF29" i="19"/>
  <c r="AE29" i="19"/>
  <c r="AD29" i="19"/>
  <c r="AC29" i="19"/>
  <c r="AB29" i="19"/>
  <c r="AA29" i="19"/>
  <c r="Z29" i="19"/>
  <c r="Y29" i="19"/>
  <c r="X29" i="19"/>
  <c r="W29" i="19"/>
  <c r="V29" i="19"/>
  <c r="U29" i="19"/>
  <c r="T29" i="19"/>
  <c r="S29" i="19"/>
  <c r="R29" i="19"/>
  <c r="Q29" i="19"/>
  <c r="P29" i="19"/>
  <c r="O29" i="19"/>
  <c r="J29" i="19"/>
  <c r="AQ28" i="19"/>
  <c r="AP28" i="19"/>
  <c r="AO28" i="19"/>
  <c r="AN28" i="19"/>
  <c r="AM28" i="19"/>
  <c r="AL28" i="19"/>
  <c r="AK28" i="19"/>
  <c r="AJ28" i="19"/>
  <c r="AI28" i="19"/>
  <c r="AH28" i="19"/>
  <c r="AG28" i="19"/>
  <c r="AF28" i="19"/>
  <c r="AE28" i="19"/>
  <c r="AD28" i="19"/>
  <c r="AC28" i="19"/>
  <c r="AB28" i="19"/>
  <c r="AA28" i="19"/>
  <c r="Z28" i="19"/>
  <c r="Y28" i="19"/>
  <c r="X28" i="19"/>
  <c r="W28" i="19"/>
  <c r="V28" i="19"/>
  <c r="U28" i="19"/>
  <c r="T28" i="19"/>
  <c r="S28" i="19"/>
  <c r="R28" i="19"/>
  <c r="Q28" i="19"/>
  <c r="P28" i="19"/>
  <c r="O28" i="19"/>
  <c r="J28" i="19"/>
  <c r="AQ19" i="19"/>
  <c r="AP19" i="19"/>
  <c r="AO19" i="19"/>
  <c r="AN19" i="19"/>
  <c r="AM19" i="19"/>
  <c r="AL19" i="19"/>
  <c r="AK19" i="19"/>
  <c r="AJ19" i="19"/>
  <c r="AI19" i="19"/>
  <c r="AH19" i="19"/>
  <c r="AG19" i="19"/>
  <c r="AF19" i="19"/>
  <c r="AE19" i="19"/>
  <c r="AD19" i="19"/>
  <c r="AC19" i="19"/>
  <c r="AB19" i="19"/>
  <c r="AA19" i="19"/>
  <c r="Z19" i="19"/>
  <c r="Y19" i="19"/>
  <c r="X19" i="19"/>
  <c r="W19" i="19"/>
  <c r="V19" i="19"/>
  <c r="U19" i="19"/>
  <c r="T19" i="19"/>
  <c r="S19" i="19"/>
  <c r="R19" i="19"/>
  <c r="Q19" i="19"/>
  <c r="P19" i="19"/>
  <c r="O19" i="19"/>
  <c r="J19" i="19"/>
  <c r="AQ18" i="19"/>
  <c r="AP18" i="19"/>
  <c r="AO18" i="19"/>
  <c r="AN18" i="19"/>
  <c r="AM18" i="19"/>
  <c r="AL18" i="19"/>
  <c r="AK18" i="19"/>
  <c r="AJ18" i="19"/>
  <c r="AI18" i="19"/>
  <c r="AH18" i="19"/>
  <c r="AG18" i="19"/>
  <c r="AF18" i="19"/>
  <c r="AE18" i="19"/>
  <c r="AD18" i="19"/>
  <c r="AC18" i="19"/>
  <c r="AB18" i="19"/>
  <c r="AA18" i="19"/>
  <c r="Z18" i="19"/>
  <c r="Y18" i="19"/>
  <c r="X18" i="19"/>
  <c r="W18" i="19"/>
  <c r="V18" i="19"/>
  <c r="U18" i="19"/>
  <c r="T18" i="19"/>
  <c r="S18" i="19"/>
  <c r="R18" i="19"/>
  <c r="Q18" i="19"/>
  <c r="P18" i="19"/>
  <c r="O18" i="19"/>
  <c r="J18" i="19"/>
  <c r="AQ11" i="19"/>
  <c r="AP11" i="19"/>
  <c r="AO11" i="19"/>
  <c r="AN11" i="19"/>
  <c r="AM11" i="19"/>
  <c r="AL11" i="19"/>
  <c r="AK11" i="19"/>
  <c r="AJ11" i="19"/>
  <c r="AI11" i="19"/>
  <c r="AH11" i="19"/>
  <c r="AG11" i="19"/>
  <c r="AF11" i="19"/>
  <c r="AE11" i="19"/>
  <c r="AD11" i="19"/>
  <c r="AC11" i="19"/>
  <c r="AB11" i="19"/>
  <c r="AA11" i="19"/>
  <c r="Z11" i="19"/>
  <c r="Y11" i="19"/>
  <c r="X11" i="19"/>
  <c r="W11" i="19"/>
  <c r="V11" i="19"/>
  <c r="U11" i="19"/>
  <c r="T11" i="19"/>
  <c r="AQ10" i="19"/>
  <c r="AP10" i="19"/>
  <c r="AO10" i="19"/>
  <c r="AN10" i="19"/>
  <c r="AM10" i="19"/>
  <c r="AL10" i="19"/>
  <c r="AK10" i="19"/>
  <c r="AJ10" i="19"/>
  <c r="AI10" i="19"/>
  <c r="AH10" i="19"/>
  <c r="AG10" i="19"/>
  <c r="AF10" i="19"/>
  <c r="AE10" i="19"/>
  <c r="AD10" i="19"/>
  <c r="AC10" i="19"/>
  <c r="AB10" i="19"/>
  <c r="AA10" i="19"/>
  <c r="Z10" i="19"/>
  <c r="Y10" i="19"/>
  <c r="X10" i="19"/>
  <c r="W10" i="19"/>
  <c r="V10" i="19"/>
  <c r="U10" i="19"/>
  <c r="T10" i="19"/>
  <c r="AS26" i="1" l="1"/>
  <c r="AO159" i="1"/>
  <c r="AS159" i="1" s="1"/>
  <c r="AP159" i="1"/>
  <c r="AT156" i="1" s="1"/>
  <c r="AQ33" i="1"/>
  <c r="AS33" i="1" s="1"/>
  <c r="AU30" i="1"/>
  <c r="AT198" i="1"/>
  <c r="AN201" i="1"/>
  <c r="AO249" i="1"/>
  <c r="AS249" i="1" s="1"/>
  <c r="AP249" i="1"/>
  <c r="AT246" i="1" s="1"/>
  <c r="AO14" i="1"/>
  <c r="AS14" i="1" s="1"/>
  <c r="R55" i="19"/>
  <c r="Q55" i="19"/>
  <c r="R54" i="19"/>
  <c r="Q54" i="19"/>
  <c r="R53" i="19"/>
  <c r="Q53" i="19"/>
  <c r="R52" i="19"/>
  <c r="Q52" i="19"/>
  <c r="R51" i="19"/>
  <c r="Q51" i="19"/>
  <c r="R50" i="19"/>
  <c r="Q50" i="19"/>
  <c r="R47" i="19"/>
  <c r="Q47" i="19"/>
  <c r="R46" i="19"/>
  <c r="Q46" i="19"/>
  <c r="R45" i="19"/>
  <c r="Q45" i="19"/>
  <c r="R44" i="19"/>
  <c r="Q44" i="19"/>
  <c r="R43" i="19"/>
  <c r="Q43" i="19"/>
  <c r="R42" i="19"/>
  <c r="Q42" i="19"/>
  <c r="R41" i="19"/>
  <c r="Q41" i="19"/>
  <c r="R40" i="19"/>
  <c r="Q40" i="19"/>
  <c r="R37" i="19"/>
  <c r="Q37" i="19"/>
  <c r="R36" i="19"/>
  <c r="Q36" i="19"/>
  <c r="R35" i="19"/>
  <c r="Q35" i="19"/>
  <c r="R34" i="19"/>
  <c r="Q34" i="19"/>
  <c r="R33" i="19"/>
  <c r="Q33" i="19"/>
  <c r="R32" i="19"/>
  <c r="Q32" i="19"/>
  <c r="R31" i="19"/>
  <c r="Q31" i="19"/>
  <c r="R30" i="19"/>
  <c r="Q30" i="19"/>
  <c r="R27" i="19"/>
  <c r="Q27" i="19"/>
  <c r="R26" i="19"/>
  <c r="Q26" i="19"/>
  <c r="R25" i="19"/>
  <c r="Q25" i="19"/>
  <c r="R24" i="19"/>
  <c r="Q24" i="19"/>
  <c r="R23" i="19"/>
  <c r="Q23" i="19"/>
  <c r="R22" i="19"/>
  <c r="Q22" i="19"/>
  <c r="R21" i="19"/>
  <c r="Q21" i="19"/>
  <c r="R20" i="19"/>
  <c r="Q20" i="19"/>
  <c r="R17" i="19"/>
  <c r="Q17" i="19"/>
  <c r="R16" i="19"/>
  <c r="Q16" i="19"/>
  <c r="AO201" i="1" l="1"/>
  <c r="AS201" i="1" s="1"/>
  <c r="AP201" i="1"/>
  <c r="F221" i="13"/>
  <c r="F211" i="13"/>
  <c r="F212" i="13"/>
  <c r="F213" i="13"/>
  <c r="F214" i="13"/>
  <c r="F215" i="13"/>
  <c r="F216" i="13"/>
  <c r="F217" i="13"/>
  <c r="F218" i="13"/>
  <c r="F219" i="13"/>
  <c r="F220" i="13"/>
  <c r="F210" i="13"/>
  <c r="B221" i="13" a="1"/>
  <c r="B221" i="13" l="1"/>
  <c r="X52" i="19" l="1"/>
  <c r="AP12" i="19"/>
  <c r="AP52" i="19"/>
  <c r="AJ12" i="19"/>
  <c r="AD52" i="19"/>
  <c r="X12" i="19"/>
  <c r="AJ52" i="19"/>
  <c r="AD12" i="19"/>
  <c r="AK12" i="19"/>
  <c r="AQ52" i="19"/>
  <c r="Y12" i="19"/>
  <c r="AE12" i="19"/>
  <c r="AK52" i="19"/>
  <c r="AE52" i="19"/>
  <c r="Y52" i="19"/>
  <c r="AQ12" i="19"/>
  <c r="H210" i="13"/>
  <c r="AL22" i="19" l="1"/>
  <c r="Z22" i="19"/>
  <c r="AL9" i="19"/>
  <c r="T9" i="19"/>
  <c r="AF9" i="19"/>
  <c r="AF22" i="19"/>
  <c r="Z9" i="19"/>
  <c r="T22" i="19"/>
  <c r="J22" i="19"/>
  <c r="T32" i="19"/>
  <c r="J32" i="19"/>
  <c r="AF42" i="19"/>
  <c r="AL42" i="19"/>
  <c r="T42" i="19"/>
  <c r="AF32" i="19"/>
  <c r="Z42" i="19"/>
  <c r="Z32" i="19"/>
  <c r="AL32" i="19"/>
  <c r="J42" i="19"/>
  <c r="J47" i="19"/>
  <c r="Z27" i="19"/>
  <c r="AL7" i="19"/>
  <c r="T47" i="19"/>
  <c r="AF27" i="19"/>
  <c r="J17" i="19"/>
  <c r="Z47" i="19"/>
  <c r="J37" i="19"/>
  <c r="AF37" i="19"/>
  <c r="J27" i="19"/>
  <c r="Z7" i="19"/>
  <c r="AL37" i="19"/>
  <c r="T27" i="19"/>
  <c r="AF7" i="19"/>
  <c r="T17" i="19"/>
  <c r="Z17" i="19"/>
  <c r="AL47" i="19"/>
  <c r="T37" i="19"/>
  <c r="AF17" i="19"/>
  <c r="Z37" i="19"/>
  <c r="AL17" i="19"/>
  <c r="T7" i="19"/>
  <c r="AL27" i="19"/>
  <c r="AF47" i="19"/>
  <c r="AF33" i="19"/>
  <c r="Z13" i="19"/>
  <c r="AL23" i="19"/>
  <c r="J23" i="19"/>
  <c r="AF43" i="19"/>
  <c r="T43" i="19"/>
  <c r="AF53" i="19"/>
  <c r="Z33" i="19"/>
  <c r="T13" i="19"/>
  <c r="J43" i="19"/>
  <c r="Z23" i="19"/>
  <c r="J53" i="19"/>
  <c r="AL43" i="19"/>
  <c r="AL13" i="19"/>
  <c r="T53" i="19"/>
  <c r="Z43" i="19"/>
  <c r="T33" i="19"/>
  <c r="J33" i="19"/>
  <c r="Z53" i="19"/>
  <c r="AL33" i="19"/>
  <c r="AF23" i="19"/>
  <c r="AL53" i="19"/>
  <c r="T23" i="19"/>
  <c r="AF13" i="19"/>
  <c r="J41" i="19"/>
  <c r="AF41" i="19"/>
  <c r="AL51" i="19"/>
  <c r="T41" i="19"/>
  <c r="Z41" i="19"/>
  <c r="J31" i="19"/>
  <c r="J21" i="19"/>
  <c r="Z31" i="19"/>
  <c r="T31" i="19"/>
  <c r="AF51" i="19"/>
  <c r="AF31" i="19"/>
  <c r="T51" i="19"/>
  <c r="J51" i="19"/>
  <c r="T21" i="19"/>
  <c r="Z51" i="19"/>
  <c r="AL41" i="19"/>
  <c r="Z21" i="19"/>
  <c r="AL21" i="19"/>
  <c r="AL31" i="19"/>
  <c r="AF21" i="19"/>
  <c r="AL8" i="19"/>
  <c r="T20" i="19"/>
  <c r="AF30" i="19"/>
  <c r="T40" i="19"/>
  <c r="AF50" i="19"/>
  <c r="J30" i="19"/>
  <c r="Z40" i="19"/>
  <c r="AL40" i="19"/>
  <c r="Z8" i="19"/>
  <c r="J50" i="19"/>
  <c r="AL30" i="19"/>
  <c r="T50" i="19"/>
  <c r="AL50" i="19"/>
  <c r="Z30" i="19"/>
  <c r="AF40" i="19"/>
  <c r="AF20" i="19"/>
  <c r="AL20" i="19"/>
  <c r="AF8" i="19"/>
  <c r="Z50" i="19"/>
  <c r="Z20" i="19"/>
  <c r="T30" i="19"/>
  <c r="T8" i="19"/>
  <c r="J20" i="19"/>
  <c r="J40" i="19"/>
  <c r="AF52" i="19"/>
  <c r="J52" i="19"/>
  <c r="AL12" i="19"/>
  <c r="AF12" i="19"/>
  <c r="Z12" i="19"/>
  <c r="Z52" i="19"/>
  <c r="AL52" i="19"/>
  <c r="T12" i="19"/>
  <c r="T52" i="19"/>
  <c r="AA37" i="19" l="1"/>
  <c r="AM7" i="19"/>
  <c r="AA17" i="19"/>
  <c r="AA27" i="19"/>
  <c r="U47" i="19"/>
  <c r="AA7" i="19"/>
  <c r="AM17" i="19"/>
  <c r="O47" i="19"/>
  <c r="AM47" i="19"/>
  <c r="U27" i="19"/>
  <c r="AG27" i="19"/>
  <c r="AG47" i="19"/>
  <c r="AG37" i="19"/>
  <c r="AM37" i="19"/>
  <c r="AG17" i="19"/>
  <c r="O37" i="19"/>
  <c r="AG7" i="19"/>
  <c r="AA47" i="19"/>
  <c r="U37" i="19"/>
  <c r="AM27" i="19"/>
  <c r="U7" i="19"/>
  <c r="O27" i="19"/>
  <c r="O17" i="19"/>
  <c r="U17" i="19"/>
  <c r="O35" i="19"/>
  <c r="AG25" i="19"/>
  <c r="O45" i="19"/>
  <c r="AM45" i="19"/>
  <c r="AA45" i="19"/>
  <c r="U35" i="19"/>
  <c r="O55" i="19"/>
  <c r="AG15" i="19"/>
  <c r="U15" i="19"/>
  <c r="AG35" i="19"/>
  <c r="AM35" i="19"/>
  <c r="U55" i="19"/>
  <c r="AM25" i="19"/>
  <c r="AG55" i="19"/>
  <c r="AA15" i="19"/>
  <c r="AA25" i="19"/>
  <c r="AG45" i="19"/>
  <c r="U25" i="19"/>
  <c r="AA55" i="19"/>
  <c r="O25" i="19"/>
  <c r="U45" i="19"/>
  <c r="AA35" i="19"/>
  <c r="AM55" i="19"/>
  <c r="AM15" i="19"/>
  <c r="AG14" i="19"/>
  <c r="U14" i="19"/>
  <c r="AM54" i="19"/>
  <c r="U54" i="19"/>
  <c r="U24" i="19"/>
  <c r="AM14" i="19"/>
  <c r="AA24" i="19"/>
  <c r="AG44" i="19"/>
  <c r="O54" i="19"/>
  <c r="AM34" i="19"/>
  <c r="AA14" i="19"/>
  <c r="O24" i="19"/>
  <c r="AG24" i="19"/>
  <c r="AM44" i="19"/>
  <c r="AM24" i="19"/>
  <c r="AA44" i="19"/>
  <c r="U44" i="19"/>
  <c r="AG54" i="19"/>
  <c r="O44" i="19"/>
  <c r="U34" i="19"/>
  <c r="AA34" i="19"/>
  <c r="AA54" i="19"/>
  <c r="O34" i="19"/>
  <c r="AG34" i="19"/>
  <c r="AM42" i="19"/>
  <c r="AA42" i="19"/>
  <c r="O42" i="19"/>
  <c r="AG42" i="19"/>
  <c r="O32" i="19"/>
  <c r="U32" i="19"/>
  <c r="AM32" i="19"/>
  <c r="U42" i="19"/>
  <c r="AG32" i="19"/>
  <c r="AA32" i="19"/>
  <c r="AH55" i="19"/>
  <c r="V15" i="19"/>
  <c r="AN35" i="19"/>
  <c r="AB45" i="19"/>
  <c r="AN15" i="19"/>
  <c r="AN55" i="19"/>
  <c r="V25" i="19"/>
  <c r="AB15" i="19"/>
  <c r="V55" i="19"/>
  <c r="AB55" i="19"/>
  <c r="AH15" i="19"/>
  <c r="P35" i="19"/>
  <c r="P45" i="19"/>
  <c r="AH45" i="19"/>
  <c r="P25" i="19"/>
  <c r="AH25" i="19"/>
  <c r="AB35" i="19"/>
  <c r="AB25" i="19"/>
  <c r="V35" i="19"/>
  <c r="AN25" i="19"/>
  <c r="AH35" i="19"/>
  <c r="V45" i="19"/>
  <c r="AN45" i="19"/>
  <c r="P55" i="19"/>
  <c r="T54" i="19"/>
  <c r="AL14" i="19"/>
  <c r="AF14" i="19"/>
  <c r="AL34" i="19"/>
  <c r="AF54" i="19"/>
  <c r="AL54" i="19"/>
  <c r="Z14" i="19"/>
  <c r="J54" i="19"/>
  <c r="AL44" i="19"/>
  <c r="Z54" i="19"/>
  <c r="AL24" i="19"/>
  <c r="Z34" i="19"/>
  <c r="AF44" i="19"/>
  <c r="AF34" i="19"/>
  <c r="T14" i="19"/>
  <c r="Z24" i="19"/>
  <c r="AF24" i="19"/>
  <c r="Z44" i="19"/>
  <c r="T34" i="19"/>
  <c r="J34" i="19"/>
  <c r="T24" i="19"/>
  <c r="J44" i="19"/>
  <c r="J24" i="19"/>
  <c r="T44" i="19"/>
  <c r="AN52" i="19"/>
  <c r="P52" i="19"/>
  <c r="AB12" i="19"/>
  <c r="V12" i="19"/>
  <c r="AN12" i="19"/>
  <c r="V52" i="19"/>
  <c r="AH12" i="19"/>
  <c r="AB52" i="19"/>
  <c r="AH52" i="19"/>
  <c r="AH32" i="19"/>
  <c r="AH42" i="19"/>
  <c r="P42" i="19"/>
  <c r="V32" i="19"/>
  <c r="AN42" i="19"/>
  <c r="P32" i="19"/>
  <c r="AB32" i="19"/>
  <c r="AB42" i="19"/>
  <c r="AN32" i="19"/>
  <c r="V42" i="19"/>
  <c r="AM52" i="19"/>
  <c r="AM12" i="19"/>
  <c r="AG52" i="19"/>
  <c r="AA52" i="19"/>
  <c r="AA12" i="19"/>
  <c r="AG12" i="19"/>
  <c r="U12" i="19"/>
  <c r="U52" i="19"/>
  <c r="O52" i="19"/>
  <c r="AA9" i="19"/>
  <c r="U9" i="19"/>
  <c r="AA22" i="19"/>
  <c r="AM22" i="19"/>
  <c r="O22" i="19"/>
  <c r="AG9" i="19"/>
  <c r="AM9" i="19"/>
  <c r="AG22" i="19"/>
  <c r="U22" i="19"/>
  <c r="O41" i="19"/>
  <c r="AG41" i="19"/>
  <c r="AA31" i="19"/>
  <c r="AM51" i="19"/>
  <c r="AG21" i="19"/>
  <c r="U51" i="19"/>
  <c r="AA51" i="19"/>
  <c r="U31" i="19"/>
  <c r="AA41" i="19"/>
  <c r="U41" i="19"/>
  <c r="AA21" i="19"/>
  <c r="AM41" i="19"/>
  <c r="O31" i="19"/>
  <c r="AG51" i="19"/>
  <c r="AM21" i="19"/>
  <c r="AG31" i="19"/>
  <c r="O21" i="19"/>
  <c r="O51" i="19"/>
  <c r="U21" i="19"/>
  <c r="AM31" i="19"/>
  <c r="O23" i="19"/>
  <c r="AM43" i="19"/>
  <c r="AG43" i="19"/>
  <c r="AG53" i="19"/>
  <c r="AA43" i="19"/>
  <c r="U53" i="19"/>
  <c r="AM53" i="19"/>
  <c r="O33" i="19"/>
  <c r="O43" i="19"/>
  <c r="AM33" i="19"/>
  <c r="AG33" i="19"/>
  <c r="U33" i="19"/>
  <c r="AM23" i="19"/>
  <c r="O53" i="19"/>
  <c r="AG23" i="19"/>
  <c r="AG13" i="19"/>
  <c r="AA23" i="19"/>
  <c r="AA33" i="19"/>
  <c r="U13" i="19"/>
  <c r="AA13" i="19"/>
  <c r="AM13" i="19"/>
  <c r="U43" i="19"/>
  <c r="U23" i="19"/>
  <c r="AA53" i="19"/>
  <c r="S52" i="19"/>
  <c r="W12" i="19"/>
  <c r="W52" i="19"/>
  <c r="AC52" i="19"/>
  <c r="AO12" i="19"/>
  <c r="AI12" i="19"/>
  <c r="AO52" i="19"/>
  <c r="AC12" i="19"/>
  <c r="AI52" i="19"/>
  <c r="AG20" i="19"/>
  <c r="AA30" i="19"/>
  <c r="AA40" i="19"/>
  <c r="O20" i="19"/>
  <c r="AG8" i="19"/>
  <c r="AM50" i="19"/>
  <c r="AM30" i="19"/>
  <c r="AA20" i="19"/>
  <c r="AA8" i="19"/>
  <c r="O40" i="19"/>
  <c r="AG30" i="19"/>
  <c r="AM8" i="19"/>
  <c r="U8" i="19"/>
  <c r="AA50" i="19"/>
  <c r="AM20" i="19"/>
  <c r="U50" i="19"/>
  <c r="O50" i="19"/>
  <c r="U40" i="19"/>
  <c r="O30" i="19"/>
  <c r="AG40" i="19"/>
  <c r="AG50" i="19"/>
  <c r="AM40" i="19"/>
  <c r="U20" i="19"/>
  <c r="U30" i="19"/>
  <c r="AH9" i="19" l="1"/>
  <c r="AN9" i="19"/>
  <c r="AB9" i="19"/>
  <c r="AN22" i="19"/>
  <c r="V22" i="19"/>
  <c r="AH22" i="19"/>
  <c r="AB22" i="19"/>
  <c r="V9" i="19"/>
  <c r="P22" i="19"/>
  <c r="AH47" i="19"/>
  <c r="AN27" i="19"/>
  <c r="AH27" i="19"/>
  <c r="AN7" i="19"/>
  <c r="AN37" i="19"/>
  <c r="P27" i="19"/>
  <c r="AH17" i="19"/>
  <c r="P37" i="19"/>
  <c r="V17" i="19"/>
  <c r="AN17" i="19"/>
  <c r="AB7" i="19"/>
  <c r="AB47" i="19"/>
  <c r="P17" i="19"/>
  <c r="V27" i="19"/>
  <c r="AB27" i="19"/>
  <c r="V7" i="19"/>
  <c r="AB17" i="19"/>
  <c r="AN47" i="19"/>
  <c r="P47" i="19"/>
  <c r="V37" i="19"/>
  <c r="AH7" i="19"/>
  <c r="AB37" i="19"/>
  <c r="V47" i="19"/>
  <c r="AH37" i="19"/>
  <c r="AN43" i="19"/>
  <c r="AH33" i="19"/>
  <c r="AB33" i="19"/>
  <c r="AB13" i="19"/>
  <c r="AH43" i="19"/>
  <c r="P43" i="19"/>
  <c r="AB23" i="19"/>
  <c r="V33" i="19"/>
  <c r="V43" i="19"/>
  <c r="AH53" i="19"/>
  <c r="AN13" i="19"/>
  <c r="V23" i="19"/>
  <c r="V13" i="19"/>
  <c r="AN53" i="19"/>
  <c r="P33" i="19"/>
  <c r="P23" i="19"/>
  <c r="AB43" i="19"/>
  <c r="AB53" i="19"/>
  <c r="AH13" i="19"/>
  <c r="P53" i="19"/>
  <c r="AH23" i="19"/>
  <c r="AN33" i="19"/>
  <c r="AN23" i="19"/>
  <c r="V53" i="19"/>
  <c r="S55" i="19"/>
  <c r="AO15" i="19"/>
  <c r="AI25" i="19"/>
  <c r="AC35" i="19"/>
  <c r="S25" i="19"/>
  <c r="W55" i="19"/>
  <c r="W45" i="19"/>
  <c r="W35" i="19"/>
  <c r="AI45" i="19"/>
  <c r="AC15" i="19"/>
  <c r="AO45" i="19"/>
  <c r="AI55" i="19"/>
  <c r="S35" i="19"/>
  <c r="S45" i="19"/>
  <c r="W25" i="19"/>
  <c r="AO35" i="19"/>
  <c r="AC25" i="19"/>
  <c r="AI15" i="19"/>
  <c r="AC45" i="19"/>
  <c r="AI35" i="19"/>
  <c r="AO25" i="19"/>
  <c r="AC55" i="19"/>
  <c r="W15" i="19"/>
  <c r="AO55" i="19"/>
  <c r="AB8" i="19"/>
  <c r="V50" i="19"/>
  <c r="AH40" i="19"/>
  <c r="AH50" i="19"/>
  <c r="AH8" i="19"/>
  <c r="V20" i="19"/>
  <c r="P40" i="19"/>
  <c r="AN30" i="19"/>
  <c r="AB20" i="19"/>
  <c r="AB50" i="19"/>
  <c r="V30" i="19"/>
  <c r="P20" i="19"/>
  <c r="AB30" i="19"/>
  <c r="V8" i="19"/>
  <c r="AB40" i="19"/>
  <c r="AN8" i="19"/>
  <c r="AH20" i="19"/>
  <c r="AN40" i="19"/>
  <c r="P50" i="19"/>
  <c r="AN50" i="19"/>
  <c r="AN20" i="19"/>
  <c r="V40" i="19"/>
  <c r="AH30" i="19"/>
  <c r="P30" i="19"/>
  <c r="AJ32" i="19"/>
  <c r="AD42" i="19"/>
  <c r="AP32" i="19"/>
  <c r="X32" i="19"/>
  <c r="AD32" i="19"/>
  <c r="AP42" i="19"/>
  <c r="X42" i="19"/>
  <c r="AJ42" i="19"/>
  <c r="AI46" i="19"/>
  <c r="S36" i="19"/>
  <c r="AC16" i="19"/>
  <c r="AO46" i="19"/>
  <c r="W36" i="19"/>
  <c r="AI16" i="19"/>
  <c r="AO16" i="19"/>
  <c r="S26" i="19"/>
  <c r="W46" i="19"/>
  <c r="AI26" i="19"/>
  <c r="S16" i="19"/>
  <c r="AC46" i="19"/>
  <c r="AO26" i="19"/>
  <c r="W16" i="19"/>
  <c r="AC6" i="19"/>
  <c r="AO36" i="19"/>
  <c r="W26" i="19"/>
  <c r="AI6" i="19"/>
  <c r="S46" i="19"/>
  <c r="AC26" i="19"/>
  <c r="AO6" i="19"/>
  <c r="AC36" i="19"/>
  <c r="W6" i="19"/>
  <c r="AI36" i="19"/>
  <c r="AE32" i="19"/>
  <c r="AQ32" i="19"/>
  <c r="AE42" i="19"/>
  <c r="AK42" i="19"/>
  <c r="AK32" i="19"/>
  <c r="Y42" i="19"/>
  <c r="AQ42" i="19"/>
  <c r="Y32" i="19"/>
  <c r="AC42" i="19"/>
  <c r="S42" i="19"/>
  <c r="AO42" i="19"/>
  <c r="W32" i="19"/>
  <c r="S32" i="19"/>
  <c r="AO32" i="19"/>
  <c r="AI42" i="19"/>
  <c r="AI32" i="19"/>
  <c r="W42" i="19"/>
  <c r="AC32" i="19"/>
  <c r="P54" i="19"/>
  <c r="AN14" i="19"/>
  <c r="AH44" i="19"/>
  <c r="AB54" i="19"/>
  <c r="V14" i="19"/>
  <c r="AH24" i="19"/>
  <c r="AH34" i="19"/>
  <c r="V54" i="19"/>
  <c r="P34" i="19"/>
  <c r="AN34" i="19"/>
  <c r="AB24" i="19"/>
  <c r="AN24" i="19"/>
  <c r="AB44" i="19"/>
  <c r="V24" i="19"/>
  <c r="AB34" i="19"/>
  <c r="AH14" i="19"/>
  <c r="P44" i="19"/>
  <c r="V44" i="19"/>
  <c r="AH54" i="19"/>
  <c r="AB14" i="19"/>
  <c r="AN44" i="19"/>
  <c r="V34" i="19"/>
  <c r="AN54" i="19"/>
  <c r="P24" i="19"/>
  <c r="AH31" i="19"/>
  <c r="AH21" i="19"/>
  <c r="V41" i="19"/>
  <c r="AB51" i="19"/>
  <c r="AH41" i="19"/>
  <c r="V31" i="19"/>
  <c r="P51" i="19"/>
  <c r="AB21" i="19"/>
  <c r="AB31" i="19"/>
  <c r="AB41" i="19"/>
  <c r="AN51" i="19"/>
  <c r="P41" i="19"/>
  <c r="V21" i="19"/>
  <c r="AN41" i="19"/>
  <c r="AN31" i="19"/>
  <c r="AN21" i="19"/>
  <c r="AH51" i="19"/>
  <c r="P21" i="19"/>
  <c r="P31" i="19"/>
  <c r="V51" i="19"/>
  <c r="AK41" i="19" l="1"/>
  <c r="AK31" i="19"/>
  <c r="AQ21" i="19"/>
  <c r="AK51" i="19"/>
  <c r="Y31" i="19"/>
  <c r="Y51" i="19"/>
  <c r="AE21" i="19"/>
  <c r="Y41" i="19"/>
  <c r="AE41" i="19"/>
  <c r="AQ51" i="19"/>
  <c r="AQ41" i="19"/>
  <c r="AQ31" i="19"/>
  <c r="AE51" i="19"/>
  <c r="AK21" i="19"/>
  <c r="Y21" i="19"/>
  <c r="AE31" i="19"/>
  <c r="AI54" i="19"/>
  <c r="W24" i="19"/>
  <c r="AI34" i="19"/>
  <c r="AC54" i="19"/>
  <c r="AI14" i="19"/>
  <c r="AC34" i="19"/>
  <c r="S44" i="19"/>
  <c r="AO54" i="19"/>
  <c r="S24" i="19"/>
  <c r="AO34" i="19"/>
  <c r="AC14" i="19"/>
  <c r="AO14" i="19"/>
  <c r="AC24" i="19"/>
  <c r="W44" i="19"/>
  <c r="S34" i="19"/>
  <c r="AO44" i="19"/>
  <c r="S54" i="19"/>
  <c r="AC44" i="19"/>
  <c r="W54" i="19"/>
  <c r="AO24" i="19"/>
  <c r="AI44" i="19"/>
  <c r="W34" i="19"/>
  <c r="AI24" i="19"/>
  <c r="W14" i="19"/>
  <c r="AO17" i="19"/>
  <c r="W27" i="19"/>
  <c r="W37" i="19"/>
  <c r="AI27" i="19"/>
  <c r="AC47" i="19"/>
  <c r="W7" i="19"/>
  <c r="S17" i="19"/>
  <c r="AI17" i="19"/>
  <c r="AO27" i="19"/>
  <c r="AC7" i="19"/>
  <c r="AC37" i="19"/>
  <c r="AI37" i="19"/>
  <c r="AC27" i="19"/>
  <c r="S47" i="19"/>
  <c r="AI47" i="19"/>
  <c r="AC17" i="19"/>
  <c r="AI7" i="19"/>
  <c r="S27" i="19"/>
  <c r="W47" i="19"/>
  <c r="S37" i="19"/>
  <c r="W17" i="19"/>
  <c r="AO7" i="19"/>
  <c r="AO47" i="19"/>
  <c r="AO37" i="19"/>
  <c r="S50" i="19"/>
  <c r="W50" i="19"/>
  <c r="AI8" i="19"/>
  <c r="AI40" i="19"/>
  <c r="S40" i="19"/>
  <c r="AI20" i="19"/>
  <c r="AO50" i="19"/>
  <c r="AO20" i="19"/>
  <c r="AO30" i="19"/>
  <c r="W30" i="19"/>
  <c r="AC50" i="19"/>
  <c r="AC8" i="19"/>
  <c r="S30" i="19"/>
  <c r="AO40" i="19"/>
  <c r="S20" i="19"/>
  <c r="AC30" i="19"/>
  <c r="W40" i="19"/>
  <c r="AI50" i="19"/>
  <c r="AC20" i="19"/>
  <c r="AO8" i="19"/>
  <c r="AC40" i="19"/>
  <c r="W8" i="19"/>
  <c r="W20" i="19"/>
  <c r="AI30" i="19"/>
  <c r="AE55" i="19"/>
  <c r="AE15" i="19"/>
  <c r="AQ55" i="19"/>
  <c r="AK35" i="19"/>
  <c r="AQ25" i="19"/>
  <c r="AQ35" i="19"/>
  <c r="AE25" i="19"/>
  <c r="AQ45" i="19"/>
  <c r="AK25" i="19"/>
  <c r="AE35" i="19"/>
  <c r="Y25" i="19"/>
  <c r="AK45" i="19"/>
  <c r="Y35" i="19"/>
  <c r="AE45" i="19"/>
  <c r="AQ15" i="19"/>
  <c r="Y45" i="19"/>
  <c r="AK15" i="19"/>
  <c r="Y15" i="19"/>
  <c r="AK55" i="19"/>
  <c r="Y55" i="19"/>
  <c r="S22" i="19"/>
  <c r="AC22" i="19"/>
  <c r="AO22" i="19"/>
  <c r="AO9" i="19"/>
  <c r="AC9" i="19"/>
  <c r="AI22" i="19"/>
  <c r="W9" i="19"/>
  <c r="AI9" i="19"/>
  <c r="W22" i="19"/>
  <c r="AJ41" i="19"/>
  <c r="AP21" i="19"/>
  <c r="AD21" i="19"/>
  <c r="AJ21" i="19"/>
  <c r="AP31" i="19"/>
  <c r="AP41" i="19"/>
  <c r="AJ51" i="19"/>
  <c r="AD51" i="19"/>
  <c r="AD41" i="19"/>
  <c r="X41" i="19"/>
  <c r="AD31" i="19"/>
  <c r="X51" i="19"/>
  <c r="X21" i="19"/>
  <c r="AP51" i="19"/>
  <c r="X31" i="19"/>
  <c r="AJ31" i="19"/>
  <c r="X20" i="19"/>
  <c r="X30" i="19"/>
  <c r="AJ40" i="19"/>
  <c r="AD30" i="19"/>
  <c r="AD20" i="19"/>
  <c r="AJ8" i="19"/>
  <c r="AP8" i="19"/>
  <c r="AD50" i="19"/>
  <c r="AP50" i="19"/>
  <c r="AP30" i="19"/>
  <c r="AP40" i="19"/>
  <c r="AJ30" i="19"/>
  <c r="AJ20" i="19"/>
  <c r="AP20" i="19"/>
  <c r="AD8" i="19"/>
  <c r="X50" i="19"/>
  <c r="X8" i="19"/>
  <c r="X40" i="19"/>
  <c r="AD40" i="19"/>
  <c r="AJ50" i="19"/>
  <c r="AP55" i="19"/>
  <c r="AD45" i="19"/>
  <c r="AD35" i="19"/>
  <c r="AD55" i="19"/>
  <c r="X35" i="19"/>
  <c r="X45" i="19"/>
  <c r="AP25" i="19"/>
  <c r="AP15" i="19"/>
  <c r="AP35" i="19"/>
  <c r="AD25" i="19"/>
  <c r="AJ25" i="19"/>
  <c r="X15" i="19"/>
  <c r="X55" i="19"/>
  <c r="AP45" i="19"/>
  <c r="X25" i="19"/>
  <c r="AJ45" i="19"/>
  <c r="AJ15" i="19"/>
  <c r="AJ55" i="19"/>
  <c r="AD15" i="19"/>
  <c r="AJ35" i="19"/>
  <c r="W41" i="19"/>
  <c r="S51" i="19"/>
  <c r="AI21" i="19"/>
  <c r="W51" i="19"/>
  <c r="AO21" i="19"/>
  <c r="S31" i="19"/>
  <c r="AI51" i="19"/>
  <c r="AC41" i="19"/>
  <c r="AO51" i="19"/>
  <c r="AO31" i="19"/>
  <c r="AO41" i="19"/>
  <c r="W21" i="19"/>
  <c r="S21" i="19"/>
  <c r="AI41" i="19"/>
  <c r="S41" i="19"/>
  <c r="AC21" i="19"/>
  <c r="W31" i="19"/>
  <c r="AI31" i="19"/>
  <c r="AC51" i="19"/>
  <c r="AC31" i="19"/>
  <c r="AQ46" i="19"/>
  <c r="Y36" i="19"/>
  <c r="AK16" i="19"/>
  <c r="AE36" i="19"/>
  <c r="AQ16" i="19"/>
  <c r="Y6" i="19"/>
  <c r="AK46" i="19"/>
  <c r="AE16" i="19"/>
  <c r="AE6" i="19"/>
  <c r="AK6" i="19"/>
  <c r="AE46" i="19"/>
  <c r="AQ26" i="19"/>
  <c r="Y16" i="19"/>
  <c r="Y26" i="19"/>
  <c r="AE26" i="19"/>
  <c r="AQ6" i="19"/>
  <c r="Y46" i="19"/>
  <c r="AK26" i="19"/>
  <c r="AK36" i="19"/>
  <c r="AQ36" i="19"/>
  <c r="AE50" i="19"/>
  <c r="AQ40" i="19"/>
  <c r="Y50" i="19"/>
  <c r="AE20" i="19"/>
  <c r="AK20" i="19"/>
  <c r="AK50" i="19"/>
  <c r="AQ20" i="19"/>
  <c r="AE30" i="19"/>
  <c r="AK30" i="19"/>
  <c r="AE8" i="19"/>
  <c r="Y20" i="19"/>
  <c r="AK40" i="19"/>
  <c r="Y40" i="19"/>
  <c r="AQ8" i="19"/>
  <c r="AE40" i="19"/>
  <c r="AQ50" i="19"/>
  <c r="Y30" i="19"/>
  <c r="Y8" i="19"/>
  <c r="AK8" i="19"/>
  <c r="AQ30" i="19"/>
  <c r="AC33" i="19"/>
  <c r="AI13" i="19"/>
  <c r="W23" i="19"/>
  <c r="AC13" i="19"/>
  <c r="AI23" i="19"/>
  <c r="AO33" i="19"/>
  <c r="AO13" i="19"/>
  <c r="W43" i="19"/>
  <c r="S23" i="19"/>
  <c r="AC43" i="19"/>
  <c r="S43" i="19"/>
  <c r="AI43" i="19"/>
  <c r="AI53" i="19"/>
  <c r="AO43" i="19"/>
  <c r="AO23" i="19"/>
  <c r="AC23" i="19"/>
  <c r="AI33" i="19"/>
  <c r="S53" i="19"/>
  <c r="W13" i="19"/>
  <c r="W33" i="19"/>
  <c r="AO53" i="19"/>
  <c r="AC53" i="19"/>
  <c r="W53" i="19"/>
  <c r="S33" i="19"/>
  <c r="AJ6" i="19"/>
  <c r="AD26" i="19"/>
  <c r="AP6" i="19"/>
  <c r="AP36" i="19"/>
  <c r="AJ26" i="19"/>
  <c r="AD6" i="19"/>
  <c r="X26" i="19"/>
  <c r="AD46" i="19"/>
  <c r="AJ46" i="19"/>
  <c r="X46" i="19"/>
  <c r="X6" i="19"/>
  <c r="AJ36" i="19"/>
  <c r="AD16" i="19"/>
  <c r="AP26" i="19"/>
  <c r="AD36" i="19"/>
  <c r="AP46" i="19"/>
  <c r="X36" i="19"/>
  <c r="AJ16" i="19"/>
  <c r="AP16" i="19"/>
  <c r="X16" i="19"/>
  <c r="AK24" i="19" l="1"/>
  <c r="AQ14" i="19"/>
  <c r="AK34" i="19"/>
  <c r="AE44" i="19"/>
  <c r="AE54" i="19"/>
  <c r="Y14" i="19"/>
  <c r="AQ44" i="19"/>
  <c r="AE34" i="19"/>
  <c r="AQ24" i="19"/>
  <c r="AQ54" i="19"/>
  <c r="AK14" i="19"/>
  <c r="AQ34" i="19"/>
  <c r="Y54" i="19"/>
  <c r="AK44" i="19"/>
  <c r="AE24" i="19"/>
  <c r="AK54" i="19"/>
  <c r="Y34" i="19"/>
  <c r="Y24" i="19"/>
  <c r="AE14" i="19"/>
  <c r="Y44" i="19"/>
  <c r="Y43" i="19"/>
  <c r="Y13" i="19"/>
  <c r="AQ53" i="19"/>
  <c r="AE53" i="19"/>
  <c r="AE43" i="19"/>
  <c r="AK43" i="19"/>
  <c r="Y33" i="19"/>
  <c r="Y23" i="19"/>
  <c r="AQ13" i="19"/>
  <c r="AQ23" i="19"/>
  <c r="AK13" i="19"/>
  <c r="AE23" i="19"/>
  <c r="AK33" i="19"/>
  <c r="AE33" i="19"/>
  <c r="AQ33" i="19"/>
  <c r="AE13" i="19"/>
  <c r="AK23" i="19"/>
  <c r="Y53" i="19"/>
  <c r="AK53" i="19"/>
  <c r="AQ43" i="19"/>
  <c r="AJ54" i="19"/>
  <c r="AP34" i="19"/>
  <c r="AJ34" i="19"/>
  <c r="AP14" i="19"/>
  <c r="AJ44" i="19"/>
  <c r="X44" i="19"/>
  <c r="X24" i="19"/>
  <c r="AP44" i="19"/>
  <c r="AD44" i="19"/>
  <c r="AD24" i="19"/>
  <c r="X14" i="19"/>
  <c r="X34" i="19"/>
  <c r="AD14" i="19"/>
  <c r="AJ24" i="19"/>
  <c r="AJ14" i="19"/>
  <c r="AD54" i="19"/>
  <c r="AP54" i="19"/>
  <c r="X54" i="19"/>
  <c r="AP24" i="19"/>
  <c r="AD34" i="19"/>
  <c r="AJ53" i="19"/>
  <c r="X43" i="19"/>
  <c r="AD53" i="19"/>
  <c r="X23" i="19"/>
  <c r="AJ43" i="19"/>
  <c r="AD13" i="19"/>
  <c r="AD43" i="19"/>
  <c r="AJ23" i="19"/>
  <c r="AP13" i="19"/>
  <c r="AD23" i="19"/>
  <c r="AP43" i="19"/>
  <c r="AJ13" i="19"/>
  <c r="AP23" i="19"/>
  <c r="X33" i="19"/>
  <c r="AP53" i="19"/>
  <c r="AJ33" i="19"/>
  <c r="X53" i="19"/>
  <c r="AP33" i="19"/>
  <c r="X13" i="19"/>
  <c r="AD33" i="19"/>
  <c r="AD47" i="19"/>
  <c r="X7" i="19"/>
  <c r="AP37" i="19"/>
  <c r="X17" i="19"/>
  <c r="AD17" i="19"/>
  <c r="AJ7" i="19"/>
  <c r="AJ37" i="19"/>
  <c r="AJ27" i="19"/>
  <c r="AJ47" i="19"/>
  <c r="AP47" i="19"/>
  <c r="X27" i="19"/>
  <c r="AD37" i="19"/>
  <c r="X37" i="19"/>
  <c r="AD27" i="19"/>
  <c r="AP7" i="19"/>
  <c r="AP17" i="19"/>
  <c r="AJ17" i="19"/>
  <c r="AP27" i="19"/>
  <c r="AD7" i="19"/>
  <c r="X47" i="19"/>
  <c r="AQ9" i="19"/>
  <c r="AQ22" i="19"/>
  <c r="AE9" i="19"/>
  <c r="Y22" i="19"/>
  <c r="AK9" i="19"/>
  <c r="AK22" i="19"/>
  <c r="AE22" i="19"/>
  <c r="Y9" i="19"/>
  <c r="AK37" i="19"/>
  <c r="AK47" i="19"/>
  <c r="Y7" i="19"/>
  <c r="AQ47" i="19"/>
  <c r="Y27" i="19"/>
  <c r="AE7" i="19"/>
  <c r="AE47" i="19"/>
  <c r="Y37" i="19"/>
  <c r="AQ17" i="19"/>
  <c r="AQ37" i="19"/>
  <c r="AK27" i="19"/>
  <c r="AQ7" i="19"/>
  <c r="AK7" i="19"/>
  <c r="AE17" i="19"/>
  <c r="AE37" i="19"/>
  <c r="AE27" i="19"/>
  <c r="AQ27" i="19"/>
  <c r="Y17" i="19"/>
  <c r="Y47" i="19"/>
  <c r="AK17" i="19"/>
  <c r="X9" i="19"/>
  <c r="AJ9" i="19"/>
  <c r="X22" i="19"/>
  <c r="AD22" i="19"/>
  <c r="AP22" i="19"/>
  <c r="AD9" i="19"/>
  <c r="AJ22" i="19"/>
  <c r="AP9" i="19"/>
  <c r="B223" i="13"/>
  <c r="B222" i="13"/>
  <c r="AX20" i="18" l="1"/>
  <c r="CJ28" i="18"/>
  <c r="X72" i="18"/>
  <c r="BF84" i="18"/>
  <c r="BD84" i="18"/>
  <c r="R74" i="18"/>
  <c r="CF50" i="18"/>
  <c r="AH82" i="18"/>
  <c r="V78" i="18"/>
  <c r="V80" i="18"/>
  <c r="BH30" i="18"/>
  <c r="J70" i="18"/>
  <c r="BF34" i="18"/>
  <c r="AJ26" i="18"/>
  <c r="AN82" i="18"/>
  <c r="T78" i="18"/>
  <c r="V6" i="18"/>
  <c r="AF76" i="18"/>
  <c r="BH34" i="18"/>
  <c r="P56" i="18"/>
  <c r="BP24" i="18"/>
  <c r="AV66" i="18"/>
  <c r="BT22" i="18"/>
  <c r="V76" i="18"/>
  <c r="BR26" i="18"/>
  <c r="R40" i="18"/>
  <c r="AX32" i="18"/>
  <c r="X78" i="18"/>
  <c r="N84" i="18"/>
  <c r="BZ16" i="18"/>
  <c r="N72" i="18"/>
  <c r="Z76" i="18"/>
  <c r="J80" i="18"/>
  <c r="AX78" i="18"/>
  <c r="X80" i="18"/>
  <c r="BB40" i="18"/>
  <c r="J74" i="18"/>
  <c r="AZ84" i="18"/>
  <c r="BP48" i="18"/>
  <c r="T76" i="18"/>
  <c r="L22" i="18"/>
  <c r="N82" i="18"/>
  <c r="AB26" i="18"/>
  <c r="L12" i="18"/>
  <c r="BJ70" i="18"/>
  <c r="CB78" i="18"/>
  <c r="N78" i="18"/>
  <c r="AN58" i="18"/>
  <c r="P80" i="18"/>
  <c r="AR20" i="18"/>
  <c r="L80" i="18"/>
  <c r="L72" i="18"/>
  <c r="P72" i="18"/>
  <c r="AV8" i="18"/>
  <c r="AV72" i="18"/>
  <c r="T12" i="18"/>
  <c r="AJ60" i="18"/>
  <c r="CF76" i="18"/>
  <c r="V70" i="18"/>
  <c r="BN18" i="18"/>
  <c r="BP76" i="18"/>
  <c r="AJ76" i="18"/>
  <c r="AJ12" i="18"/>
  <c r="AZ28" i="18"/>
  <c r="AJ28" i="18"/>
  <c r="CF12" i="18"/>
  <c r="BP12" i="18"/>
  <c r="BP60" i="18"/>
  <c r="AZ44" i="18"/>
  <c r="CF44" i="18"/>
  <c r="AZ12" i="18"/>
  <c r="BP28" i="18"/>
  <c r="T44" i="18"/>
  <c r="X64" i="18"/>
  <c r="CF28" i="18"/>
  <c r="V72" i="18"/>
  <c r="J48" i="18"/>
  <c r="AN80" i="18"/>
  <c r="AH14" i="18"/>
  <c r="BP44" i="18"/>
  <c r="T28" i="18"/>
  <c r="AJ44" i="18"/>
  <c r="T60" i="18"/>
  <c r="CD46" i="18"/>
  <c r="R66" i="18"/>
  <c r="AH62" i="18"/>
  <c r="CJ64" i="18"/>
  <c r="BN14" i="18"/>
  <c r="BD48" i="18"/>
  <c r="CD14" i="18"/>
  <c r="BD16" i="18"/>
  <c r="AX30" i="18"/>
  <c r="BT48" i="18"/>
  <c r="BN62" i="18"/>
  <c r="R14" i="18"/>
  <c r="X32" i="18"/>
  <c r="Z64" i="18"/>
  <c r="CJ16" i="18"/>
  <c r="CD30" i="18"/>
  <c r="R78" i="18"/>
  <c r="BN46" i="18"/>
  <c r="BN78" i="18"/>
  <c r="AN32" i="18"/>
  <c r="AX14" i="18"/>
  <c r="BN30" i="18"/>
  <c r="BF48" i="18"/>
  <c r="R46" i="18"/>
  <c r="AH46" i="18"/>
  <c r="BD12" i="18"/>
  <c r="BJ48" i="18"/>
  <c r="N40" i="18"/>
  <c r="P82" i="18"/>
  <c r="BD28" i="18"/>
  <c r="AH18" i="18"/>
  <c r="AX34" i="18"/>
  <c r="BN34" i="18"/>
  <c r="BN66" i="18"/>
  <c r="AH50" i="18"/>
  <c r="AX66" i="18"/>
  <c r="R82" i="18"/>
  <c r="AV34" i="18"/>
  <c r="X12" i="18"/>
  <c r="N34" i="18"/>
  <c r="AF18" i="18"/>
  <c r="BL66" i="18"/>
  <c r="BL18" i="18"/>
  <c r="AT34" i="18"/>
  <c r="BT44" i="18"/>
  <c r="X28" i="18"/>
  <c r="AN44" i="18"/>
  <c r="CB66" i="18"/>
  <c r="X76" i="18"/>
  <c r="AV18" i="18"/>
  <c r="BL34" i="18"/>
  <c r="P50" i="18"/>
  <c r="AN28" i="18"/>
  <c r="AF50" i="18"/>
  <c r="L84" i="18"/>
  <c r="BT42" i="18"/>
  <c r="AL18" i="18"/>
  <c r="AX18" i="18"/>
  <c r="BH36" i="18"/>
  <c r="BN82" i="18"/>
  <c r="R34" i="18"/>
  <c r="CD60" i="18"/>
  <c r="AF6" i="18"/>
  <c r="V82" i="18"/>
  <c r="BT74" i="18"/>
  <c r="AN74" i="18"/>
  <c r="N76" i="18"/>
  <c r="BT10" i="18"/>
  <c r="X26" i="18"/>
  <c r="BH20" i="18"/>
  <c r="BJ44" i="18"/>
  <c r="BN50" i="18"/>
  <c r="BT58" i="18"/>
  <c r="R18" i="18"/>
  <c r="AH34" i="18"/>
  <c r="AX50" i="18"/>
  <c r="AH66" i="18"/>
  <c r="CJ42" i="18"/>
  <c r="CD82" i="18"/>
  <c r="BZ10" i="18"/>
  <c r="CF54" i="18"/>
  <c r="R38" i="18"/>
  <c r="X74" i="18"/>
  <c r="BR84" i="18"/>
  <c r="BB22" i="18"/>
  <c r="BL72" i="18"/>
  <c r="AB36" i="18"/>
  <c r="AV40" i="18"/>
  <c r="BD44" i="18"/>
  <c r="BD60" i="18"/>
  <c r="CJ12" i="18"/>
  <c r="BH52" i="18"/>
  <c r="P24" i="18"/>
  <c r="AN26" i="18"/>
  <c r="AV56" i="18"/>
  <c r="R62" i="18"/>
  <c r="AB84" i="18"/>
  <c r="CB18" i="18"/>
  <c r="CD50" i="18"/>
  <c r="CB82" i="18"/>
  <c r="CD66" i="18"/>
  <c r="AX82" i="18"/>
  <c r="AD8" i="18"/>
  <c r="BJ12" i="18"/>
  <c r="BP20" i="18"/>
  <c r="AZ22" i="18"/>
  <c r="N50" i="18"/>
  <c r="AB52" i="18"/>
  <c r="AF8" i="18"/>
  <c r="AV24" i="18"/>
  <c r="BL24" i="18"/>
  <c r="BT28" i="18"/>
  <c r="BR54" i="18"/>
  <c r="P18" i="18"/>
  <c r="BJ78" i="18"/>
  <c r="BT80" i="18"/>
  <c r="R30" i="18"/>
  <c r="P40" i="18"/>
  <c r="X48" i="18"/>
  <c r="R50" i="18"/>
  <c r="AN48" i="18"/>
  <c r="AX46" i="18"/>
  <c r="AF56" i="18"/>
  <c r="AZ60" i="18"/>
  <c r="P66" i="18"/>
  <c r="X60" i="18"/>
  <c r="AF72" i="18"/>
  <c r="AH78" i="18"/>
  <c r="CD18" i="18"/>
  <c r="CB50" i="18"/>
  <c r="CD34" i="18"/>
  <c r="CB72" i="18"/>
  <c r="CD78" i="18"/>
  <c r="CF60" i="18"/>
  <c r="AZ76" i="18"/>
  <c r="L68" i="18"/>
  <c r="CJ44" i="18"/>
  <c r="BX84" i="18"/>
  <c r="CJ60" i="18"/>
  <c r="CH38" i="18"/>
  <c r="CJ14" i="18"/>
  <c r="AN46" i="18"/>
  <c r="BT62" i="18"/>
  <c r="AJ6" i="18"/>
  <c r="V18" i="18"/>
  <c r="BJ76" i="18"/>
  <c r="BF80" i="18"/>
  <c r="N24" i="18"/>
  <c r="AF14" i="18"/>
  <c r="AL14" i="18"/>
  <c r="AH6" i="18"/>
  <c r="BB14" i="18"/>
  <c r="BR12" i="18"/>
  <c r="BB24" i="18"/>
  <c r="BB30" i="18"/>
  <c r="BJ34" i="18"/>
  <c r="AH12" i="18"/>
  <c r="AL12" i="18"/>
  <c r="AL8" i="18"/>
  <c r="Z16" i="18"/>
  <c r="BN12" i="18"/>
  <c r="BF16" i="18"/>
  <c r="AT16" i="18"/>
  <c r="BR18" i="18"/>
  <c r="BJ8" i="18"/>
  <c r="BN6" i="18"/>
  <c r="AX22" i="18"/>
  <c r="BB34" i="18"/>
  <c r="BJ50" i="18"/>
  <c r="BJ64" i="18"/>
  <c r="BF64" i="18"/>
  <c r="N18" i="18"/>
  <c r="BJ72" i="18"/>
  <c r="BR82" i="18"/>
  <c r="V24" i="18"/>
  <c r="AD56" i="18"/>
  <c r="BB66" i="18"/>
  <c r="V66" i="18"/>
  <c r="BZ18" i="18"/>
  <c r="BZ72" i="18"/>
  <c r="BV80" i="18"/>
  <c r="Z12" i="18"/>
  <c r="BF12" i="18"/>
  <c r="AP16" i="18"/>
  <c r="BL14" i="18"/>
  <c r="BR8" i="18"/>
  <c r="AZ34" i="18"/>
  <c r="BB28" i="18"/>
  <c r="AT24" i="18"/>
  <c r="AP32" i="18"/>
  <c r="BJ28" i="18"/>
  <c r="BJ24" i="18"/>
  <c r="BR44" i="18"/>
  <c r="BR56" i="18"/>
  <c r="N12" i="18"/>
  <c r="V8" i="18"/>
  <c r="BJ82" i="18"/>
  <c r="BR78" i="18"/>
  <c r="J32" i="18"/>
  <c r="V34" i="18"/>
  <c r="AJ36" i="18"/>
  <c r="BZ82" i="18"/>
  <c r="BJ18" i="18"/>
  <c r="AT28" i="18"/>
  <c r="BL30" i="18"/>
  <c r="BP38" i="18"/>
  <c r="BJ40" i="18"/>
  <c r="J16" i="18"/>
  <c r="N8" i="18"/>
  <c r="BR72" i="18"/>
  <c r="N28" i="18"/>
  <c r="AP48" i="18"/>
  <c r="AN14" i="18"/>
  <c r="AN12" i="18"/>
  <c r="AN16" i="18"/>
  <c r="BB6" i="18"/>
  <c r="BT14" i="18"/>
  <c r="BJ14" i="18"/>
  <c r="BD10" i="18"/>
  <c r="AR36" i="18"/>
  <c r="BD26" i="18"/>
  <c r="BD32" i="18"/>
  <c r="BT32" i="18"/>
  <c r="BL50" i="18"/>
  <c r="BH68" i="18"/>
  <c r="BT64" i="18"/>
  <c r="BT60" i="18"/>
  <c r="L20" i="18"/>
  <c r="BR70" i="18"/>
  <c r="P34" i="18"/>
  <c r="AF24" i="18"/>
  <c r="AF34" i="18"/>
  <c r="AF40" i="18"/>
  <c r="BD46" i="18"/>
  <c r="BD42" i="18"/>
  <c r="AF66" i="18"/>
  <c r="BD58" i="18"/>
  <c r="BD64" i="18"/>
  <c r="X58" i="18"/>
  <c r="BX20" i="18"/>
  <c r="CB40" i="18"/>
  <c r="CB34" i="18"/>
  <c r="CB56" i="18"/>
  <c r="BD74" i="18"/>
  <c r="BD76" i="18"/>
  <c r="AB20" i="18"/>
  <c r="AN10" i="18"/>
  <c r="AL6" i="18"/>
  <c r="BD14" i="18"/>
  <c r="BL8" i="18"/>
  <c r="AT14" i="18"/>
  <c r="BT16" i="18"/>
  <c r="BT12" i="18"/>
  <c r="BT30" i="18"/>
  <c r="BT26" i="18"/>
  <c r="BJ30" i="18"/>
  <c r="BT46" i="18"/>
  <c r="BL40" i="18"/>
  <c r="BL56" i="18"/>
  <c r="P8" i="18"/>
  <c r="X10" i="18"/>
  <c r="BH84" i="18"/>
  <c r="BT76" i="18"/>
  <c r="BL82" i="18"/>
  <c r="L36" i="18"/>
  <c r="L52" i="18"/>
  <c r="X42" i="18"/>
  <c r="AH30" i="18"/>
  <c r="X44" i="18"/>
  <c r="AN42" i="18"/>
  <c r="AR52" i="18"/>
  <c r="AV50" i="18"/>
  <c r="AT46" i="18"/>
  <c r="AL54" i="18"/>
  <c r="AN64" i="18"/>
  <c r="AN60" i="18"/>
  <c r="AR68" i="18"/>
  <c r="AX62" i="18"/>
  <c r="AL70" i="18"/>
  <c r="AN76" i="18"/>
  <c r="CB8" i="18"/>
  <c r="CB24" i="18"/>
  <c r="CJ48" i="18"/>
  <c r="CJ58" i="18"/>
  <c r="CJ80" i="18"/>
  <c r="AV82" i="18"/>
  <c r="J12" i="18"/>
  <c r="V46" i="18"/>
  <c r="AL44" i="18"/>
  <c r="AL82" i="18"/>
  <c r="AJ62" i="18"/>
  <c r="CJ46" i="18"/>
  <c r="AB68" i="18"/>
  <c r="BB54" i="18"/>
  <c r="AF82" i="18"/>
  <c r="CJ10" i="18"/>
  <c r="BX36" i="18"/>
  <c r="CJ26" i="18"/>
  <c r="CJ32" i="18"/>
  <c r="CJ74" i="18"/>
  <c r="CD62" i="18"/>
  <c r="CJ76" i="18"/>
  <c r="BD80" i="18"/>
  <c r="T22" i="18"/>
  <c r="AH28" i="18"/>
  <c r="V62" i="18"/>
  <c r="X62" i="18"/>
  <c r="AD14" i="18"/>
  <c r="BF6" i="18"/>
  <c r="AT30" i="18"/>
  <c r="BF22" i="18"/>
  <c r="BJ62" i="18"/>
  <c r="N20" i="18"/>
  <c r="X30" i="18"/>
  <c r="N46" i="18"/>
  <c r="BD62" i="18"/>
  <c r="CJ62" i="18"/>
  <c r="BB70" i="18"/>
  <c r="AH76" i="18"/>
  <c r="CH22" i="18"/>
  <c r="AR84" i="18"/>
  <c r="AH60" i="18"/>
  <c r="P30" i="18"/>
  <c r="AJ22" i="18"/>
  <c r="AZ38" i="18"/>
  <c r="AF62" i="18"/>
  <c r="AX60" i="18"/>
  <c r="AL72" i="18"/>
  <c r="BL48" i="18"/>
  <c r="AV48" i="18"/>
  <c r="AB80" i="18"/>
  <c r="BP84" i="18"/>
  <c r="N44" i="18"/>
  <c r="Z44" i="18"/>
  <c r="AD60" i="18"/>
  <c r="BB60" i="18"/>
  <c r="AH70" i="18"/>
  <c r="BV12" i="18"/>
  <c r="BZ76" i="18"/>
  <c r="AD12" i="18"/>
  <c r="AD18" i="18"/>
  <c r="AZ6" i="18"/>
  <c r="AX6" i="18"/>
  <c r="AX12" i="18"/>
  <c r="BR14" i="18"/>
  <c r="BB12" i="18"/>
  <c r="AV14" i="18"/>
  <c r="AT12" i="18"/>
  <c r="BB18" i="18"/>
  <c r="AT18" i="18"/>
  <c r="BB8" i="18"/>
  <c r="AT8" i="18"/>
  <c r="AX28" i="18"/>
  <c r="BJ32" i="18"/>
  <c r="BR28" i="18"/>
  <c r="BR34" i="18"/>
  <c r="BR24" i="18"/>
  <c r="BR30" i="18"/>
  <c r="BF32" i="18"/>
  <c r="BR50" i="18"/>
  <c r="BR40" i="18"/>
  <c r="BR46" i="18"/>
  <c r="BF60" i="18"/>
  <c r="BN54" i="18"/>
  <c r="BJ60" i="18"/>
  <c r="BJ66" i="18"/>
  <c r="BJ56" i="18"/>
  <c r="T18" i="18"/>
  <c r="V12" i="18"/>
  <c r="BP82" i="18"/>
  <c r="BJ80" i="18"/>
  <c r="BR76" i="18"/>
  <c r="J28" i="18"/>
  <c r="R22" i="18"/>
  <c r="V30" i="18"/>
  <c r="T52" i="18"/>
  <c r="V50" i="18"/>
  <c r="AL50" i="18"/>
  <c r="AL40" i="18"/>
  <c r="AL46" i="18"/>
  <c r="AT50" i="18"/>
  <c r="BB50" i="18"/>
  <c r="AT40" i="18"/>
  <c r="AD66" i="18"/>
  <c r="AT66" i="18"/>
  <c r="V56" i="18"/>
  <c r="P62" i="18"/>
  <c r="AL78" i="18"/>
  <c r="CD6" i="18"/>
  <c r="BV16" i="18"/>
  <c r="CF22" i="18"/>
  <c r="CH82" i="18"/>
  <c r="CH62" i="18"/>
  <c r="AP80" i="18"/>
  <c r="AZ18" i="18"/>
  <c r="AP12" i="18"/>
  <c r="AV30" i="18"/>
  <c r="BN22" i="18"/>
  <c r="BP52" i="18"/>
  <c r="BR60" i="18"/>
  <c r="BR66" i="18"/>
  <c r="BR62" i="18"/>
  <c r="V14" i="18"/>
  <c r="BL78" i="18"/>
  <c r="BN70" i="18"/>
  <c r="V28" i="18"/>
  <c r="R44" i="18"/>
  <c r="T38" i="18"/>
  <c r="V44" i="18"/>
  <c r="V40" i="18"/>
  <c r="AD24" i="18"/>
  <c r="Z32" i="18"/>
  <c r="AD48" i="18"/>
  <c r="AD50" i="18"/>
  <c r="AD40" i="18"/>
  <c r="Z48" i="18"/>
  <c r="AV46" i="18"/>
  <c r="AH54" i="18"/>
  <c r="V60" i="18"/>
  <c r="CH18" i="18"/>
  <c r="CD28" i="18"/>
  <c r="CH76" i="18"/>
  <c r="CH72" i="18"/>
  <c r="AZ82" i="18"/>
  <c r="BF42" i="18"/>
  <c r="BF76" i="18"/>
  <c r="T34" i="18"/>
  <c r="AJ34" i="18"/>
  <c r="Z28" i="18"/>
  <c r="AD32" i="18"/>
  <c r="AF30" i="18"/>
  <c r="AJ50" i="18"/>
  <c r="AH38" i="18"/>
  <c r="AD44" i="18"/>
  <c r="AP44" i="18"/>
  <c r="BB46" i="18"/>
  <c r="AJ68" i="18"/>
  <c r="AL60" i="18"/>
  <c r="AV62" i="18"/>
  <c r="AJ84" i="18"/>
  <c r="AF78" i="18"/>
  <c r="CH12" i="18"/>
  <c r="CH14" i="18"/>
  <c r="CF34" i="18"/>
  <c r="BZ32" i="18"/>
  <c r="CH28" i="18"/>
  <c r="BZ28" i="18"/>
  <c r="CH34" i="18"/>
  <c r="BZ34" i="18"/>
  <c r="CH24" i="18"/>
  <c r="BZ24" i="18"/>
  <c r="CH30" i="18"/>
  <c r="BV48" i="18"/>
  <c r="CF68" i="18"/>
  <c r="CD54" i="18"/>
  <c r="T66" i="18"/>
  <c r="AJ82" i="18"/>
  <c r="CF18" i="18"/>
  <c r="CB14" i="18"/>
  <c r="CF6" i="18"/>
  <c r="CD44" i="18"/>
  <c r="CD22" i="18"/>
  <c r="CB30" i="18"/>
  <c r="BZ64" i="18"/>
  <c r="AX70" i="18"/>
  <c r="AT76" i="18"/>
  <c r="AT82" i="18"/>
  <c r="AT72" i="18"/>
  <c r="BP50" i="18"/>
  <c r="BN60" i="18"/>
  <c r="BL62" i="18"/>
  <c r="P14" i="18"/>
  <c r="BN76" i="18"/>
  <c r="N32" i="18"/>
  <c r="J44" i="18"/>
  <c r="N48" i="18"/>
  <c r="AL28" i="18"/>
  <c r="AD28" i="18"/>
  <c r="AL34" i="18"/>
  <c r="AD34" i="18"/>
  <c r="AL24" i="18"/>
  <c r="AL30" i="18"/>
  <c r="AF46" i="18"/>
  <c r="AX44" i="18"/>
  <c r="AT44" i="18"/>
  <c r="AZ68" i="18"/>
  <c r="BB56" i="18"/>
  <c r="BB62" i="18"/>
  <c r="T54" i="18"/>
  <c r="N60" i="18"/>
  <c r="N66" i="18"/>
  <c r="N56" i="18"/>
  <c r="AD80" i="18"/>
  <c r="AL76" i="18"/>
  <c r="AD76" i="18"/>
  <c r="AD82" i="18"/>
  <c r="CH8" i="18"/>
  <c r="CF52" i="18"/>
  <c r="CH44" i="18"/>
  <c r="BZ44" i="18"/>
  <c r="CH50" i="18"/>
  <c r="BZ50" i="18"/>
  <c r="CH40" i="18"/>
  <c r="BZ40" i="18"/>
  <c r="CH46" i="18"/>
  <c r="CH60" i="18"/>
  <c r="BZ60" i="18"/>
  <c r="CH66" i="18"/>
  <c r="BZ66" i="18"/>
  <c r="CH56" i="18"/>
  <c r="BZ56" i="18"/>
  <c r="BV64" i="18"/>
  <c r="BB76" i="18"/>
  <c r="BB82" i="18"/>
  <c r="BB72" i="18"/>
  <c r="BB78" i="18"/>
  <c r="AB16" i="18"/>
  <c r="AN20" i="18"/>
  <c r="BF26" i="18"/>
  <c r="BH24" i="18"/>
  <c r="AP10" i="18"/>
  <c r="BD36" i="18"/>
  <c r="AR22" i="18"/>
  <c r="X8" i="18"/>
  <c r="L16" i="18"/>
  <c r="AN24" i="18"/>
  <c r="BJ6" i="18"/>
  <c r="AR28" i="18"/>
  <c r="BT36" i="18"/>
  <c r="BN24" i="18"/>
  <c r="BH40" i="18"/>
  <c r="BL58" i="18"/>
  <c r="BL64" i="18"/>
  <c r="BF58" i="18"/>
  <c r="BH56" i="18"/>
  <c r="BP80" i="18"/>
  <c r="AB12" i="18"/>
  <c r="AB6" i="18"/>
  <c r="BD20" i="18"/>
  <c r="BH8" i="18"/>
  <c r="BN8" i="18"/>
  <c r="BL20" i="18"/>
  <c r="AR32" i="18"/>
  <c r="AV36" i="18"/>
  <c r="BN40" i="18"/>
  <c r="BH76" i="18"/>
  <c r="J40" i="18"/>
  <c r="L40" i="18"/>
  <c r="AP40" i="18"/>
  <c r="BH14" i="18"/>
  <c r="BT8" i="18"/>
  <c r="AV16" i="18"/>
  <c r="BD24" i="18"/>
  <c r="BL32" i="18"/>
  <c r="BT68" i="18"/>
  <c r="BH80" i="18"/>
  <c r="BX56" i="18"/>
  <c r="AT36" i="18"/>
  <c r="BR48" i="18"/>
  <c r="N14" i="18"/>
  <c r="N30" i="18"/>
  <c r="V22" i="18"/>
  <c r="AD36" i="18"/>
  <c r="T46" i="18"/>
  <c r="X46" i="18"/>
  <c r="V38" i="18"/>
  <c r="AD30" i="18"/>
  <c r="AL38" i="18"/>
  <c r="AD62" i="18"/>
  <c r="AX58" i="18"/>
  <c r="AT62" i="18"/>
  <c r="CF30" i="18"/>
  <c r="CJ30" i="18"/>
  <c r="CH70" i="18"/>
  <c r="AJ14" i="18"/>
  <c r="BR6" i="18"/>
  <c r="BD30" i="18"/>
  <c r="BR22" i="18"/>
  <c r="BR38" i="18"/>
  <c r="BJ46" i="18"/>
  <c r="X14" i="18"/>
  <c r="BT78" i="18"/>
  <c r="AN30" i="18"/>
  <c r="AL22" i="18"/>
  <c r="AL48" i="18"/>
  <c r="AD46" i="18"/>
  <c r="BB38" i="18"/>
  <c r="AN62" i="18"/>
  <c r="N68" i="18"/>
  <c r="V54" i="18"/>
  <c r="AJ78" i="18"/>
  <c r="CH6" i="18"/>
  <c r="BZ14" i="18"/>
  <c r="BZ46" i="18"/>
  <c r="CH54" i="18"/>
  <c r="BV54" i="18"/>
  <c r="BP14" i="18"/>
  <c r="BB32" i="18"/>
  <c r="BP30" i="18"/>
  <c r="BP62" i="18"/>
  <c r="BF54" i="18"/>
  <c r="V16" i="18"/>
  <c r="BP78" i="18"/>
  <c r="BF70" i="18"/>
  <c r="V32" i="18"/>
  <c r="AJ30" i="18"/>
  <c r="V48" i="18"/>
  <c r="J38" i="18"/>
  <c r="AH42" i="18"/>
  <c r="Z38" i="18"/>
  <c r="AT52" i="18"/>
  <c r="AP38" i="18"/>
  <c r="AZ46" i="18"/>
  <c r="AL64" i="18"/>
  <c r="AP54" i="18"/>
  <c r="BZ20" i="18"/>
  <c r="CH16" i="18"/>
  <c r="CH32" i="18"/>
  <c r="AH10" i="18"/>
  <c r="AL16" i="18"/>
  <c r="AP6" i="18"/>
  <c r="BN10" i="18"/>
  <c r="AZ14" i="18"/>
  <c r="BR16" i="18"/>
  <c r="AP22" i="18"/>
  <c r="BR32" i="18"/>
  <c r="BN42" i="18"/>
  <c r="BF38" i="18"/>
  <c r="BJ68" i="18"/>
  <c r="T14" i="18"/>
  <c r="J6" i="18"/>
  <c r="R26" i="18"/>
  <c r="J22" i="18"/>
  <c r="AL32" i="18"/>
  <c r="Z22" i="18"/>
  <c r="AJ46" i="18"/>
  <c r="AX42" i="18"/>
  <c r="BB48" i="18"/>
  <c r="AZ62" i="18"/>
  <c r="T62" i="18"/>
  <c r="J54" i="18"/>
  <c r="AH74" i="18"/>
  <c r="AL80" i="18"/>
  <c r="CF78" i="18"/>
  <c r="Z70" i="18"/>
  <c r="Z6" i="18"/>
  <c r="BJ20" i="18"/>
  <c r="BB16" i="18"/>
  <c r="AZ30" i="18"/>
  <c r="BJ36" i="18"/>
  <c r="BP46" i="18"/>
  <c r="BR64" i="18"/>
  <c r="BN74" i="18"/>
  <c r="BR80" i="18"/>
  <c r="T30" i="18"/>
  <c r="Z54" i="18"/>
  <c r="AT68" i="18"/>
  <c r="BB64" i="18"/>
  <c r="V64" i="18"/>
  <c r="CF14" i="18"/>
  <c r="BV38" i="18"/>
  <c r="BZ78" i="18"/>
  <c r="BB80" i="18"/>
  <c r="AT20" i="18"/>
  <c r="AX10" i="18"/>
  <c r="AX26" i="18"/>
  <c r="BN26" i="18"/>
  <c r="BN58" i="18"/>
  <c r="R10" i="18"/>
  <c r="R42" i="18"/>
  <c r="AD52" i="18"/>
  <c r="AD68" i="18"/>
  <c r="CD42" i="18"/>
  <c r="BZ68" i="18"/>
  <c r="AX74" i="18"/>
  <c r="AD20" i="18"/>
  <c r="BJ52" i="18"/>
  <c r="BJ84" i="18"/>
  <c r="N36" i="18"/>
  <c r="N52" i="18"/>
  <c r="AH26" i="18"/>
  <c r="AH58" i="18"/>
  <c r="R58" i="18"/>
  <c r="AD84" i="18"/>
  <c r="BZ52" i="18"/>
  <c r="CD74" i="18"/>
  <c r="L78" i="18"/>
  <c r="AB14" i="18"/>
  <c r="P74" i="18"/>
  <c r="P42" i="18"/>
  <c r="BL74" i="18"/>
  <c r="AV10" i="18"/>
  <c r="X84" i="18"/>
  <c r="BT52" i="18"/>
  <c r="P84" i="18"/>
  <c r="AV52" i="18"/>
  <c r="P20" i="18"/>
  <c r="AF20" i="18"/>
  <c r="L76" i="18"/>
  <c r="BH44" i="18"/>
  <c r="AR12" i="18"/>
  <c r="R72" i="18"/>
  <c r="AH56" i="18"/>
  <c r="J72" i="18"/>
  <c r="J8" i="18"/>
  <c r="BF24" i="18"/>
  <c r="BF8" i="18"/>
  <c r="X70" i="18"/>
  <c r="BT70" i="18"/>
  <c r="BT38" i="18"/>
  <c r="BT6" i="18"/>
  <c r="AN6" i="18"/>
  <c r="N70" i="18"/>
  <c r="N6" i="18"/>
  <c r="AT22" i="18"/>
  <c r="AT6" i="18"/>
  <c r="T80" i="18"/>
  <c r="T48" i="18"/>
  <c r="BP32" i="18"/>
  <c r="BP16" i="18"/>
  <c r="L70" i="18"/>
  <c r="BH54" i="18"/>
  <c r="P26" i="18"/>
  <c r="N22" i="18"/>
  <c r="L48" i="18"/>
  <c r="AB38" i="18"/>
  <c r="AR64" i="18"/>
  <c r="BX80" i="18"/>
  <c r="T82" i="18"/>
  <c r="CF66" i="18"/>
  <c r="AZ66" i="18"/>
  <c r="AJ66" i="18"/>
  <c r="AZ50" i="18"/>
  <c r="T50" i="18"/>
  <c r="BP66" i="18"/>
  <c r="BP34" i="18"/>
  <c r="BP18" i="18"/>
  <c r="R76" i="18"/>
  <c r="CD12" i="18"/>
  <c r="R60" i="18"/>
  <c r="R28" i="18"/>
  <c r="BN44" i="18"/>
  <c r="J76" i="18"/>
  <c r="BV76" i="18"/>
  <c r="BV44" i="18"/>
  <c r="AP60" i="18"/>
  <c r="Z60" i="18"/>
  <c r="BF28" i="18"/>
  <c r="AP28" i="18"/>
  <c r="T84" i="18"/>
  <c r="CF36" i="18"/>
  <c r="CF20" i="18"/>
  <c r="T68" i="18"/>
  <c r="AZ52" i="18"/>
  <c r="T36" i="18"/>
  <c r="T20" i="18"/>
  <c r="BP68" i="18"/>
  <c r="AZ20" i="18"/>
  <c r="AJ20" i="18"/>
  <c r="P78" i="18"/>
  <c r="AV78" i="18"/>
  <c r="CB62" i="18"/>
  <c r="P46" i="18"/>
  <c r="BL46" i="18"/>
  <c r="N80" i="18"/>
  <c r="BZ80" i="18"/>
  <c r="N64" i="18"/>
  <c r="AT64" i="18"/>
  <c r="AD64" i="18"/>
  <c r="AT32" i="18"/>
  <c r="BJ16" i="18"/>
  <c r="AD16" i="18"/>
  <c r="T70" i="18"/>
  <c r="BP70" i="18"/>
  <c r="T6" i="18"/>
  <c r="BP54" i="18"/>
  <c r="R70" i="18"/>
  <c r="R54" i="18"/>
  <c r="AX54" i="18"/>
  <c r="AH22" i="18"/>
  <c r="BN38" i="18"/>
  <c r="AJ18" i="18"/>
  <c r="AH8" i="18"/>
  <c r="AR16" i="18"/>
  <c r="BP6" i="18"/>
  <c r="AZ36" i="18"/>
  <c r="BN28" i="18"/>
  <c r="BP36" i="18"/>
  <c r="BP22" i="18"/>
  <c r="BH46" i="18"/>
  <c r="BF44" i="18"/>
  <c r="BH62" i="18"/>
  <c r="BN56" i="18"/>
  <c r="BJ54" i="18"/>
  <c r="R12" i="18"/>
  <c r="N16" i="18"/>
  <c r="R6" i="18"/>
  <c r="X6" i="18"/>
  <c r="J26" i="18"/>
  <c r="L24" i="18"/>
  <c r="AD22" i="18"/>
  <c r="AH44" i="18"/>
  <c r="AJ52" i="18"/>
  <c r="AJ38" i="18"/>
  <c r="Z40" i="18"/>
  <c r="AT48" i="18"/>
  <c r="AX38" i="18"/>
  <c r="AJ54" i="18"/>
  <c r="AF64" i="18"/>
  <c r="AB56" i="18"/>
  <c r="AZ54" i="18"/>
  <c r="J60" i="18"/>
  <c r="L54" i="18"/>
  <c r="AJ70" i="18"/>
  <c r="BV28" i="18"/>
  <c r="BZ48" i="18"/>
  <c r="CF38" i="18"/>
  <c r="CD38" i="18"/>
  <c r="CF84" i="18"/>
  <c r="CD70" i="18"/>
  <c r="AX76" i="18"/>
  <c r="AZ70" i="18"/>
  <c r="BB44" i="18"/>
  <c r="AL66" i="18"/>
  <c r="AL56" i="18"/>
  <c r="AL62" i="18"/>
  <c r="AT56" i="18"/>
  <c r="AT60" i="18"/>
  <c r="AP64" i="18"/>
  <c r="J64" i="18"/>
  <c r="Z80" i="18"/>
  <c r="AD72" i="18"/>
  <c r="BZ12" i="18"/>
  <c r="BZ8" i="18"/>
  <c r="BV32" i="18"/>
  <c r="AN8" i="18"/>
  <c r="Z10" i="18"/>
  <c r="AJ16" i="18"/>
  <c r="AB8" i="18"/>
  <c r="AD6" i="18"/>
  <c r="AR14" i="18"/>
  <c r="BD8" i="18"/>
  <c r="AR8" i="18"/>
  <c r="AX8" i="18"/>
  <c r="AP8" i="18"/>
  <c r="AV20" i="18"/>
  <c r="AZ16" i="18"/>
  <c r="AV26" i="18"/>
  <c r="AP24" i="18"/>
  <c r="AZ32" i="18"/>
  <c r="BD22" i="18"/>
  <c r="BT24" i="18"/>
  <c r="BH28" i="18"/>
  <c r="BH22" i="18"/>
  <c r="BL36" i="18"/>
  <c r="BT40" i="18"/>
  <c r="BH38" i="18"/>
  <c r="BL52" i="18"/>
  <c r="BH64" i="18"/>
  <c r="P10" i="18"/>
  <c r="J10" i="18"/>
  <c r="L8" i="18"/>
  <c r="T16" i="18"/>
  <c r="BL84" i="18"/>
  <c r="BF72" i="18"/>
  <c r="BH72" i="18"/>
  <c r="L28" i="18"/>
  <c r="X22" i="18"/>
  <c r="L32" i="18"/>
  <c r="X52" i="18"/>
  <c r="P48" i="18"/>
  <c r="AB32" i="18"/>
  <c r="X38" i="18"/>
  <c r="P52" i="18"/>
  <c r="AB46" i="18"/>
  <c r="AB48" i="18"/>
  <c r="AD38" i="18"/>
  <c r="AV42" i="18"/>
  <c r="AR38" i="18"/>
  <c r="AN68" i="18"/>
  <c r="CB48" i="18"/>
  <c r="CD58" i="18"/>
  <c r="CJ68" i="18"/>
  <c r="AF10" i="18"/>
  <c r="Z8" i="18"/>
  <c r="AF16" i="18"/>
  <c r="BD6" i="18"/>
  <c r="AR6" i="18"/>
  <c r="BL10" i="18"/>
  <c r="BT20" i="18"/>
  <c r="BH12" i="18"/>
  <c r="BF10" i="18"/>
  <c r="BL16" i="18"/>
  <c r="BH16" i="18"/>
  <c r="BH6" i="18"/>
  <c r="AR30" i="18"/>
  <c r="AX24" i="18"/>
  <c r="AV32" i="18"/>
  <c r="AP26" i="18"/>
  <c r="AR24" i="18"/>
  <c r="BL26" i="18"/>
  <c r="BH32" i="18"/>
  <c r="BJ22" i="18"/>
  <c r="BF40" i="18"/>
  <c r="BH48" i="18"/>
  <c r="BJ38" i="18"/>
  <c r="BF56" i="18"/>
  <c r="BP64" i="18"/>
  <c r="BT54" i="18"/>
  <c r="L14" i="18"/>
  <c r="P16" i="18"/>
  <c r="BF74" i="18"/>
  <c r="BH70" i="18"/>
  <c r="X24" i="18"/>
  <c r="P36" i="18"/>
  <c r="J24" i="18"/>
  <c r="T32" i="18"/>
  <c r="AB28" i="18"/>
  <c r="AF32" i="18"/>
  <c r="L38" i="18"/>
  <c r="AF36" i="18"/>
  <c r="AZ48" i="18"/>
  <c r="AR40" i="18"/>
  <c r="AB54" i="18"/>
  <c r="AT54" i="18"/>
  <c r="AB70" i="18"/>
  <c r="CB16" i="18"/>
  <c r="CB32" i="18"/>
  <c r="BX40" i="18"/>
  <c r="CB64" i="18"/>
  <c r="Z58" i="18"/>
  <c r="AB76" i="18"/>
  <c r="BX48" i="18"/>
  <c r="CJ22" i="18"/>
  <c r="BX78" i="18"/>
  <c r="BX64" i="18"/>
  <c r="AR70" i="18"/>
  <c r="BL42" i="18"/>
  <c r="BT56" i="18"/>
  <c r="BH60" i="18"/>
  <c r="BL68" i="18"/>
  <c r="X20" i="18"/>
  <c r="R8" i="18"/>
  <c r="BH78" i="18"/>
  <c r="BT84" i="18"/>
  <c r="BN72" i="18"/>
  <c r="BL80" i="18"/>
  <c r="L30" i="18"/>
  <c r="P32" i="18"/>
  <c r="AB30" i="18"/>
  <c r="L44" i="18"/>
  <c r="Z24" i="18"/>
  <c r="AJ32" i="18"/>
  <c r="AB22" i="18"/>
  <c r="AN22" i="18"/>
  <c r="AB24" i="18"/>
  <c r="AF42" i="18"/>
  <c r="AJ48" i="18"/>
  <c r="AN38" i="18"/>
  <c r="AB40" i="18"/>
  <c r="AT38" i="18"/>
  <c r="AN56" i="18"/>
  <c r="AB60" i="18"/>
  <c r="AF68" i="18"/>
  <c r="BD68" i="18"/>
  <c r="AV64" i="18"/>
  <c r="P64" i="18"/>
  <c r="N54" i="18"/>
  <c r="AF74" i="18"/>
  <c r="BX16" i="18"/>
  <c r="BX22" i="18"/>
  <c r="CB46" i="18"/>
  <c r="CF82" i="18"/>
  <c r="CD76" i="18"/>
  <c r="BV60" i="18"/>
  <c r="CF70" i="18"/>
  <c r="CD56" i="18"/>
  <c r="BV72" i="18"/>
  <c r="CH78" i="18"/>
  <c r="BX72" i="18"/>
  <c r="AP76" i="18"/>
  <c r="AT80" i="18"/>
  <c r="AR72" i="18"/>
  <c r="BD52" i="18"/>
  <c r="AR62" i="18"/>
  <c r="L60" i="18"/>
  <c r="X54" i="18"/>
  <c r="AD70" i="18"/>
  <c r="CJ6" i="18"/>
  <c r="CJ52" i="18"/>
  <c r="CD24" i="18"/>
  <c r="CB58" i="18"/>
  <c r="CJ72" i="18"/>
  <c r="BV58" i="18"/>
  <c r="BZ70" i="18"/>
  <c r="AR60" i="18"/>
  <c r="AP58" i="18"/>
  <c r="AN70" i="18"/>
  <c r="CJ8" i="18"/>
  <c r="BV8" i="18"/>
  <c r="CB42" i="18"/>
  <c r="CB36" i="18"/>
  <c r="AR76" i="18"/>
  <c r="AN72" i="18"/>
  <c r="AF84" i="18"/>
  <c r="CJ20" i="18"/>
  <c r="CB20" i="18"/>
  <c r="CB26" i="18"/>
  <c r="CJ36" i="18"/>
  <c r="CD40" i="18"/>
  <c r="BV42" i="18"/>
  <c r="BZ38" i="18"/>
  <c r="CF80" i="18"/>
  <c r="BZ62" i="18"/>
  <c r="BZ54" i="18"/>
  <c r="AP70" i="18"/>
  <c r="AV80" i="18"/>
  <c r="BX76" i="18"/>
  <c r="BV74" i="18"/>
  <c r="AX72" i="18"/>
  <c r="AP74" i="18"/>
  <c r="BZ36" i="18"/>
  <c r="CD26" i="18"/>
  <c r="BV22" i="18"/>
  <c r="BZ30" i="18"/>
  <c r="CF62" i="18"/>
  <c r="CH80" i="18"/>
  <c r="BX68" i="18"/>
  <c r="AT84" i="18"/>
  <c r="AZ78" i="18"/>
  <c r="BD78" i="18"/>
  <c r="AR18" i="18"/>
  <c r="N62" i="18"/>
  <c r="AN78" i="18"/>
  <c r="AD78" i="18"/>
  <c r="CD10" i="18"/>
  <c r="BV6" i="18"/>
  <c r="CF46" i="18"/>
  <c r="CH48" i="18"/>
  <c r="BX52" i="18"/>
  <c r="BV36" i="18"/>
  <c r="BZ84" i="18"/>
  <c r="CH64" i="18"/>
  <c r="BV70" i="18"/>
  <c r="CJ78" i="18"/>
  <c r="BD72" i="18"/>
  <c r="AT78" i="18"/>
  <c r="AV84" i="18"/>
  <c r="AZ10" i="18"/>
  <c r="AN18" i="18"/>
  <c r="AL10" i="18"/>
  <c r="AD10" i="18"/>
  <c r="AF12" i="18"/>
  <c r="AP18" i="18"/>
  <c r="AP14" i="18"/>
  <c r="BD34" i="18"/>
  <c r="BB26" i="18"/>
  <c r="AT26" i="18"/>
  <c r="AV28" i="18"/>
  <c r="AP30" i="18"/>
  <c r="AZ26" i="18"/>
  <c r="AP36" i="18"/>
  <c r="BB36" i="18"/>
  <c r="BP40" i="18"/>
  <c r="X66" i="18"/>
  <c r="V58" i="18"/>
  <c r="N58" i="18"/>
  <c r="P60" i="18"/>
  <c r="AZ8" i="18"/>
  <c r="BB20" i="18"/>
  <c r="BT72" i="18"/>
  <c r="X36" i="18"/>
  <c r="R24" i="18"/>
  <c r="AF26" i="18"/>
  <c r="AN36" i="18"/>
  <c r="AH24" i="18"/>
  <c r="J42" i="18"/>
  <c r="N38" i="18"/>
  <c r="AN52" i="18"/>
  <c r="AH40" i="18"/>
  <c r="AF48" i="18"/>
  <c r="Z42" i="18"/>
  <c r="AR46" i="18"/>
  <c r="AX40" i="18"/>
  <c r="AR48" i="18"/>
  <c r="BD38" i="18"/>
  <c r="AF58" i="18"/>
  <c r="AB64" i="18"/>
  <c r="AD54" i="18"/>
  <c r="BD56" i="18"/>
  <c r="BD54" i="18"/>
  <c r="AP56" i="18"/>
  <c r="AR56" i="18"/>
  <c r="L62" i="18"/>
  <c r="P58" i="18"/>
  <c r="X56" i="18"/>
  <c r="J56" i="18"/>
  <c r="L64" i="18"/>
  <c r="X68" i="18"/>
  <c r="J58" i="18"/>
  <c r="L56" i="18"/>
  <c r="AB78" i="18"/>
  <c r="Z72" i="18"/>
  <c r="AJ80" i="18"/>
  <c r="Z74" i="18"/>
  <c r="CB10" i="18"/>
  <c r="BX8" i="18"/>
  <c r="CD8" i="18"/>
  <c r="BV10" i="18"/>
  <c r="BX46" i="18"/>
  <c r="CJ40" i="18"/>
  <c r="BX44" i="18"/>
  <c r="BV40" i="18"/>
  <c r="CF48" i="18"/>
  <c r="BX32" i="18"/>
  <c r="BV26" i="18"/>
  <c r="BX24" i="18"/>
  <c r="BZ22" i="18"/>
  <c r="BX62" i="18"/>
  <c r="CJ56" i="18"/>
  <c r="BX60" i="18"/>
  <c r="BV56" i="18"/>
  <c r="CF64" i="18"/>
  <c r="BX70" i="18"/>
  <c r="CJ70" i="18"/>
  <c r="CB84" i="18"/>
  <c r="AV74" i="18"/>
  <c r="AR80" i="18"/>
  <c r="AT70" i="18"/>
  <c r="AP20" i="18"/>
  <c r="BT34" i="18"/>
  <c r="BJ26" i="18"/>
  <c r="BL28" i="18"/>
  <c r="L46" i="18"/>
  <c r="X40" i="18"/>
  <c r="Z26" i="18"/>
  <c r="AN40" i="18"/>
  <c r="AB44" i="18"/>
  <c r="AF52" i="18"/>
  <c r="AR44" i="18"/>
  <c r="AP42" i="18"/>
  <c r="BD40" i="18"/>
  <c r="AB62" i="18"/>
  <c r="Z56" i="18"/>
  <c r="AJ64" i="18"/>
  <c r="AN54" i="18"/>
  <c r="AV58" i="18"/>
  <c r="AX56" i="18"/>
  <c r="AZ64" i="18"/>
  <c r="AR54" i="18"/>
  <c r="AV68" i="18"/>
  <c r="R56" i="18"/>
  <c r="T64" i="18"/>
  <c r="P68" i="18"/>
  <c r="AN84" i="18"/>
  <c r="AB72" i="18"/>
  <c r="AH72" i="18"/>
  <c r="AF80" i="18"/>
  <c r="BX14" i="18"/>
  <c r="CF16" i="18"/>
  <c r="BX6" i="18"/>
  <c r="BX12" i="18"/>
  <c r="CH20" i="18"/>
  <c r="BZ6" i="18"/>
  <c r="BX30" i="18"/>
  <c r="CJ24" i="18"/>
  <c r="BX28" i="18"/>
  <c r="BV24" i="18"/>
  <c r="CF32" i="18"/>
  <c r="BX38" i="18"/>
  <c r="CJ38" i="18"/>
  <c r="CB52" i="18"/>
  <c r="CB74" i="18"/>
  <c r="CJ84" i="18"/>
  <c r="CD72" i="18"/>
  <c r="CB80" i="18"/>
  <c r="BV68" i="18"/>
  <c r="BX54" i="18"/>
  <c r="CJ54" i="18"/>
  <c r="CB68" i="18"/>
  <c r="AR78" i="18"/>
  <c r="AP72" i="18"/>
  <c r="AZ80" i="18"/>
  <c r="BD70" i="18"/>
  <c r="V74" i="18"/>
  <c r="CH58" i="18"/>
  <c r="CH26" i="18"/>
  <c r="AL26" i="18"/>
  <c r="CH74" i="18"/>
  <c r="CH42" i="18"/>
  <c r="V42" i="18"/>
  <c r="P70" i="18"/>
  <c r="P54" i="18"/>
  <c r="P22" i="18"/>
  <c r="BL70" i="18"/>
  <c r="P6" i="18"/>
  <c r="AV70" i="18"/>
  <c r="CB54" i="18"/>
  <c r="CB22" i="18"/>
  <c r="AF70" i="18"/>
  <c r="AF54" i="18"/>
  <c r="AF38" i="18"/>
  <c r="AF22" i="18"/>
  <c r="BL54" i="18"/>
  <c r="CB70" i="18"/>
  <c r="CB38" i="18"/>
  <c r="CB6" i="18"/>
  <c r="AV54" i="18"/>
  <c r="AV38" i="18"/>
  <c r="P38" i="18"/>
  <c r="BL38" i="18"/>
  <c r="R84" i="18"/>
  <c r="R68" i="18"/>
  <c r="R36" i="18"/>
  <c r="BN84" i="18"/>
  <c r="R20" i="18"/>
  <c r="AX84" i="18"/>
  <c r="CD68" i="18"/>
  <c r="CD36" i="18"/>
  <c r="AH84" i="18"/>
  <c r="AH68" i="18"/>
  <c r="AH52" i="18"/>
  <c r="AH36" i="18"/>
  <c r="BN68" i="18"/>
  <c r="CD84" i="18"/>
  <c r="CD52" i="18"/>
  <c r="AX68" i="18"/>
  <c r="AX52" i="18"/>
  <c r="R52" i="18"/>
  <c r="BN52" i="18"/>
  <c r="J78" i="18"/>
  <c r="BV78" i="18"/>
  <c r="BV46" i="18"/>
  <c r="Z78" i="18"/>
  <c r="J62" i="18"/>
  <c r="AP62" i="18"/>
  <c r="J46" i="18"/>
  <c r="J30" i="18"/>
  <c r="J14" i="18"/>
  <c r="BV14" i="18"/>
  <c r="AP78" i="18"/>
  <c r="Z62" i="18"/>
  <c r="AP46" i="18"/>
  <c r="Z46" i="18"/>
  <c r="BF62" i="18"/>
  <c r="BF46" i="18"/>
  <c r="T74" i="18"/>
  <c r="CF74" i="18"/>
  <c r="CF42" i="18"/>
  <c r="AJ74" i="18"/>
  <c r="T58" i="18"/>
  <c r="AZ58" i="18"/>
  <c r="T42" i="18"/>
  <c r="T26" i="18"/>
  <c r="T10" i="18"/>
  <c r="AZ74" i="18"/>
  <c r="AJ58" i="18"/>
  <c r="AZ42" i="18"/>
  <c r="AJ42" i="18"/>
  <c r="BP58" i="18"/>
  <c r="BP42" i="18"/>
  <c r="BP26" i="18"/>
  <c r="R80" i="18"/>
  <c r="CD80" i="18"/>
  <c r="CD48" i="18"/>
  <c r="AX64" i="18"/>
  <c r="R48" i="18"/>
  <c r="R32" i="18"/>
  <c r="R16" i="18"/>
  <c r="BN80" i="18"/>
  <c r="AX80" i="18"/>
  <c r="CD16" i="18"/>
  <c r="AH80" i="18"/>
  <c r="R64" i="18"/>
  <c r="AH64" i="18"/>
  <c r="AX48" i="18"/>
  <c r="AH48" i="18"/>
  <c r="BN64" i="18"/>
  <c r="BN48" i="18"/>
  <c r="BN32" i="18"/>
  <c r="AJ8" i="18"/>
  <c r="Z14" i="18"/>
  <c r="AJ10" i="18"/>
  <c r="Z20" i="18"/>
  <c r="AL20" i="18"/>
  <c r="BT18" i="18"/>
  <c r="BR10" i="18"/>
  <c r="BJ10" i="18"/>
  <c r="BL12" i="18"/>
  <c r="BN16" i="18"/>
  <c r="BH10" i="18"/>
  <c r="AP34" i="18"/>
  <c r="AV22" i="18"/>
  <c r="AR34" i="18"/>
  <c r="AX36" i="18"/>
  <c r="AZ24" i="18"/>
  <c r="BF30" i="18"/>
  <c r="BT66" i="18"/>
  <c r="BR58" i="18"/>
  <c r="BJ58" i="18"/>
  <c r="BL60" i="18"/>
  <c r="BH74" i="18"/>
  <c r="BF78" i="18"/>
  <c r="BP74" i="18"/>
  <c r="X34" i="18"/>
  <c r="V26" i="18"/>
  <c r="N26" i="18"/>
  <c r="P28" i="18"/>
  <c r="Z30" i="18"/>
  <c r="AH32" i="18"/>
  <c r="AL74" i="18"/>
  <c r="AD74" i="18"/>
  <c r="CF10" i="18"/>
  <c r="CF26" i="18"/>
  <c r="CF58" i="18"/>
  <c r="X82" i="18"/>
  <c r="CJ66" i="18"/>
  <c r="CJ34" i="18"/>
  <c r="AN34" i="18"/>
  <c r="CJ82" i="18"/>
  <c r="CJ50" i="18"/>
  <c r="X50" i="18"/>
  <c r="P76" i="18"/>
  <c r="CB60" i="18"/>
  <c r="CB28" i="18"/>
  <c r="AF28" i="18"/>
  <c r="CB76" i="18"/>
  <c r="CB44" i="18"/>
  <c r="AV44" i="18"/>
  <c r="P44" i="18"/>
  <c r="V84" i="18"/>
  <c r="CH84" i="18"/>
  <c r="CH52" i="18"/>
  <c r="AL84" i="18"/>
  <c r="V68" i="18"/>
  <c r="BB68" i="18"/>
  <c r="V52" i="18"/>
  <c r="V36" i="18"/>
  <c r="V20" i="18"/>
  <c r="BB84" i="18"/>
  <c r="AL68" i="18"/>
  <c r="BB52" i="18"/>
  <c r="AL52" i="18"/>
  <c r="BR68" i="18"/>
  <c r="BR52" i="18"/>
  <c r="BR36" i="18"/>
  <c r="Z18" i="18"/>
  <c r="AB18" i="18"/>
  <c r="BD18" i="18"/>
  <c r="BB10" i="18"/>
  <c r="AT10" i="18"/>
  <c r="AV12" i="18"/>
  <c r="AX16" i="18"/>
  <c r="AR10" i="18"/>
  <c r="BL6" i="18"/>
  <c r="AR26" i="18"/>
  <c r="BL22" i="18"/>
  <c r="BN36" i="18"/>
  <c r="X18" i="18"/>
  <c r="V10" i="18"/>
  <c r="N10" i="18"/>
  <c r="P12" i="18"/>
  <c r="AL36" i="18"/>
  <c r="AN50" i="18"/>
  <c r="AL42" i="18"/>
  <c r="AD42" i="18"/>
  <c r="AF44" i="18"/>
  <c r="AN66" i="18"/>
  <c r="AL58" i="18"/>
  <c r="AD58" i="18"/>
  <c r="AF60" i="18"/>
  <c r="CJ18" i="18"/>
  <c r="CH10" i="18"/>
  <c r="CB12" i="18"/>
  <c r="CD20" i="18"/>
  <c r="BV30" i="18"/>
  <c r="CD32" i="18"/>
  <c r="BV62" i="18"/>
  <c r="CD64" i="18"/>
  <c r="N74" i="18"/>
  <c r="AT42" i="18"/>
  <c r="BZ58" i="18"/>
  <c r="BZ26" i="18"/>
  <c r="AD26" i="18"/>
  <c r="BZ74" i="18"/>
  <c r="BZ42" i="18"/>
  <c r="N42" i="18"/>
  <c r="T72" i="18"/>
  <c r="T24" i="18"/>
  <c r="BP72" i="18"/>
  <c r="T8" i="18"/>
  <c r="AZ72" i="18"/>
  <c r="CF56" i="18"/>
  <c r="CF24" i="18"/>
  <c r="T56" i="18"/>
  <c r="AJ56" i="18"/>
  <c r="AZ40" i="18"/>
  <c r="AJ40" i="18"/>
  <c r="AJ24" i="18"/>
  <c r="BP56" i="18"/>
  <c r="CF72" i="18"/>
  <c r="CF40" i="18"/>
  <c r="CF8" i="18"/>
  <c r="AJ72" i="18"/>
  <c r="AZ56" i="18"/>
  <c r="T40" i="18"/>
  <c r="J82" i="18"/>
  <c r="J66" i="18"/>
  <c r="J34" i="18"/>
  <c r="BF82" i="18"/>
  <c r="J18" i="18"/>
  <c r="AP82" i="18"/>
  <c r="BV66" i="18"/>
  <c r="BV34" i="18"/>
  <c r="Z82" i="18"/>
  <c r="Z66" i="18"/>
  <c r="Z50" i="18"/>
  <c r="Z34" i="18"/>
  <c r="BF66" i="18"/>
  <c r="BV82" i="18"/>
  <c r="BV50" i="18"/>
  <c r="BV18" i="18"/>
  <c r="AP66" i="18"/>
  <c r="AP50" i="18"/>
  <c r="J50" i="18"/>
  <c r="BF50" i="18"/>
  <c r="L82" i="18"/>
  <c r="L66" i="18"/>
  <c r="L34" i="18"/>
  <c r="BH82" i="18"/>
  <c r="L18" i="18"/>
  <c r="AR82" i="18"/>
  <c r="BX66" i="18"/>
  <c r="BX34" i="18"/>
  <c r="AB82" i="18"/>
  <c r="AB66" i="18"/>
  <c r="AB50" i="18"/>
  <c r="AB34" i="18"/>
  <c r="BH66" i="18"/>
  <c r="BX82" i="18"/>
  <c r="BX50" i="18"/>
  <c r="BX18" i="18"/>
  <c r="AR66" i="18"/>
  <c r="AR50" i="18"/>
  <c r="L50" i="18"/>
  <c r="BH50" i="18"/>
  <c r="L74" i="18"/>
  <c r="AR74" i="18"/>
  <c r="BX74" i="18"/>
  <c r="BX42" i="18"/>
  <c r="AB74" i="18"/>
  <c r="L58" i="18"/>
  <c r="AR58" i="18"/>
  <c r="AB58" i="18"/>
  <c r="AR42" i="18"/>
  <c r="AB42" i="18"/>
  <c r="L42" i="18"/>
  <c r="BH58" i="18"/>
  <c r="BH42" i="18"/>
  <c r="BH26" i="18"/>
  <c r="L26" i="18"/>
  <c r="L10" i="18"/>
  <c r="J84" i="18"/>
  <c r="BV84" i="18"/>
  <c r="BV52" i="18"/>
  <c r="Z84" i="18"/>
  <c r="J68" i="18"/>
  <c r="AP52" i="18"/>
  <c r="J52" i="18"/>
  <c r="J36" i="18"/>
  <c r="J20" i="18"/>
  <c r="BV20" i="18"/>
  <c r="AP84" i="18"/>
  <c r="AP68" i="18"/>
  <c r="Z68" i="18"/>
  <c r="Z52" i="18"/>
  <c r="BF68" i="18"/>
  <c r="BF52" i="18"/>
  <c r="BF36" i="18"/>
  <c r="AH20" i="18"/>
  <c r="AB10" i="18"/>
  <c r="AH16" i="18"/>
  <c r="AV6" i="18"/>
  <c r="BF18" i="18"/>
  <c r="BH18" i="18"/>
  <c r="BN20" i="18"/>
  <c r="BP8" i="18"/>
  <c r="BF14" i="18"/>
  <c r="BP10" i="18"/>
  <c r="BF20" i="18"/>
  <c r="BR20" i="18"/>
  <c r="BT50" i="18"/>
  <c r="BR42" i="18"/>
  <c r="BJ42" i="18"/>
  <c r="BL44" i="18"/>
  <c r="BT82" i="18"/>
  <c r="BR74" i="18"/>
  <c r="BJ74" i="18"/>
  <c r="BL76" i="18"/>
  <c r="Z36" i="18"/>
  <c r="BD50" i="18"/>
  <c r="BB42" i="18"/>
  <c r="BD66" i="18"/>
  <c r="BB58" i="18"/>
  <c r="AT58" i="18"/>
  <c r="AV60" i="18"/>
  <c r="BX10" i="18"/>
  <c r="CH36" i="18"/>
  <c r="BX26" i="18"/>
  <c r="CH68" i="18"/>
  <c r="BX58" i="18"/>
  <c r="BD82" i="18"/>
  <c r="BB74" i="18"/>
  <c r="AT74" i="18"/>
  <c r="AV76" i="18"/>
  <c r="Z25" i="19"/>
  <c r="Z45" i="19"/>
  <c r="AF45" i="19"/>
  <c r="AL25" i="19"/>
  <c r="AL55" i="19"/>
  <c r="AF15" i="19"/>
  <c r="T15" i="19"/>
  <c r="T45" i="19"/>
  <c r="Z15" i="19"/>
  <c r="J35" i="19"/>
  <c r="AL45" i="19"/>
  <c r="J25" i="19"/>
  <c r="AF35" i="19"/>
  <c r="AL15" i="19"/>
  <c r="Z35" i="19"/>
  <c r="J55" i="19"/>
  <c r="AF55" i="19"/>
  <c r="AF25" i="19"/>
  <c r="AL35" i="19"/>
  <c r="T55" i="19"/>
  <c r="J45" i="19"/>
  <c r="T25" i="19"/>
  <c r="T35" i="19"/>
  <c r="Z55" i="19"/>
  <c r="Q6" i="19" l="1"/>
  <c r="N6" i="19"/>
  <c r="AF36" i="19"/>
  <c r="K6" i="19"/>
  <c r="K36" i="19"/>
  <c r="K46" i="19"/>
  <c r="K26" i="19"/>
  <c r="K16" i="19"/>
  <c r="AF16" i="19"/>
  <c r="T46" i="19"/>
  <c r="Z26" i="19"/>
  <c r="Z16" i="19"/>
  <c r="AL16" i="19"/>
  <c r="AF26" i="19"/>
  <c r="AL26" i="19"/>
  <c r="Z36" i="19"/>
  <c r="T26" i="19"/>
  <c r="Z46" i="19"/>
  <c r="Z6" i="19"/>
  <c r="T36" i="19"/>
  <c r="J16" i="19"/>
  <c r="AL6" i="19"/>
  <c r="AF46" i="19"/>
  <c r="AF6" i="19"/>
  <c r="T16" i="19"/>
  <c r="J46" i="19"/>
  <c r="J26" i="19"/>
  <c r="AL46" i="19"/>
  <c r="T6" i="19"/>
  <c r="AL36" i="19"/>
  <c r="J36" i="19"/>
  <c r="AM36" i="19"/>
  <c r="AM26" i="19"/>
  <c r="AG46" i="19"/>
  <c r="AA26" i="19"/>
  <c r="AG6" i="19"/>
  <c r="AM6" i="19"/>
  <c r="O36" i="19"/>
  <c r="AA6" i="19"/>
  <c r="AA46" i="19"/>
  <c r="U6" i="19"/>
  <c r="AG26" i="19"/>
  <c r="U36" i="19"/>
  <c r="O26" i="19"/>
  <c r="O16" i="19"/>
  <c r="AG36" i="19"/>
  <c r="AG16" i="19"/>
  <c r="U46" i="19"/>
  <c r="AM16" i="19"/>
  <c r="AA16" i="19"/>
  <c r="O46" i="19"/>
  <c r="AA36" i="19"/>
  <c r="U26" i="19"/>
  <c r="U16" i="19"/>
  <c r="AM46" i="19"/>
  <c r="R6" i="19" l="1"/>
  <c r="O6" i="19"/>
  <c r="L46" i="19"/>
  <c r="L36" i="19"/>
  <c r="L26" i="19"/>
  <c r="L16" i="19"/>
  <c r="L6" i="19"/>
  <c r="P46" i="19"/>
  <c r="AH6" i="19"/>
  <c r="V16" i="19"/>
  <c r="AB26" i="19"/>
  <c r="AB6" i="19"/>
  <c r="AB16" i="19"/>
  <c r="AN36" i="19"/>
  <c r="AH16" i="19"/>
  <c r="AN46" i="19"/>
  <c r="AB46" i="19"/>
  <c r="AN26" i="19"/>
  <c r="V26" i="19"/>
  <c r="P26" i="19"/>
  <c r="P16" i="19"/>
  <c r="AH36" i="19"/>
  <c r="AH46" i="19"/>
  <c r="V6" i="19"/>
  <c r="V46" i="19"/>
  <c r="P36" i="19"/>
  <c r="AN6" i="19"/>
  <c r="AB36" i="19"/>
  <c r="V36" i="19"/>
  <c r="AH26" i="19"/>
  <c r="AN16" i="19"/>
  <c r="S6" i="19" l="1"/>
  <c r="P6" i="19"/>
  <c r="J6" i="19"/>
  <c r="M6" i="19"/>
</calcChain>
</file>

<file path=xl/comments1.xml><?xml version="1.0" encoding="utf-8"?>
<comments xmlns="http://schemas.openxmlformats.org/spreadsheetml/2006/main">
  <authors>
    <author>Grupo GC Consultores</author>
  </authors>
  <commentList>
    <comment ref="O60" authorId="0" shapeId="0">
      <text>
        <r>
          <rPr>
            <sz val="9"/>
            <color indexed="81"/>
            <rFont val="Tahoma"/>
            <family val="2"/>
          </rPr>
          <t xml:space="preserve">Canal presencial
a nivel nacional
</t>
        </r>
      </text>
    </comment>
    <comment ref="O62" authorId="0" shapeId="0">
      <text>
        <r>
          <rPr>
            <sz val="9"/>
            <color indexed="81"/>
            <rFont val="Tahoma"/>
            <family val="2"/>
          </rPr>
          <t xml:space="preserve">Canal presencial
a nivel nacional
</t>
        </r>
      </text>
    </comment>
    <comment ref="O64" authorId="0" shapeId="0">
      <text>
        <r>
          <rPr>
            <sz val="9"/>
            <color indexed="81"/>
            <rFont val="Tahoma"/>
            <family val="2"/>
          </rPr>
          <t xml:space="preserve">Canal presencial
a nivel nacional
</t>
        </r>
      </text>
    </comment>
    <comment ref="O342" authorId="0" shapeId="0">
      <text>
        <r>
          <rPr>
            <sz val="9"/>
            <color indexed="81"/>
            <rFont val="Tahoma"/>
            <family val="2"/>
          </rPr>
          <t xml:space="preserve">
</t>
        </r>
      </text>
    </comment>
    <comment ref="O343" authorId="0" shapeId="0">
      <text>
        <r>
          <rPr>
            <sz val="9"/>
            <color indexed="81"/>
            <rFont val="Tahoma"/>
            <family val="2"/>
          </rPr>
          <t xml:space="preserve">
</t>
        </r>
      </text>
    </comment>
    <comment ref="O344" authorId="0" shapeId="0">
      <text>
        <r>
          <rPr>
            <sz val="9"/>
            <color indexed="81"/>
            <rFont val="Tahoma"/>
            <family val="2"/>
          </rPr>
          <t xml:space="preserve">
</t>
        </r>
      </text>
    </comment>
    <comment ref="O345" authorId="0" shapeId="0">
      <text>
        <r>
          <rPr>
            <sz val="9"/>
            <color indexed="81"/>
            <rFont val="Tahoma"/>
            <family val="2"/>
          </rPr>
          <t xml:space="preserve">
</t>
        </r>
      </text>
    </comment>
    <comment ref="O346" authorId="0" shapeId="0">
      <text>
        <r>
          <rPr>
            <sz val="9"/>
            <color indexed="81"/>
            <rFont val="Tahoma"/>
            <family val="2"/>
          </rPr>
          <t xml:space="preserve">
</t>
        </r>
      </text>
    </comment>
    <comment ref="O347" authorId="0" shapeId="0">
      <text>
        <r>
          <rPr>
            <sz val="9"/>
            <color indexed="81"/>
            <rFont val="Tahoma"/>
            <family val="2"/>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<sst xmlns="http://schemas.openxmlformats.org/spreadsheetml/2006/main" count="4398" uniqueCount="959">
  <si>
    <t>Descripción del Riesgo</t>
  </si>
  <si>
    <t>Impacto</t>
  </si>
  <si>
    <t>Causa Inmediata</t>
  </si>
  <si>
    <t>Probabilidad</t>
  </si>
  <si>
    <t>%</t>
  </si>
  <si>
    <t>Alta</t>
  </si>
  <si>
    <t>Mayor</t>
  </si>
  <si>
    <t>Atributos</t>
  </si>
  <si>
    <t>Manual</t>
  </si>
  <si>
    <t>Automático</t>
  </si>
  <si>
    <t>Afectación</t>
  </si>
  <si>
    <t>Tipo</t>
  </si>
  <si>
    <t>Preventivo</t>
  </si>
  <si>
    <t>Detectivo</t>
  </si>
  <si>
    <t>Correctivo</t>
  </si>
  <si>
    <t>Implementación</t>
  </si>
  <si>
    <t>Documentación</t>
  </si>
  <si>
    <t>Documentado</t>
  </si>
  <si>
    <t>Sin Documentar</t>
  </si>
  <si>
    <t>Frecuencia</t>
  </si>
  <si>
    <t>Continua</t>
  </si>
  <si>
    <t>Aleatoria</t>
  </si>
  <si>
    <t>Evidencia</t>
  </si>
  <si>
    <t>Registro Sustancial</t>
  </si>
  <si>
    <t>Registro Material</t>
  </si>
  <si>
    <t>Sin registro</t>
  </si>
  <si>
    <t>Calificación</t>
  </si>
  <si>
    <t>Tratamiento</t>
  </si>
  <si>
    <t>Reducir</t>
  </si>
  <si>
    <t>Aceptar</t>
  </si>
  <si>
    <t>Evitar</t>
  </si>
  <si>
    <t>Probabilidad Inherente</t>
  </si>
  <si>
    <t>Plan de Acción</t>
  </si>
  <si>
    <t>Responsable</t>
  </si>
  <si>
    <t>Fecha Implementación</t>
  </si>
  <si>
    <t>Seguimiento</t>
  </si>
  <si>
    <t>Fecha Seguimiento</t>
  </si>
  <si>
    <t>Estado</t>
  </si>
  <si>
    <t>Finalizado</t>
  </si>
  <si>
    <t>En curso</t>
  </si>
  <si>
    <t>Causa Raíz</t>
  </si>
  <si>
    <t>Impacto 
Inherente</t>
  </si>
  <si>
    <t>Probabilidad Residual Final</t>
  </si>
  <si>
    <t>Impacto Residual Final</t>
  </si>
  <si>
    <t>Zona de Riesgo Inherente</t>
  </si>
  <si>
    <t>Zona de Riesgo Final</t>
  </si>
  <si>
    <t>Clasificación del Riesgo</t>
  </si>
  <si>
    <t>Muy Baja</t>
  </si>
  <si>
    <t>Frecuencia de la Actividad</t>
  </si>
  <si>
    <t>Baja</t>
  </si>
  <si>
    <t>Muy Alta</t>
  </si>
  <si>
    <t>Tabla Criterios para definir el nivel de probabilidad</t>
  </si>
  <si>
    <t>Afectación Económica (o presupuestal)</t>
  </si>
  <si>
    <t>Pérdida Reputacional</t>
  </si>
  <si>
    <t>Afectación menor a 10 SMLMV .</t>
  </si>
  <si>
    <t>Moderado 60%</t>
  </si>
  <si>
    <t>Mayor 80%</t>
  </si>
  <si>
    <t>Catastrófico 100%</t>
  </si>
  <si>
    <t>Tabla Criterios para definir el nivel de impacto</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</si>
  <si>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</si>
  <si>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</si>
  <si>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</si>
  <si>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</si>
  <si>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</si>
  <si>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</si>
  <si>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</si>
  <si>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</si>
  <si>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</si>
  <si>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</si>
  <si>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</si>
  <si>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</si>
  <si>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</si>
  <si>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</si>
  <si>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Tabla Atributos de para el diseño del control</t>
  </si>
  <si>
    <t>Extremo</t>
  </si>
  <si>
    <t>Alto</t>
  </si>
  <si>
    <t>Moderado</t>
  </si>
  <si>
    <t>Bajo</t>
  </si>
  <si>
    <t>Insignificante</t>
  </si>
  <si>
    <t>Menor</t>
  </si>
  <si>
    <t>Catastrófico</t>
  </si>
  <si>
    <t>Criterios</t>
  </si>
  <si>
    <t>Pérdida_Reputacional</t>
  </si>
  <si>
    <t>Afectación Económica o presupuestal</t>
  </si>
  <si>
    <t>Afectación_Económica_o_presupuestal</t>
  </si>
  <si>
    <t xml:space="preserve">Entre 10 y 50 SMLMV </t>
  </si>
  <si>
    <t xml:space="preserve">Entre 50 y 100 SMLMV </t>
  </si>
  <si>
    <t xml:space="preserve">Entre 100 y 500 SMLMV </t>
  </si>
  <si>
    <t xml:space="preserve">Mayor a 500 SMLMV </t>
  </si>
  <si>
    <t>El riesgo afecta la imagen de alguna área de la organización</t>
  </si>
  <si>
    <t>El riesgo afecta la imagen de la entidad internamente, de conocimiento general, nivel interno, de junta dircetiva y accionistas y/o de provedores</t>
  </si>
  <si>
    <t>El riesgo afecta la imagen de de la entidad con efecto publicitario sostenido a nivel de sector administrativo, nivel departamental o municipal</t>
  </si>
  <si>
    <t>El riesgo afecta la imagen de la entidad con algunos usuarios de relevancia frente al logro de los objetivos</t>
  </si>
  <si>
    <t>Leve 20%</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</si>
  <si>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</si>
  <si>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</si>
  <si>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</si>
  <si>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</si>
  <si>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</si>
  <si>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Media</t>
  </si>
  <si>
    <t>Catastrófico
100%</t>
  </si>
  <si>
    <t>Mayor
80%</t>
  </si>
  <si>
    <t>Moderado
60%</t>
  </si>
  <si>
    <t>Menor
40%</t>
  </si>
  <si>
    <t>Leve
20%</t>
  </si>
  <si>
    <t>Muy Baja
20%</t>
  </si>
  <si>
    <t>Baja
40%</t>
  </si>
  <si>
    <t>Alta
80%</t>
  </si>
  <si>
    <t>Muy Alta
100%</t>
  </si>
  <si>
    <t>Media
60%</t>
  </si>
  <si>
    <t>El riesgo afecta la imagen de la entidad a nivel nacional, con efecto publicitarios sostenible a nivel país</t>
  </si>
  <si>
    <t>Con Registro</t>
  </si>
  <si>
    <t>Sin Registro</t>
  </si>
  <si>
    <t>El control no deja registro de la ejecución del control</t>
  </si>
  <si>
    <t>El control deja un registro que permite evidenciar la ejecución del control</t>
  </si>
  <si>
    <t>Fraude Externo</t>
  </si>
  <si>
    <t>Fraude Interno</t>
  </si>
  <si>
    <t>Relaciones Laborales</t>
  </si>
  <si>
    <t>Reputacional</t>
  </si>
  <si>
    <t>Económico</t>
  </si>
  <si>
    <t>Económico y Reputacional</t>
  </si>
  <si>
    <t>Frecuencia con la cual se realiza la actividad</t>
  </si>
  <si>
    <t>Reducir (mitigar)</t>
  </si>
  <si>
    <t>Reducir (compartir)</t>
  </si>
  <si>
    <t>Probabilidad Residual</t>
  </si>
  <si>
    <t>Análisis del riesgo inherente</t>
  </si>
  <si>
    <t>Evaluación del riesgo - Nivel del riesgo residual</t>
  </si>
  <si>
    <t>Subcriterios</t>
  </si>
  <si>
    <t xml:space="preserve">     Afectación menor a 10 SMLMV .</t>
  </si>
  <si>
    <t>❌</t>
  </si>
  <si>
    <t>✔</t>
  </si>
  <si>
    <t xml:space="preserve">     Entre 50 y 100 SMLMV </t>
  </si>
  <si>
    <t xml:space="preserve">     Entre 10 y 50 SMLMV </t>
  </si>
  <si>
    <t xml:space="preserve">     Entre 100 y 500 SMLMV </t>
  </si>
  <si>
    <t xml:space="preserve">     Mayor a 500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</si>
  <si>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</si>
  <si>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</si>
  <si>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</si>
  <si>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</si>
  <si>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 xml:space="preserve">Afectación menor a 10 SMLMV </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</si>
  <si>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</si>
  <si>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 Matriz de Calor Residual</t>
  </si>
  <si>
    <t>Matriz de Calor Inherente</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</si>
  <si>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</si>
  <si>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Descripción del Control</t>
  </si>
  <si>
    <t>Orientaciones Generales</t>
  </si>
  <si>
    <t>Columna</t>
  </si>
  <si>
    <t>Matriz Mapa de Riesgos</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</si>
  <si>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</si>
  <si>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</si>
  <si>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</si>
  <si>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Frecuencia con la cual se lleva a cabo la actividad</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</si>
  <si>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</si>
  <si>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</si>
  <si>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</si>
  <si>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</si>
  <si>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</si>
  <si>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r>
      <t xml:space="preserve">Recuerde que el control se define como la medida que permite reducir o mitigar un riesgo. Defina el control (es) que atacan la causa raíz del riesgo, considere la estructura explicada en la guía: </t>
    </r>
    <r>
      <rPr>
        <b/>
        <sz val="9"/>
        <color theme="9" tint="-0.249977111117893"/>
        <rFont val="Arial Narrow"/>
        <family val="2"/>
      </rPr>
      <t>Responsable de ejecutar el control + Acción + Complemento</t>
    </r>
  </si>
  <si>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</si>
  <si>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</si>
  <si>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</si>
  <si>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</si>
  <si>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r>
      <t xml:space="preserve">ATRIBUTOS EFICIENCIA
</t>
    </r>
    <r>
      <rPr>
        <sz val="9"/>
        <rFont val="Arial Narrow"/>
        <family val="2"/>
      </rPr>
      <t>Tipo</t>
    </r>
  </si>
  <si>
    <r>
      <t xml:space="preserve">ATRIBUTOS EFICIENCIA
</t>
    </r>
    <r>
      <rPr>
        <sz val="9"/>
        <rFont val="Arial Narrow"/>
        <family val="2"/>
      </rPr>
      <t>Implementación</t>
    </r>
  </si>
  <si>
    <r>
      <t xml:space="preserve">ATRIBUTOS EFICIENCIA
</t>
    </r>
    <r>
      <rPr>
        <sz val="9"/>
        <rFont val="Arial Narrow"/>
        <family val="2"/>
      </rPr>
      <t>Calificación</t>
    </r>
  </si>
  <si>
    <r>
      <t xml:space="preserve">ATRIBUTOS INFORMATIVOS
</t>
    </r>
    <r>
      <rPr>
        <sz val="9"/>
        <rFont val="Arial Narrow"/>
        <family val="2"/>
      </rPr>
      <t>Documentación</t>
    </r>
  </si>
  <si>
    <t>Utilice la lista de despligue que se encuentra parametrizada, le aparecerán las opciones: i)Documentado, ii)Sin documentar.</t>
  </si>
  <si>
    <r>
      <t xml:space="preserve">ATRIBUTOS INFORMATIVOS
</t>
    </r>
    <r>
      <rPr>
        <sz val="9"/>
        <rFont val="Arial Narrow"/>
        <family val="2"/>
      </rPr>
      <t>Frecuencia</t>
    </r>
  </si>
  <si>
    <t>Utilice la lista de despligue que se encuentra parametrizada, le aparecerán las opciones: i)Continua, ii)Aleatoria.</t>
  </si>
  <si>
    <r>
      <t xml:space="preserve">ATRIBUTOS INFORMATIVOS
</t>
    </r>
    <r>
      <rPr>
        <sz val="9"/>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</si>
  <si>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</si>
  <si>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</si>
  <si>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9"/>
        <color theme="9" tint="-0.249977111117893"/>
        <rFont val="Arial Narrow"/>
        <family val="2"/>
      </rPr>
      <t xml:space="preserve"> nivel de riesgo inherente</t>
    </r>
    <r>
      <rPr>
        <sz val="9"/>
        <rFont val="Arial Narrow"/>
        <family val="2"/>
      </rPr>
      <t xml:space="preserve"> (Columnas Y- Z- AA -AB- AC).</t>
    </r>
  </si>
  <si>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</si>
  <si>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</si>
  <si>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r>
      <t xml:space="preserve">Plan de Acción
</t>
    </r>
    <r>
      <rPr>
        <sz val="9"/>
        <rFont val="Arial Narrow"/>
        <family val="2"/>
      </rPr>
      <t xml:space="preserve">Responsable, fecha implementación, fecha seguimiento, seguimiento. </t>
    </r>
  </si>
  <si>
    <t>Utilice la lista de despligue que se encuentra parametrizada, le aparecerán las opciones: i)Finalizado, ii)En curso, la selección en este caso dependerá de las acciones del plan que se hayan establecido en cada caso.</t>
  </si>
  <si>
    <t>Proceso</t>
  </si>
  <si>
    <t>Objetivo</t>
  </si>
  <si>
    <t>Alcance</t>
  </si>
  <si>
    <t>Diligencie el objetivo del proceso.</t>
  </si>
  <si>
    <t>Diligencie el alcance del proceso.</t>
  </si>
  <si>
    <t>Diligencie el nombre del proceso al cual se le identificarán y valorarán los riesgos.</t>
  </si>
  <si>
    <r>
      <t xml:space="preserve">El archivo contiene las siguientes hojas:
-   </t>
    </r>
    <r>
      <rPr>
        <b/>
        <sz val="11"/>
        <rFont val="Arial Narrow"/>
        <family val="2"/>
      </rPr>
      <t>Hoja 1 Instructivo</t>
    </r>
    <r>
      <rPr>
        <sz val="10"/>
        <rFont val="Arial Narrow"/>
        <family val="2"/>
      </rPr>
      <t xml:space="preserve">
 -  </t>
    </r>
    <r>
      <rPr>
        <b/>
        <sz val="11"/>
        <rFont val="Arial Narrow"/>
        <family val="2"/>
      </rPr>
      <t xml:space="preserve">Hoja 2 Mapa Final: </t>
    </r>
    <r>
      <rPr>
        <sz val="10"/>
        <rFont val="Arial Narrow"/>
        <family val="2"/>
      </rPr>
      <t>Encontrará la totalidad de la estructura para la identificación y valoración de los riesgos por proceso, programa o proyecto, acorde con el nivel de desagregación que la entidad considere necesaria.</t>
    </r>
  </si>
  <si>
    <t>Descripción - Lineamientos para el diligenciamiento</t>
  </si>
  <si>
    <r>
      <t xml:space="preserve"> -</t>
    </r>
    <r>
      <rPr>
        <sz val="11"/>
        <rFont val="Arial Narrow"/>
        <family val="2"/>
      </rPr>
      <t xml:space="preserve"> </t>
    </r>
    <r>
      <rPr>
        <b/>
        <sz val="11"/>
        <rFont val="Arial Narrow"/>
        <family val="2"/>
      </rPr>
      <t xml:space="preserve"> Hoja 3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</si>
  <si>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4 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</si>
  <si>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5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</si>
  <si>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6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</si>
  <si>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7 Tabla de Valoración de Controles: </t>
    </r>
    <r>
      <rPr>
        <sz val="11"/>
        <rFont val="Arial Narrow"/>
        <family val="2"/>
      </rPr>
      <t>Tabla referente para todos los cálculos (no se diligencia)</t>
    </r>
  </si>
  <si>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</si>
  <si>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Analice las consecuencias que puede ocasionar a la organización la materialización del riesgo, redacte de la forma más concreta posible.</t>
  </si>
  <si>
    <t>Circunstancias bajo las cuales se presenta el riesgo, es la situación más evidente frente al riesgo, redacte de la forma más concreta posible.</t>
  </si>
  <si>
    <t>Causa  principal  o básica, corresponde a las razones por la cuales se puede presentar  el riesgo, redacte de la forma más concreta posible.</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</si>
  <si>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9" tint="-0.249977111117893"/>
        <rFont val="Arial Narrow"/>
        <family val="2"/>
      </rPr>
      <t>POSIBILIDAD DE + Impacto para la entidad (Qué) + Causa Inmediata (Cómo) + Causa Raíz (Por qué)</t>
    </r>
  </si>
  <si>
    <t>No.</t>
  </si>
  <si>
    <t>CÓDIGO PROCESO</t>
  </si>
  <si>
    <t>PROCESO</t>
  </si>
  <si>
    <t>CÓDIGO SUBPROCESO</t>
  </si>
  <si>
    <t>SUBPROCESO</t>
  </si>
  <si>
    <t>Direccionamiento Estratégico y Planeación</t>
  </si>
  <si>
    <t>Gestión Estratégica</t>
  </si>
  <si>
    <t>IDENTIFICACIÓN DEL RIESGO</t>
  </si>
  <si>
    <t>Presupuestal</t>
  </si>
  <si>
    <t>CLASIFICACIÓN DEL RIESGO</t>
  </si>
  <si>
    <t>FACTOR DE RIESGO</t>
  </si>
  <si>
    <t>Daños activos fijos / eventos externos</t>
  </si>
  <si>
    <t>Fallas Tecnológicas</t>
  </si>
  <si>
    <t>Usuarios, productos y practicas organizacionales</t>
  </si>
  <si>
    <t xml:space="preserve">Procesos </t>
  </si>
  <si>
    <t>Talento Humano</t>
  </si>
  <si>
    <t>Infraestructura</t>
  </si>
  <si>
    <t>Evento Externo</t>
  </si>
  <si>
    <t>Ejecución y Administración de procesos</t>
  </si>
  <si>
    <t>Plan de acción (solo para la opción reducir)</t>
  </si>
  <si>
    <t xml:space="preserve">RESPONSABLE DE EJECUTAR EL CONTROL </t>
  </si>
  <si>
    <t>Cod. Control</t>
  </si>
  <si>
    <t>DEP</t>
  </si>
  <si>
    <t>EST</t>
  </si>
  <si>
    <t>El riesgo afecta la imagen de alguna área de la entidad</t>
  </si>
  <si>
    <t>El riesgo afecta la imagen de alguna dependencia de la entidad</t>
  </si>
  <si>
    <t>APLICABILIDAD EN TERRITORIALES</t>
  </si>
  <si>
    <t>SI</t>
  </si>
  <si>
    <t>NO</t>
  </si>
  <si>
    <t>Responsable Determinación de la Materialización</t>
  </si>
  <si>
    <t>Entregable</t>
  </si>
  <si>
    <t>SGI</t>
  </si>
  <si>
    <t>Gestión del SGI</t>
  </si>
  <si>
    <t xml:space="preserve">PROCESO </t>
  </si>
  <si>
    <t>Gestión de Riesgos</t>
  </si>
  <si>
    <t>Gestión de Comunicaciones</t>
  </si>
  <si>
    <t>Gestión de Comunicaciones Internas</t>
  </si>
  <si>
    <t>Gestión de Comunicaciones Externas</t>
  </si>
  <si>
    <t>Gestión del Servicio al Ciudadano</t>
  </si>
  <si>
    <t>Gestión de Regulación y Habilitación</t>
  </si>
  <si>
    <t>Habilitación</t>
  </si>
  <si>
    <t>Regulación</t>
  </si>
  <si>
    <t>Gestión de Información Geográfica</t>
  </si>
  <si>
    <t>Gestión Cartográfica</t>
  </si>
  <si>
    <t>Gestión Geodésica</t>
  </si>
  <si>
    <t>Gestión Geográfica</t>
  </si>
  <si>
    <t>Gestión Agrológica</t>
  </si>
  <si>
    <t>Gestión Catastral</t>
  </si>
  <si>
    <t>Prestación del Servicio Catastral por Excepción</t>
  </si>
  <si>
    <t>Formación, Actualización y Conservación Catastral</t>
  </si>
  <si>
    <t>Avalúos Comerciales</t>
  </si>
  <si>
    <t>Gestión Comercial</t>
  </si>
  <si>
    <t>Innovación y Gestión de Conocimiento Aplicado</t>
  </si>
  <si>
    <t>Investigación e Innovación</t>
  </si>
  <si>
    <t>Dinámica inmobiliaria</t>
  </si>
  <si>
    <t>Prospectiva</t>
  </si>
  <si>
    <t>Gestión de Talento Humano</t>
  </si>
  <si>
    <t>Administración de Personal</t>
  </si>
  <si>
    <t>Calidad de Vida</t>
  </si>
  <si>
    <t>Formación y Gestión del Desempeño</t>
  </si>
  <si>
    <t>Gestión Financiera</t>
  </si>
  <si>
    <t>Gestión Presupuestal</t>
  </si>
  <si>
    <t>Gestión Contable</t>
  </si>
  <si>
    <t>Gestión de Tesorería</t>
  </si>
  <si>
    <t>Gestión Jurídica</t>
  </si>
  <si>
    <t>Normativa</t>
  </si>
  <si>
    <t>Judicial</t>
  </si>
  <si>
    <t>Propiedad Intelectual</t>
  </si>
  <si>
    <t>Gestión Contractual</t>
  </si>
  <si>
    <t>Gestión Documental</t>
  </si>
  <si>
    <t>Gestión de Archivos</t>
  </si>
  <si>
    <t>Gestión Administrativa</t>
  </si>
  <si>
    <t>Gestión de Inventarios</t>
  </si>
  <si>
    <t>Gestión de Sistemas de Información e Infraestructura</t>
  </si>
  <si>
    <t>Gestión de Tecnologías de Información</t>
  </si>
  <si>
    <t>Gestión de Infraestructura</t>
  </si>
  <si>
    <t>Infraestructura de datos Espaciales - ICDE</t>
  </si>
  <si>
    <t>Gestión Disciplinaria</t>
  </si>
  <si>
    <t>Seguimiento y Evaluación</t>
  </si>
  <si>
    <t>Resultado Impacto Inherente</t>
  </si>
  <si>
    <t>Nivel</t>
  </si>
  <si>
    <t>% Impacto</t>
  </si>
  <si>
    <t>Leve</t>
  </si>
  <si>
    <t>Seguimientos por parte del Líder del Proceso</t>
  </si>
  <si>
    <t>Fecha de Inicio</t>
  </si>
  <si>
    <t>Fecha de Finalización</t>
  </si>
  <si>
    <t>Meta Trimestre I (Fecha y avance)</t>
  </si>
  <si>
    <t>Meta Trimestre II (Fecha y avance)</t>
  </si>
  <si>
    <t>Meta Trimestre III (Fecha y avance)</t>
  </si>
  <si>
    <t>Meta Trimestre IV (Fecha y avance)</t>
  </si>
  <si>
    <t>META del Control</t>
  </si>
  <si>
    <t>Evaluación del riesgo - Valoración de los controles</t>
  </si>
  <si>
    <t>GSA</t>
  </si>
  <si>
    <t>GCT</t>
  </si>
  <si>
    <t>GCM</t>
  </si>
  <si>
    <t>Diseño y Desarrollo de Sistemas de Información</t>
  </si>
  <si>
    <t>GCO</t>
  </si>
  <si>
    <t>COM</t>
  </si>
  <si>
    <t>GIG</t>
  </si>
  <si>
    <t>GRH</t>
  </si>
  <si>
    <t>GSC</t>
  </si>
  <si>
    <t>SII</t>
  </si>
  <si>
    <t>GTH</t>
  </si>
  <si>
    <t>CDI</t>
  </si>
  <si>
    <t>Gestión de Atención al Ciudadano</t>
  </si>
  <si>
    <t>GDO</t>
  </si>
  <si>
    <t>GFI</t>
  </si>
  <si>
    <t>GJU</t>
  </si>
  <si>
    <t>Gestión de Correspondencia</t>
  </si>
  <si>
    <t>ICA</t>
  </si>
  <si>
    <t>SEV</t>
  </si>
  <si>
    <t>NO APLICA</t>
  </si>
  <si>
    <t>COD.</t>
  </si>
  <si>
    <t xml:space="preserve">SUB-PROCESO </t>
  </si>
  <si>
    <t>ACM</t>
  </si>
  <si>
    <t>SST</t>
  </si>
  <si>
    <t>GCI</t>
  </si>
  <si>
    <t>ACI</t>
  </si>
  <si>
    <t>DDS</t>
  </si>
  <si>
    <t>ETI</t>
  </si>
  <si>
    <t>FGD</t>
  </si>
  <si>
    <t>GCE</t>
  </si>
  <si>
    <t>FAC</t>
  </si>
  <si>
    <t>AGR</t>
  </si>
  <si>
    <t>CAR</t>
  </si>
  <si>
    <t>GEO</t>
  </si>
  <si>
    <t>GEG</t>
  </si>
  <si>
    <t>CON</t>
  </si>
  <si>
    <t>ARC</t>
  </si>
  <si>
    <t>COR</t>
  </si>
  <si>
    <t>INV</t>
  </si>
  <si>
    <t>GIN</t>
  </si>
  <si>
    <t>RIE</t>
  </si>
  <si>
    <t>INF</t>
  </si>
  <si>
    <t>TES</t>
  </si>
  <si>
    <t>PRE</t>
  </si>
  <si>
    <t>HAB</t>
  </si>
  <si>
    <t>REG</t>
  </si>
  <si>
    <t>ICD</t>
  </si>
  <si>
    <t>JUD</t>
  </si>
  <si>
    <t>NOR</t>
  </si>
  <si>
    <t>SCE</t>
  </si>
  <si>
    <t>INT</t>
  </si>
  <si>
    <t>PRO</t>
  </si>
  <si>
    <t>Sistema de Gestión de Seguridad y Salud en el Trabajo</t>
  </si>
  <si>
    <t>N.A</t>
  </si>
  <si>
    <t>INI</t>
  </si>
  <si>
    <t>DIN</t>
  </si>
  <si>
    <t>ADP</t>
  </si>
  <si>
    <t>CVI</t>
  </si>
  <si>
    <t>Provisión de Empleo</t>
  </si>
  <si>
    <t xml:space="preserve">     El riesgo afecta la imagen de alguna dependencia de la entidad</t>
  </si>
  <si>
    <t xml:space="preserve">Menor 40% </t>
  </si>
  <si>
    <t>R1</t>
  </si>
  <si>
    <t>Innovación y Gestión del Conocimiento Aplicado</t>
  </si>
  <si>
    <t>R64</t>
  </si>
  <si>
    <t>debido a:
1. Desconocimiento de los procedimientos
2. Incumplimiento de  los lineamientos dados por la oficina de difusión y mercadeo
3. Planeación inadecuada de las actividades.
4. Inoportunidad en la invitación para participación en eventos.</t>
  </si>
  <si>
    <t xml:space="preserve"> por la inoportunidad o imprecisión en la  difusión de la información de la gestión institucional</t>
  </si>
  <si>
    <t>Posibilidad de pérdida Reputacional</t>
  </si>
  <si>
    <t>COM-1</t>
  </si>
  <si>
    <t>R63</t>
  </si>
  <si>
    <t>R62</t>
  </si>
  <si>
    <t>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t>
  </si>
  <si>
    <t>R61</t>
  </si>
  <si>
    <t xml:space="preserve">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t>
  </si>
  <si>
    <t>por omisión y/o encubrimiento deliberado durante la revisión y verificación de situaciones irregulares conocidas y/o encontradas en el proceso auditor, para favorecimiento propio o de terceros</t>
  </si>
  <si>
    <t>SEV-3</t>
  </si>
  <si>
    <t>R60</t>
  </si>
  <si>
    <t>debido a:
1. Falta de apropiación e interiorización del Estatuto de Auditoría Interna y Código de ética del auditor.
2. Debilidad en las competencias de los auditores e insuficiente capacitación.</t>
  </si>
  <si>
    <t>por desarrollo de ejercicios auditores con resultados subjetivos y/o parciales</t>
  </si>
  <si>
    <t>SEV-2</t>
  </si>
  <si>
    <t>R59</t>
  </si>
  <si>
    <t xml:space="preserve"> El Jefe de la Oficina de Control Interno (OCI) realiza la revisión de los informes preliminares y finales presentados por los auditores como resultado de las auditorías internas de gestión, frente a los criterios establecidos durante el proceso de planeación de la auditoría. En caso de detectar un posible incumplimiento de alguno de los criterios, se procede a determinar la causa del no cumplimiento y a subsanar la omisión o el error. 
Evidencia:  Informes preliminares y finales presentados por correo electrónico al Jefe de la OCI y/o verificaciones realizadas al informe por parte del jefe de la OCI.</t>
  </si>
  <si>
    <t xml:space="preserve">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t>
  </si>
  <si>
    <t>por incumplimiento de alguna de las normas legales, técnicas y de la entidad durante el ejercicio de auditoria</t>
  </si>
  <si>
    <t>SEV-1</t>
  </si>
  <si>
    <t>R58</t>
  </si>
  <si>
    <t>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t>
  </si>
  <si>
    <t>por incumplimiento del Programa Anual de Auditorias Internas de Gestión</t>
  </si>
  <si>
    <t>CDI-2</t>
  </si>
  <si>
    <t>R57</t>
  </si>
  <si>
    <t>El jefe de la Oficina de Control  Interno Disciplinario, desde la Sede Central hace seguimiento trimestralmente  a los procesos disciplinarios con el propósito de verificar el cumplimiento de los parámetros normativos establecidos para el adelantamiento de la acción disciplinaria. 
Evidencia:  
1. Actas de reuniones periódicas con los abogados instructores donde se evalúa avance procesal de las actuaciones disciplinarias,  así como la necesidad probatoria requerida en el proceso.
2. Actas de reparto de procesos disciplinarios y de  actas de asignación de desarrollo de providencias.
3. Análisis estadístico de producción de autos y fallos disciplinarios en los procesos.</t>
  </si>
  <si>
    <t xml:space="preserve">Gestión Disciplinaria </t>
  </si>
  <si>
    <t>CDI-1</t>
  </si>
  <si>
    <t>R56</t>
  </si>
  <si>
    <t>GTI-1</t>
  </si>
  <si>
    <t>R55</t>
  </si>
  <si>
    <t>El Jefe de la Oficina de Informática y Telecomunicaciones El Jefe de la Oficina de Informática y Telecomunicaciones , anualmente, mediante comunicado solicita a las diferentes dependencias y Direcciones Territoriales las necesidades tecnológicas requeridas para el cumplimiento de sus metas. Posteriormente se consolidan y se aprueban. En Comité institucional de gestión y desempeño se socializan y se priorizan de acuerdo con las necesidades institucionales. En caso que no se considere viable alguna necesidad se contemplarán aplazamientos para próximas vigencias.</t>
  </si>
  <si>
    <t>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t>
  </si>
  <si>
    <t>por inoportunidad en la entrega de las necesidades de las soluciones informáticas requeridas por la entidad para el cumplimiento de sus objetivos</t>
  </si>
  <si>
    <t>R54</t>
  </si>
  <si>
    <t>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t>
  </si>
  <si>
    <t>por posibilidad de uso de infraestructura tecnológica para fines personales o comerciales</t>
  </si>
  <si>
    <t>GTI-3</t>
  </si>
  <si>
    <t>R53</t>
  </si>
  <si>
    <t xml:space="preserve">El Coordinador GIT de Infraestructura Tecnológica El Coordinador GIT de Infraestructura Tecnológica mensualmente revisa la vigencia de los contratos de soporte y genera alertas informando al Jefe de la Oficina de Informática y Telecomunicaciones respecto de los vencimientos cercanos. En caso que la alerta de vencimiento de contratos no se genere oportunamente, se gestiona con la alta dirección la asignación de los recursos requeridos.  </t>
  </si>
  <si>
    <t xml:space="preserve">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t>
  </si>
  <si>
    <t>por indisponibilidad de infraestructura tecnológica para soportar los servicios de TI requeridos  por la entidad</t>
  </si>
  <si>
    <t>SII-3</t>
  </si>
  <si>
    <t>R52</t>
  </si>
  <si>
    <t xml:space="preserve">debido a:
1. Deficiencias en el control de perfiles y roles de acceso a las bases de datos
2. Auditoria insuficiente en las bases de datos
3. Falta de manifestación de conflictos de interés </t>
  </si>
  <si>
    <t xml:space="preserve">por posibilidad de otorgar accesos a la infraestructura tecnológica sin seguir procedimientos  formales para favorecer a un tercero </t>
  </si>
  <si>
    <t>Posibilidad de pérdida Económica y Reputacional</t>
  </si>
  <si>
    <t>SII-2</t>
  </si>
  <si>
    <t>R51</t>
  </si>
  <si>
    <t xml:space="preserve">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t>
  </si>
  <si>
    <t>por inoportunidad en la ejecución de mantenimientos preventivos de la infraestructura tecnológica de la entidad</t>
  </si>
  <si>
    <t>SII-1</t>
  </si>
  <si>
    <t>R50</t>
  </si>
  <si>
    <t>por incumplimiento en los acuerdos de niveles de servicio del proceso,</t>
  </si>
  <si>
    <t>GSA-3</t>
  </si>
  <si>
    <t>R49</t>
  </si>
  <si>
    <t>debido a:
1. Alteraciones o inconsistencias en el formato de solicitud de transporte presentado.
2. Asignación de vehículos sin surtir los trámites respectivos.</t>
  </si>
  <si>
    <t>por posibilidad de uso del servicio de transporte del IGAC para actividades personales o que beneficien a terceros diferentes a temas laborales</t>
  </si>
  <si>
    <t>GSA-2</t>
  </si>
  <si>
    <t>R48</t>
  </si>
  <si>
    <t>El Responsable en las Direcciones Territoriales identifica las necesidades de infraestructura física que requiere y se remite para el estudio, consolidación, priorización y aprobación (según aplique) de la Sede Central de los requerimientos solicitados. En caso de presentar observaciones, se solicita realizar los ajustes al responsable encargado.   
Evidencia: Correo electrónico con la aprobación de la solicitud y/o Plan de mantenimiento aprobado.</t>
  </si>
  <si>
    <t>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t>
  </si>
  <si>
    <t>por inoportunidad en la prestación de servicios administrativos y/o infraestructura física para el funcionamiento de la entidad</t>
  </si>
  <si>
    <t>GSA-1</t>
  </si>
  <si>
    <t>R47</t>
  </si>
  <si>
    <t>El Responsable del Almacén y el Coordinador del GIT de Gestión Contractual verifican que sea diligenciado y firmado completamente el formato de inducción al personal nuevo y antiguo que participa en las actividades que se llevan a cabo en el Almacén, con el fin de garantizar que se cumplan los procedimientos establecidos y propender por el manejo y custodia eficiente de los recursos físicos. 
Evidencias: Formato de inducción a contratistas diligenciado y firmado, registros de asistencia a socializaciones, material fotográfico y/o correos electrónicos remitidos.</t>
  </si>
  <si>
    <t xml:space="preserve">debido a:
1. Falencias en la aplicación de controles de seguridad en la custodia de los activos o  elementos.
2. Ausencia de control en la custodia de los elementos en las instalaciones del Almacén.
3. Ingreso de personal no autorizado a las instalaciones del Almacén. </t>
  </si>
  <si>
    <t>por pérdida de bienes de las instalaciones del Almacén del IGAC</t>
  </si>
  <si>
    <t>Posibilidad de pérdida Económica</t>
  </si>
  <si>
    <t>GDO-3</t>
  </si>
  <si>
    <t>R46</t>
  </si>
  <si>
    <t>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t>
  </si>
  <si>
    <t>por sustracción, eliminación o manipulación indebida de la documentación en el Archivo Central para beneficio particular o de terceros</t>
  </si>
  <si>
    <t>GDO-2</t>
  </si>
  <si>
    <t>R45</t>
  </si>
  <si>
    <t>El Responsable en el GIT de Gestión Documental realiza seguimiento a las sesiones programadas en materia de Gestión Documental de acuerdo con lo definido en el Plan Institucional de Capacitaciones, con el objetivo de transmitir buenas prácticas en la administración, organización y conservación de la documentación en las diferentes fases del ciclo de vida de los documentos. En el caso que alguno de los funcionarios o contratistas no participe en las sesiones propuestas, se programara un acompañamiento técnico, en el cual se brindara la información socializada.
Evidencias: Lista de asistencia y material presentado</t>
  </si>
  <si>
    <t>GDO-1</t>
  </si>
  <si>
    <t>R44</t>
  </si>
  <si>
    <t>GCO-2</t>
  </si>
  <si>
    <t>R43</t>
  </si>
  <si>
    <t>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t>
  </si>
  <si>
    <t>por manipulación del proceso contractual  para beneficio particular o de terceros en la adjudicación de un contrato</t>
  </si>
  <si>
    <t>GCO-1</t>
  </si>
  <si>
    <t>R42</t>
  </si>
  <si>
    <t>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t>
  </si>
  <si>
    <t xml:space="preserve">por inadecuada supervisión de contratos de adquisición de bienes, obras y servicios </t>
  </si>
  <si>
    <t>JUD-2</t>
  </si>
  <si>
    <t>GJU-2</t>
  </si>
  <si>
    <t>R41</t>
  </si>
  <si>
    <t xml:space="preserve">El Responsable asignado de la Oficina Asesora Jurídica en Sede Central , realiza, junto con el reparto del proceso judicial o extrajudicial al abogado, la solicitud de manifestación de conflicto de interés, inhabilidad o incompatibilidad para actuar en el proceso judicial, con la finalidad de que la OAJ determine su existencia.  
Evidencia: Correo electrónico remitido al abogado y recibido con la manifestación. </t>
  </si>
  <si>
    <t>El Responsable asignado de la Oficina Asesora Jurídica en Sede Central realiza semestralmente la verificación en el sistema de información de la Rama Judicial  los antecedentes disciplinarios de la totalidad de los abogados que ejercen representación judicial en la entidad (Sede Central y Direcciones Territoriales). 
Evidencia: Certificados de antecedentes disciplinarios, correo electrónico remitido a la Jefe de la OAJ con el reporte.</t>
  </si>
  <si>
    <t>El Responsable asignado de la Oficina Asesora Jurídica en Sede Central y el Abogado en las Direcciones Territoriales , según sus competencias, realizan seguimiento y control judicial presencial o virtual dos veces por semana con la finalidad de vigilar y controlar las actuaciones judiciales, a través del diligenciamiento del formato vigente de control de estado de procesos judiciales. El abogado en las Direcciones Territoriales remite mensualmente el reporte de dicho seguimiento a la sede central. (A, B) 
Evidencia: 
1. Formato diligenciado "Control de estado de procesos judiciales" vigente y el informe consolidado con el estado de procesos judiciales (Sede central)
2. Formato diligenciado "Control de estado de procesos judiciales" vigente (Direcciones Territoriales)</t>
  </si>
  <si>
    <t>JUD-1</t>
  </si>
  <si>
    <t>GJU-1</t>
  </si>
  <si>
    <t>R40</t>
  </si>
  <si>
    <t>El Jefe de la Oficina Asesora Jurídica o a quien asigne en Sede Central  realiza no menos de dos reuniones mensuales de seguimiento a los abogados de las Direcciones Territoriales para casos específicos o cuando sea requerido, con la finalidad de retroalimentar, apoyar y controlar la gestión judicial de los procesos en curso.  Evidencia: Convocatoria a través de correo electrónico, acta de reunión, agenda y/o pantallazo de los participantes (convocatoria virtual)</t>
  </si>
  <si>
    <t>El Responsable asignado de la Oficina Asesora Jurídica en Sede Central y el Abogado en las Direcciones Territoriales solicitan a través de memorando o correo electrónico los conceptos técnicos a los distintos procesos de la entidad, teniendo en cuenta los términos establecidos por el ente judicial en el requerimiento. 
Evidencia: Memorando y/o correo electrónico de solicitud de conceptos técnicos.</t>
  </si>
  <si>
    <t>El Responsable asignado de la Oficina Asesora Jurídica en Sede Central y el Abogado en las Direcciones Territoriales realizan seguimiento y control judicial presencial o virtual dos veces por semana con la finalidad de vigilar y controlar las actuaciones judiciales, a través del diligenciamiento del formato vigente de control de estado de procesos judiciales. El abogado en las Direcciones Territoriales remite mensualmente el reporte de dicho seguimiento a la sede central. (A, B) 
Evidencia: 
1. Formato diligenciado "Control de estado de procesos judiciales" vigente y el informe consolidado con el estado de procesos judiciales (Sede central)
2. Formato diligenciado "Control de estado de procesos judiciales" vigente (Direcciones Territoriales)</t>
  </si>
  <si>
    <t>GFI-3</t>
  </si>
  <si>
    <t>GFI-4</t>
  </si>
  <si>
    <t>R39</t>
  </si>
  <si>
    <t>Los Responsables GIT de Presupuesto, GIT de Contabilidad y GIT de Tesorería y los Pagadores y Contadores de las Direcciones Territoriales , cada vez que se requiera, verifican que los documentos soporte que autorizan los gastos, vengan firmados por el ordenador del gasto. En caso contrario, devuelven el documento para que sea allegado con la firma respectiva.  
Evidencia: Documentos soporte de autorización de gastos con firmas.</t>
  </si>
  <si>
    <t>El Responsable de hacer la legalización de la caja menor en el GIT de contabilidad coteja los documentos soporte con lo registrado en el SIIF Nación II, cada vez que se solicite reembolso y al cierre de la caja menor, verificando fecha, factura, valor y tercero. En caso de identificar inconsistencias, solicita al responsable de la caja menor que allegue los soportes adecuados. 
Evidencia: Documento de legalización de caja menor.</t>
  </si>
  <si>
    <t>debido a manipulación de la información financiera.</t>
  </si>
  <si>
    <t>por manejo indebido de recursos financieros por parte de quienes los administran en la entidad, para beneficio propio o de terceros</t>
  </si>
  <si>
    <t>GFI-2</t>
  </si>
  <si>
    <t>R38</t>
  </si>
  <si>
    <t>GFI-1</t>
  </si>
  <si>
    <t>R37</t>
  </si>
  <si>
    <t>Los funcionarios y contratistas de presupuesto  , cada vez que se requiera, verifican que la fecha de los documentos soporte de los registros presupuestales sea anterior al comienzo de la ejecución del gasto. En caso contrario, se abstienen de realizar el registro y se emiten lineamientos a los ordenadores y funcionarios responsables en las distintas dependencias del IGAC, con el fin de realizar oportunamente los registros financieros. 
Evidencia: Documentos soporte de los registros presupuestales</t>
  </si>
  <si>
    <t xml:space="preserve">debido a desconocimiento de las dependencias ordenadoras de los procedimientos de la subdirección administrativa y financiera
</t>
  </si>
  <si>
    <t>FDG-1</t>
  </si>
  <si>
    <t>GTH-3</t>
  </si>
  <si>
    <t>R36</t>
  </si>
  <si>
    <t xml:space="preserve">debido a:
1. Incumplimiento del  Procedimiento
2. Retrasos en la ejecución de las estrategiaspara el cumplimiento de transferencia del conocimiento.
</t>
  </si>
  <si>
    <t>por la generación de factores que afecten la no transferencia del conocimiento.</t>
  </si>
  <si>
    <t>PEC-1</t>
  </si>
  <si>
    <t>GTH-2</t>
  </si>
  <si>
    <t>R35</t>
  </si>
  <si>
    <t xml:space="preserve">El Responsable del subproceso de provisión de empleos   realiza seguimiento mensual al Plan de Previsión de Recursos Humanos a través de la verificación y validación de la lista de documentos para la vinculación de funcionarios, contrastando el informe mensual con el soporte de las evidencias subidas en el Drive. En caso de no realizar la actividad se hará la  reprogramación correspondiente.                                                            
Evidencias:  Informe mensual soportado con las evidencias en DRIVE y/o reporte del indicador de cumplimiento. </t>
  </si>
  <si>
    <t xml:space="preserve">debido a:
1. Desconocimiento o incumplimiento de los lineamientos internos de talento humano.
2. Actualización normatividad                                         
3. Reestructuración y/o rediseño del IGAC               
4. Incumplimiento en los tiempos establecidos para dar a respuestas por parte del CNSC a la entidad.                                                              </t>
  </si>
  <si>
    <t>por  el incumplimiento de los requisitos mínimos para la vinculación de los funcionarios.</t>
  </si>
  <si>
    <t>Provisión de Empleo y Compensación</t>
  </si>
  <si>
    <t>SST-1</t>
  </si>
  <si>
    <t>GTH-1</t>
  </si>
  <si>
    <t>R34</t>
  </si>
  <si>
    <t xml:space="preserve">debido a:
1. Recursos inadecuados e insuficientes (económicos, humanos y técnicos)   
2. Falta de entrenamiento.
3. Incumplimiento  de los Procedimientos.
4. Falta de personal
</t>
  </si>
  <si>
    <t>Bienestar y Sistema de Gestión de Seguridad y Salud en el Trabajo</t>
  </si>
  <si>
    <t>PRO-3</t>
  </si>
  <si>
    <t>ICA-3</t>
  </si>
  <si>
    <t>R33</t>
  </si>
  <si>
    <t>El Coordinador del GIT I+D+I , antes del uso del espectroradiómetro, valida que el equipo está funcionando dentro de los rangos apropiados en sus puntos mínimo y máximo, tomando la muestra en una tabla denominada spectralon. En caso de encontrar inconsistencias se manda a calibrar el equipo. Adicionalmente, cada año el Coordinador del GIT del proceso de I+D+I solicita la contratación de la calibración y mantenimiento de todos los espectroradiómetros para asegurar la precisión de los datos. 
Evidencias: Hoja de vida de equipos espectroradiómetros donde se relacionan calibraciones y mantenimientos, registro de captura de campo de las firmas espectrales y/o certificado de calibraciones de los equipos conforme a la fecha programada.</t>
  </si>
  <si>
    <t xml:space="preserve"> El Responsable en el GIT del proceso de Gestión del Conocimiento, Investigación e  Innovación verifica cada vez que se termine un curso dictado por el CIAF los resultados de la encuesta de satisfacción a los estudiantes, donde se evalúa la infraestructura física y tecnológica, así como el cumplimiento, claridad y comunicación por parte del docente. Si detecta que el docente tiene una calificación inferior a 3,5 / 5,0 se decide no volverlo a contratar o se le dejan de asignar materias. Si los aspectos a mejorar se encuentran en temas de infraestructura, se informa a través de memorando al proceso de Gestión de Servicios Administrativos para que se tomen las acciones respectivas. 
Evidencia: Informe de resultados de las encuestas de satisfacción, encuestas de satisfacción de los estudiantes y/o memorando solicitando las mejoras al proceso de Gestión de Servicios Administrativos (si aplica)</t>
  </si>
  <si>
    <t>Responsables verifican en la periodicidad establecida en el procedimiento, el cumplimiento de las especificaciones del producto o servicio mediante reuniones de seguimiento. En caso de encontrar un producto o servicio que tenga algún inconveniente se debe enviar a reproceso.  
Evidencia: Acta de reunión de seguimiento.</t>
  </si>
  <si>
    <t>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t>
  </si>
  <si>
    <t>por posibilidad de entregar un  producto o prestar un  servicio que no cumpla con las especificaciones técnicas establecidas o con las necesidades y expectativas de los usuarios</t>
  </si>
  <si>
    <t>PRO-2</t>
  </si>
  <si>
    <t>ICA-2</t>
  </si>
  <si>
    <t>R32</t>
  </si>
  <si>
    <t>El Director de la Dirección de Investigación y Prospectiva, trimestralmente debe verificar los perfiles, permisos o accesos de los funcionarios o contratistas que participan en los proyectos definidos, con el fin de asegurar que el uso adecuado de la información y evitar la sustracción o perdida de la información geográfica generada. En caso de encontrar alguna novedad o asignación no permitida, se solicita la eliminación de permisos al funcionario o contratista identificado a través del GLPI.  
Evidencia: Reporte de solicitudes de GLPI asociadas con la gestión de permisos de acceso y control de usuarios (cuando aplique).</t>
  </si>
  <si>
    <t>El Director de la Dirección de Investigación y Prospectiva, debe verificar de manera trimestral la custodia de la información y aplicación de las Tablas de Retención Documental vigentes y un único lugar para el almacenamiento de las carpetas mediante un archivo organizado, remitiendo esta validación a través de correo electrónico al líder del proceso. En caso de que la información este almacenada fuera de los parámetros de gestión documental debe evaluarse la trazabilidad e implementar una acción correctiva o de mejora. 
Evidencias: Reporte y/o correo electrónico remitido al líder del proceso con la validación documental</t>
  </si>
  <si>
    <t>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t>
  </si>
  <si>
    <t>por posibilidad de recibir o solicitar cualquier dádiva o beneficio a nombre propio o de terceros con el fin de obtener información reservada o clasificada, conseguir un resultado de un proyecto de investigación antes de ser publicado,</t>
  </si>
  <si>
    <t>PRO-1</t>
  </si>
  <si>
    <t>ICA-1</t>
  </si>
  <si>
    <t>R31</t>
  </si>
  <si>
    <t>El Funcionario y/o contratista delegado por el Director de la Dirección de Investigación y Prospectiva,  realiza quincenalmente el seguimiento al estado de las peticiones descargando el reporte de SIGAC. En caso de encontrar peticiones que no se han respondido, informa al responsable antes de vencer el plazo de respuesta y comunica al Director de la Dirección de Investigación y Prospectiva, sobre las peticiones pendientes por responder. 
Evidencia:  Reporte de pendientes del aplicativo de correspondencia y/o correos electrónicos informando las peticiones pendientes (según sea el caso).</t>
  </si>
  <si>
    <t xml:space="preserve">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t>
  </si>
  <si>
    <t>por inoportunidad en la prestación de servicios o en la entrega de productos</t>
  </si>
  <si>
    <t>ACM-1</t>
  </si>
  <si>
    <t>GCT-3</t>
  </si>
  <si>
    <t>R30</t>
  </si>
  <si>
    <t xml:space="preserve">debido a:
1. Falta  de Personal
2. Recursos inadecuados o insuficientes.
</t>
  </si>
  <si>
    <t>por solicitar o recibir dinero o dádivas por la realización u omisión de actos en la prestación de servicios o trámites catastrales, con el propósito de beneficiar a un particular.</t>
  </si>
  <si>
    <t>FAC-1</t>
  </si>
  <si>
    <t>Gestión catastral</t>
  </si>
  <si>
    <t>GCT-2</t>
  </si>
  <si>
    <t>R29</t>
  </si>
  <si>
    <t xml:space="preserve"> 
debido a:
1. Situaciones de orden Público en  los municipios a Intervenir
2. Condiciones medioambientales que afectan la prestación del servicio.
3. Incumplimiento de los pagos de la entidad contratante.</t>
  </si>
  <si>
    <t>Inoportunidad en los tiempos establecidos para la entrega de los avalúos comerciales</t>
  </si>
  <si>
    <t>SCE-2</t>
  </si>
  <si>
    <t>GCT-4</t>
  </si>
  <si>
    <t>R28</t>
  </si>
  <si>
    <t>debido a:
1. Situaciones de orden Público en  los municipios a Intervenir
2. Condiciones medioambientales que afectan la prestación del servicio.
3. Incumplimiento de los pagos de la entidad contratante.</t>
  </si>
  <si>
    <t>por Inoportunidad en los tiempos establecidos para la entrega de los productos resultados del  proceso de formación y actualización catastral con los municipios en jurisdicción del IGAC</t>
  </si>
  <si>
    <t>SCE-1</t>
  </si>
  <si>
    <t>GCT-1</t>
  </si>
  <si>
    <t>R27</t>
  </si>
  <si>
    <t xml:space="preserve">debidoa :
1. Falta de conocimiento de los procedimientos establecidos.
2. Recursos inadecuados o insuficientes.
</t>
  </si>
  <si>
    <t>por incumplimiento de los estándares de producción (calidad) en la prestación del servicio público Catastral por excepción</t>
  </si>
  <si>
    <t>AGR-4</t>
  </si>
  <si>
    <t>GIG-14</t>
  </si>
  <si>
    <t>R26</t>
  </si>
  <si>
    <t>El responsable del SGI o el profesional de apoyo en el laboratorio , cada vez que ingrese un funcionario o contratista a desarrollar actividades en el Laboratorio Nacional de Suelos, debe verificar que se firme el compromiso de confidencialidad, imparcialidad e independencia con el fin de garantizar que todas las personas se comprometan a implementar y mantener los lineamientos de imparcialidad establecidos en el laboratorio, en caso de encontrar desviaciones se debe informar al coordinador del laboratorio y al responsable del SGI para que se tomen las medidas pertinentes.
Evidencia: Compromisos firmados de confidencialidad, imparcialidad e independencia.</t>
  </si>
  <si>
    <t>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t>
  </si>
  <si>
    <t>por posibilidad de la manipulación de la información o en el manejo de las muestras del LNS y/o alteración de los resultados de los productos agrológicos para beneficio propio o de un tercero</t>
  </si>
  <si>
    <t>AGR-3</t>
  </si>
  <si>
    <t>GIG-13</t>
  </si>
  <si>
    <t>R25</t>
  </si>
  <si>
    <t>El Profesional de apoyo al SGI en el  Laboratorio Nacional de Suelos una vez cada dos meses realiza el seguimiento a la aplicación de los procedimientos asociados a la manipulación, almacenamiento, preparación, transporte y codificación de las muestras en el LNS, a través de la aplicación de una lista de chequeo. En caso de encontrar desviaciones realiza una reinducción en puesto de trabajo.  
Evidencia: Listas de chequeo aplicadas y/o soportes de la reinducción (si aplica)</t>
  </si>
  <si>
    <t>El Profesional en el GIT de Gestión de Suelos y Aplicaciones Agrológicas (Profesional Edafólogo) , cada vez que se requiera, envía las muestras de las comisiones de campo al Laboratorio Nacional de Suelos (LNS). Posteriormente, el Profesional Edafólogo de enlace realiza el control y seguimiento al comparar el formato de solicitud de muestras cliente interno con las muestras que realmente llegan al laboratorio. En caso de encontrar inconsistencias lleva a cabo el seguimiento respectivo hasta encontrar la razón del desvío de las muestras, y en caso de ser necesario solicita el envío de una nueva muestra.
Evidencias: Formato Control de envío y recepción de muestras, planillas del correo certificado y soportes del seguimiento o solicitud de una nueva muestra (si aplica).</t>
  </si>
  <si>
    <t>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t>
  </si>
  <si>
    <t>por pérdida de la muestra de suelos</t>
  </si>
  <si>
    <t>AGR-2</t>
  </si>
  <si>
    <t>GIG-12</t>
  </si>
  <si>
    <t>R24</t>
  </si>
  <si>
    <t xml:space="preserve">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t>
  </si>
  <si>
    <t>por calidad deficiente de los productos generados por la Gestión Agrológica</t>
  </si>
  <si>
    <t>AGR-1</t>
  </si>
  <si>
    <t>GIG-11</t>
  </si>
  <si>
    <t>R23</t>
  </si>
  <si>
    <t>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t>
  </si>
  <si>
    <t>por incumplimiento en la elaboración de los productos programados en el proceso de Gestión Agrológica</t>
  </si>
  <si>
    <t>CAR-3</t>
  </si>
  <si>
    <t>GIG-10</t>
  </si>
  <si>
    <t>R22</t>
  </si>
  <si>
    <t>El Coordinador del GIT perteneciente a la Subdirección de Geografía y Cartografía mínimo una vez al año verifica los roles de los usuarios en el aplicativo GEOCARTO, el acceso a las carpetas en los servidores y la restricción de dispositivos externos, conforme a las funciones y responsabilidades que tiene cada funcionario o contratista; y reporta al GIT de Administración de la información geodésica, cartográfica y geográfica a través de correo electrónico. En caso de encontrar diferencias, solicita el cambio respectivo.
Evidencia: Correo electrónico informando los resultados de la verificación de roles y usuarios.</t>
  </si>
  <si>
    <t>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t>
  </si>
  <si>
    <t>por recibir dádivas para alterar u omitir información en las diferentes etapas del proceso de producción cartográfica básica para beneficio propio o de un particular.</t>
  </si>
  <si>
    <t>CAR-2</t>
  </si>
  <si>
    <t>GIG-9</t>
  </si>
  <si>
    <t>R21</t>
  </si>
  <si>
    <t xml:space="preserve">El Coordinador del GIT de Producción Cartográfica realiza seguimiento y control periódico a los cronogramas de trabajo y estándares de producción, indagando con los líderes de las etapas del proceso de producción a través de mesas de trabajo, los inconvenientes presentados o retrasos en las actividades. En caso de identificarse retrasos en la programación se definen los correctivos que se deben tomar para cumplir con la meta. 
Evidencia: Actas de reunión, correos electrónicos, grabaciones de reunión u otro material soporte de las mesas de trabajo realizadas. </t>
  </si>
  <si>
    <t>El Funcionario o contratista del GIT de Producción Cartográfica  verifica las condiciones de orden público en la zona de trabajo, comunicándose con las autoridades civiles y militares del lugar, y gestiona los permisos o autorizaciones con esas autoridades. En caso de no obtener los permisos se reporta al  profesional encargado del GIT de Producción Cartográfica para posponer la comisión de campo hasta que las condiciones de seguridad sean las adecuadas, solicitando prórrogas con los usuarios externos 
Evidencia: Correos electrónicos remitidos a las autoridades civiles y militares del lugar, documentos de autoridades civiles y militares (cuando aplique) y/o prórrogas al contrato (cuando aplique).</t>
  </si>
  <si>
    <t>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t>
  </si>
  <si>
    <t>por incumplimiento de los tiempos programados para la atención de requerimientos de usuarios internos y externos en la producción, actualización y disposición de información cartográfica básica</t>
  </si>
  <si>
    <t>CAR-1</t>
  </si>
  <si>
    <t>GIG-8</t>
  </si>
  <si>
    <t>R20</t>
  </si>
  <si>
    <t>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t>
  </si>
  <si>
    <t>por incumplimiento de las especificaciones y estándares de producción cartográfica</t>
  </si>
  <si>
    <t>GEO-3</t>
  </si>
  <si>
    <t>GIG-7</t>
  </si>
  <si>
    <t>R19</t>
  </si>
  <si>
    <t>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t>
  </si>
  <si>
    <t>por solicitud o recepción de dádivas con el objetivo de agilizar o retrasar la entrega de un dato geodésico para beneficio propio o de un tercero</t>
  </si>
  <si>
    <t>GEO-2</t>
  </si>
  <si>
    <t>GIG-6</t>
  </si>
  <si>
    <t>R18</t>
  </si>
  <si>
    <t>El Funcionario responsable en el GIT Gestión Geodésica verifica que el equipo se encuentre operando correctamente antes de su salida a campo y previo a la instalación o utilización del mismo, cada vez que sea requerido, para lo cual revisa todos los parámetros de operación de los equipos de las Redes MAGNA-ECO, Red Pasiva y Nivelación Geodésica, registrando en el formato de revisión de equipos esta verificación. Si el equipo no opera correctamente, se programa su mantenimiento.
Evidencia: Formato de revisión de equipos</t>
  </si>
  <si>
    <t>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t>
  </si>
  <si>
    <t>por incumplimiento de estándares de calidad nacionales e internacionales en la generación de información geodésica</t>
  </si>
  <si>
    <t>GEO-1</t>
  </si>
  <si>
    <t>GIG-5</t>
  </si>
  <si>
    <t>R17</t>
  </si>
  <si>
    <t>El Profesional responsable de la red MAGNA-ECO del GIT Gestión Geodésica constata todos los días hábiles que el usuario tenga acceso a la información publicada en la página web realizando una simulación como usuario.  En caso de que no se pueda acceder a la información publicada en datos abiertos, el profesional del GIT Gestión Geodésica reporta a través de la herramienta GLPI a la Oficina de Informática y Telecomunicaciones la falla para restablecer el acceso a los datos, y se diligencia la matriz de control de novedades para llevar el registro mensual de las incidencias presentadas. Si se ha recibido solicitud de información por parte del usuario, se envía por cualquier medio.
 Evidencia: Incidencia en GLPI sobre el reporte de la falla dirigido a la Oficina de Informática y Telecomunicaciones y/o matriz de control de novedades mensual</t>
  </si>
  <si>
    <t>El Profesional encargado de proyectos de red pasiva en el GIT Gestión Geodésica realiza seguimiento quincenal a las solicitudes de cálculos de puntos geodésicos para red pasiva, proyectos cartográficos y de fronteras, con el propósito de llevar control de las fechas de las solicitudes, para lo cual diligencia la información requerida en el formato Seguimiento de cálculos geodésicos. En caso de encontrar solicitudes no finalizadas, indaga y ayuda a solucionar los posibles inconvenientes junto con los funcionarios que realizan el cálculo.
 Evidencia: Registro del formato 'Seguimiento de cálculos geodésicos'.</t>
  </si>
  <si>
    <t>El Profesional responsable de la red MAGNA-ECO monitorea todos los días el funcionamiento de las estaciones, descargando los archivos que proporciona cada una el día anterior (o el acumulado si se realiza teniendo en cuenta el fin de semana) y corroborando que la información este completa y sin errores.  En caso de no recibir información de alguna de las estaciones o se encuentran errores en los archivos descargados, se realiza contacto con la entidad donde se encuentra la estación para su conexión y se programará visita de mantenimiento.
 Evidencia: Matriz de seguimiento a la Red MAGNA-ECO</t>
  </si>
  <si>
    <t>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t>
  </si>
  <si>
    <t>por inoportunidad en la entrega y publicación de la información geodésica a los usuarios</t>
  </si>
  <si>
    <t>GEG-5</t>
  </si>
  <si>
    <t>R16</t>
  </si>
  <si>
    <t>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t>
  </si>
  <si>
    <t>por incumplimiento en los tiempos programados para la generación, actualización y publicación de metodologías, estudios e investigaciones geográficas, deslindes y delimitación de las entidades territoriales.</t>
  </si>
  <si>
    <t>GEG-4</t>
  </si>
  <si>
    <t>GIG-4</t>
  </si>
  <si>
    <t>R15</t>
  </si>
  <si>
    <t>Los Coordinadores del GIT Estudios geográficos y GIT de fronteras y limites de entidades territoriales , en cada etapa validan que el producto a generar esté acorde con la normatividad vigente, estándares y procedimientos, haciendo las observaciones sobre los documentos de investigación con control de cambios. En caso de que no se cumplan dichas especificaciones, el producto se devuelve al responsable para su ajuste. 
 Evidencia: Documentos de investigación versionados con control de cambios y/o correos electrónicos con la revisión del informe final de deslindes.</t>
  </si>
  <si>
    <t>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t>
  </si>
  <si>
    <t>por incumplimiento de la normatividad, estándares y/o procedimientos de información geográfica en la generación, actualización y publicación de metodologías, estudios e investigaciones geográficas, deslindes y de la delimitación de entidades territoriales</t>
  </si>
  <si>
    <t>GEG-3</t>
  </si>
  <si>
    <t>GIG-3</t>
  </si>
  <si>
    <t>R14</t>
  </si>
  <si>
    <t>El Coordinador del GIT Estudios geográficos o el funcionario asignado , antes de la publicación de una investigación, revisa que no se haya hecho una publicación anterior de una parte o la totalidad de lo allí expuesto, buscándolo a través de páginas especiales. En caso de encontrar que ha habido alguna publicación con esa información y que su autor ha estado vinculado con la investigación del IGAC, se informa a la Oficina Asesora Jurídica (OAJ) para que se inicien los procesos a los que haya lugar.
Evidencia: Memorando o correo electrónico informando la situación (si aplica).</t>
  </si>
  <si>
    <t>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t>
  </si>
  <si>
    <t>GEG-2</t>
  </si>
  <si>
    <t>GIG-2</t>
  </si>
  <si>
    <t>R13</t>
  </si>
  <si>
    <t>Los Coordinadores del GIT Estudios geográficos y ordenamiento territorial y GIT Fronteras y límites de entidades territoriales, durante el proceso de generación, y una vez finalizado, un estudio o investigación geográfica, acta e informe de deslindes, verifican el cumplimiento de normatividad y procedimientos vigentes por medio de reuniones, donde se analiza el producto final. En caso de encontrar inconsistencias con el cumplimiento, los Coordinadores de cada uno de los GIT solicitan a los responsables de cada proyecto el ajuste del documento.  
Evidencia: Registro o evidencia de asistencia a las reuniones y versiones de documentos con observaciones.</t>
  </si>
  <si>
    <t>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t>
  </si>
  <si>
    <t>por solicitud o recibimiento de dádivas para generar lineamientos geográficos, certificados o  deslindes que no cumplan con la normatividad vigente,  estándares  o especificaciones técnicas para beneficio propio o de un tercero</t>
  </si>
  <si>
    <t>GEG-1</t>
  </si>
  <si>
    <t>GGG-1</t>
  </si>
  <si>
    <t>R12</t>
  </si>
  <si>
    <t>debido a que se identifica la ilegalidad del acto por parte de un ente judicial.</t>
  </si>
  <si>
    <t>por declaratoria de inaplicación de la regulación expedida por la entidad</t>
  </si>
  <si>
    <t>REG-2</t>
  </si>
  <si>
    <t>GRH-2</t>
  </si>
  <si>
    <t>R11</t>
  </si>
  <si>
    <t>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t>
  </si>
  <si>
    <t>por inobservancia de las actividades tendientes a expedir regulación normativa por parte de la Entidad</t>
  </si>
  <si>
    <t>REG-1</t>
  </si>
  <si>
    <t>GRH-1</t>
  </si>
  <si>
    <t>R10</t>
  </si>
  <si>
    <t>ACI-2</t>
  </si>
  <si>
    <t>Gestión de Servicio Al Ciudadano</t>
  </si>
  <si>
    <t>GSC-2</t>
  </si>
  <si>
    <t>R9</t>
  </si>
  <si>
    <t>ACI-1</t>
  </si>
  <si>
    <t>GSC-1</t>
  </si>
  <si>
    <t>R8</t>
  </si>
  <si>
    <t>El Responsable en el proceso de Gestión de Comunicaciones y Mercadeo  mensualmente realiza el monitoreo de las publicaciones, a través del conteo aleatorio y su comparación con el Excel de inventarios y ERP, con el fin de asegurar los saldos reales de las publicaciones (ni sobrantes ni faltantes) en la bodega. En caso de identificar diferencias, realiza las actividades pertinentes con el área financiera. 
Evidencia: Excel de inventarios chequeado y/o Reporte de conteos físicos comparado con el Excel de inventarios o el ERP.</t>
  </si>
  <si>
    <t>debido a istemas de información susceptibles de manipulación o adulteración por falta de seguridad</t>
  </si>
  <si>
    <t>por manipulación y/o sustracción de la información misional que maneja el proceso, para beneficio propio y/o de un particular</t>
  </si>
  <si>
    <t>GCM-1</t>
  </si>
  <si>
    <t>R7</t>
  </si>
  <si>
    <t>Gestión de Comunicaciones Externas
Gestión de Comunicaciones Internas</t>
  </si>
  <si>
    <t>GCE-1</t>
  </si>
  <si>
    <t>R6</t>
  </si>
  <si>
    <t>SGI-2</t>
  </si>
  <si>
    <t>DEP-5</t>
  </si>
  <si>
    <t>R5</t>
  </si>
  <si>
    <t>SGI-1</t>
  </si>
  <si>
    <t>DEP-4</t>
  </si>
  <si>
    <t>R4</t>
  </si>
  <si>
    <t>El Responsable asignado en la Oficina Asesora de Planeación revisa cada vez que la información sea entregada por los responsables previo al cargue en los aplicativos internos y externos de la entidad, asegurando la consistencia de los datos entregados y posteriormente remitiendo correo electrónico autorizando su cargue en el sistema. En caso de identificar inconsistencias o falencias en el reporte, se realiza contacto a través de correo electrónico con el enlace o responsable para corregir la información.  
Evidencia: Correo electrónico de Visto Bueno de la OAP para el cargue en SINERGIA o Correo electrónico de notificación de cargue por el responsable.</t>
  </si>
  <si>
    <t xml:space="preserve">El Responsable asignado en la Oficina Asesora de Planeación verifica anualmente el reporte de usuarios activos en los aplicativos internos y externos de competencia del proceso de Direccionamiento Estratégico y Planeación, con el fin de asegurar que se encuentren perfiles de usuario solo para funcionarios activos y se cumplan las condiciones de seguridad y acceso a los aplicativos. En caso de identificar inconsistencias, se procede a realizar la indagación respectiva y tomar las medidas de control necesarias. 
Evidencia: Reporte de usuarios registrados en los aplicativos de competencia del proceso de Direccionamiento Estratégico y Planeación, verificado por el responsable de la OAP. </t>
  </si>
  <si>
    <t>El Responsable asignado en la Oficina Asesora de Planeación verifica previamente el reporte de información que se va a cargar en los aplicativos internos y externos de competencia del proceso de Direccionamiento Estratégico y Planeación, por parte del enlace o líder de proceso responsable, realizando el respectivo cierre y notificando al Jefe de la OAP con el fin de garantizar que fue verificado el contenido y su consistencia. En caso de identificar inconsistencias o falencias en el reporte, se realiza contacto a través de correo electrónico con el enlace o líder de proceso responsable para corregir la información.  
Evidencia: Correo electrónico con la notificación de cierre de periodo y/o correo electrónico para corregir información (Si aplica).</t>
  </si>
  <si>
    <t>EST-3</t>
  </si>
  <si>
    <t>DEP-3</t>
  </si>
  <si>
    <t>R3</t>
  </si>
  <si>
    <t xml:space="preserve">El Responsable asignado en la Oficina Asesora de Planeación  valida las solicitudes de creación o actualización de proyectos de inversión generadas por parte de los formuladores de proyecto en el sistema de información dispuesto por el DNP, realizando el rechazo en caso de que no sea viable la actualización y devolviendo al solicitante, cada vez que sea requerido. De otro modo, si se aprueba, se indica a través de correo electrónico cuando el proyecto se envía para viabilidad.
 Evidencias: Pantallazos del control de formulación técnica y/o fichas EBI actualizadas para conocer la aceptación o rechazo de la propuesta de actualización del proyecto. </t>
  </si>
  <si>
    <t>El Responsable asignado en la Oficina Asesora de Planeación revisa el contenido, calidad y consistencia de los datos consignados en el informe de gestión, cada vez que se presente por parte del responsable, con el fin de garantizar la veracidad de la información y su estructura para incluir en el informe. En caso de que presente desalineación con el marco estratégico definido por la entidad, se realiza la devolución para que el responsable haga las correcciones pertinentes. 
 Evidencia: Informe de gestión consolidado y entregado por la OAP con la información entregada por el responsable y/o correos electrónicos enviados por la Oficina Asesora de Planeación para la alineación con el informe de gestión.</t>
  </si>
  <si>
    <t>EST-2</t>
  </si>
  <si>
    <t>DEP-2</t>
  </si>
  <si>
    <t>R2</t>
  </si>
  <si>
    <t>El Responsable asignado en la Oficina Asesora de Planeación aprueba a través de correo electrónico la viabilidad generada en el sistema SIIF por parte del área solicitante, cada vez que sea requerida, para garantizar la disponibilidad de recursos en el presupuesto de inversión, rechazando en caso de que no se cuenten con los recursos suficientes, la información no coincida con el proyecto o no esté programado en el plan anual de adquisiciones. 
 Evidencia: Correo de aprobación de la viabilidad generada</t>
  </si>
  <si>
    <t>El Responsable asignado en la Oficina Asesora de Planeación realiza seguimiento al cumplimiento de presupuesto de inversión y metas institucionales por parte de los responsables, a través del envío de alertas mensualmente por correo electrónico. En caso de que se presenten novedades en el cumplimiento, se realiza monitoreo al responsable de su ejecución para generar acciones tendientes a completar las metas proyectadas. 
Evidencias: Correo con las alertas de cumplimiento de presupuesto de inversión y metas institucionales remitidas al ordenador del gasto.</t>
  </si>
  <si>
    <t>El Responsable asignado en la Oficina Asesora de Planeación realiza seguimiento mensual al plan de adquisiciones de la entidad, verificando el grado de cumplimiento en la programación del mismo y presentando el seguimiento en el Comité Institucional de Gestión y Desempeño. En caso de que se presenten variaciones con lo proyectado se generan alertas a los ordenadores del gasto. 
 Evidencia: Acta de Comité de Gestión y desempeño reflejando el seguimiento del plan y/o alertas a los ordenadores del gasto (si aplica)</t>
  </si>
  <si>
    <t>EST-1</t>
  </si>
  <si>
    <t>DEP-1</t>
  </si>
  <si>
    <t>MAPA DE CALOR RIESGO RESIDUAL</t>
  </si>
  <si>
    <t>CALIFICACIÓN RIESGO RESIDUAL</t>
  </si>
  <si>
    <t>Impacto Residual</t>
  </si>
  <si>
    <t>Severidad 
(Nivel de Riesgo)</t>
  </si>
  <si>
    <t>Tipo de Riesgo</t>
  </si>
  <si>
    <t>No. Riesgo</t>
  </si>
  <si>
    <t>RIESGO</t>
  </si>
  <si>
    <t>PROBABILIDAD</t>
  </si>
  <si>
    <t>IMPACTO</t>
  </si>
  <si>
    <t>OPCIONES</t>
  </si>
  <si>
    <t>CÓDIGO:</t>
  </si>
  <si>
    <t>MATRIZ DE RIESGOS INSTITUCIONAL - IGAC 2022</t>
  </si>
  <si>
    <t>VERSIÓN:</t>
  </si>
  <si>
    <t>VIGENCIA:</t>
  </si>
  <si>
    <t>del 01/01/2022 al 31/12/2022</t>
  </si>
  <si>
    <t>Los Coordinadores del GIT Estudios geográficos y ordenamiento territorial y GIT Fronteras y limites de entidades territoriales realizan el seguimiento mensual de los productos del plan de acción y del proyecto de inversión, reportando los avances en las herramientas dispuestas para este fin. En caso de observar actividades que no se han cumplido, se justifican los motivos de atraso y se informa a la Subdirección de geografía y cartografía. 
Evidencia: Herramientas para el seguimiento del plan de acción y proyectos de inversión, y/o correo electrónico enviando con el seguimiento.</t>
  </si>
  <si>
    <t>Acta de Comité de Gestión y desempeño reflejando el seguimiento del plan y/o alertas a los ordenadores del gasto (si aplica)</t>
  </si>
  <si>
    <t>Correo con las alertas de cumplimiento de presupuesto de inversión y metas institucionales remitidas al ordenador del gasto.</t>
  </si>
  <si>
    <t>Correo de aprobación de la viabilidad generada</t>
  </si>
  <si>
    <t>Correo electrónico con la notificación de cierre de periodo y/o correo electrónico para corregir información (Si aplica).</t>
  </si>
  <si>
    <t xml:space="preserve">Reporte de usuarios registrados en los aplicativos de competencia del proceso de Direccionamiento Estratégico y Planeación, verificado por el responsable de la OAP. </t>
  </si>
  <si>
    <t>Correo electrónico de Visto Bueno de la OAP para el cargue en SINERGIA o Correo electrónico de notificación de cargue por el responsable.</t>
  </si>
  <si>
    <t>Planes institucionales articulados con MIPG y aprobados por el Comité.</t>
  </si>
  <si>
    <t>Archivo de acciones consolidadas para la implementación del FURAG</t>
  </si>
  <si>
    <t xml:space="preserve"> Resultados del mecanismo de evaluación utilizado y/o material evidencia de la evaluación realizada. </t>
  </si>
  <si>
    <t>Presentación del desempeño institucional a la Alta Dirección, Acta de Comité presentación de resultados y/o plan de acción establecido desde la Alta Dirección.</t>
  </si>
  <si>
    <t>El Responsable asignado en la Oficina Asesora de Planeación realiza acompañamiento y seguimiento a los procesos involucrados en la evaluación del FURAG, identificando anualmente las acciones consolidadas que se deben implementar para incrementar o mantener el Índice de Desempeño Institucional (IDI) respecto a las políticas señaladas por MIPG. En caso de que no se estén cumplimiento los lineamientos del modelo, se deben crear nuevas estrategias para asegurar su implementación.
Evidencias: Archivo de acciones consolidadas para la implementación del FURAG.</t>
  </si>
  <si>
    <t xml:space="preserve">El Responsable de la Oficina Asesora de Planeación realiza evaluaciones de conocimientos generales del MIPG de manera semestral a los servidores y contratistas, a través de actividades diseñadas desde la Oficina Asesora de Planeación (OAP) con el fin de identificar y fortalecer la apropiación de los conceptos asociados al modelo, generando oportunidades de mejora en caso de que se encuentren resultados desfavorables. 
Evidencias: Resultados del mecanismo de evaluación utilizado y/o material evidencia de la evaluación realizada. </t>
  </si>
  <si>
    <t>La Alta Dirección verifica anualmente el desempeño institucional de los sistemas de gestión e implementación de MIPG, con el fin de realizar la retroalimentación a los procesos de la entidad tomando las acciones de mejora pertinentes. En caso de encontrar desviaciones, se genera un plan de acción para fortalecer la implementación de los requerimientos necesarios del MIPG.
Evidencias: Presentación del desempeño institucional a la Alta Dirección, Acta de Comité presentación de resultados y/o plan de acción establecido desde la Alta Dirección.</t>
  </si>
  <si>
    <t>Plan de Trabajo Ambiental con el seguimiento trimestral, incluyendo los ajustes a los que haya lugar.</t>
  </si>
  <si>
    <t xml:space="preserve"> Correo de reporte de cumplimiento de los controles operacionales de las matrices por la Dirección Territorial y comunicaciones realizadas por el responsable del SGA en nivel central para solicitar ajustes (si aplica).</t>
  </si>
  <si>
    <t>Base de datos en Excel con información consolidada.</t>
  </si>
  <si>
    <t>Excel de inventarios chequeado y/o Reporte de conteos físicos comparado con el Excel de inventarios o el ERP.</t>
  </si>
  <si>
    <t>Correo electrónico de seguimiento desde el GIT de Servicio al Ciudadano</t>
  </si>
  <si>
    <t xml:space="preserve">Fallo del ente judicial recibido por la entidad y/o nuevo acto administrativo generado (en caso de presentarse la inaplicabilidad). </t>
  </si>
  <si>
    <t>Registro o evidencia de asistencia a las reuniones y versiones de documentos con observaciones.</t>
  </si>
  <si>
    <t xml:space="preserve">Reporte de GLPI con la asignación de permisos al servidor NETAP y/o correos electrónicos remitidos (si aplica) </t>
  </si>
  <si>
    <t>Memorando o correo electrónico informando la situación, en caso de que haya lugar</t>
  </si>
  <si>
    <t>Documentos de investigación versionados con control de cambios y/o correos electrónicos con la revisión del informe final de deslindes.</t>
  </si>
  <si>
    <t>Correo electrónico que evidencia la realización de la revisión de los procedimientos, procedimientos actualizados cuando aplique y/o plan de trabajo para la actualización de documentos</t>
  </si>
  <si>
    <t>Herramientas para el seguimiento del plan de acción y proyectos de inversión, y/o correo electrónico enviando con el seguimiento.</t>
  </si>
  <si>
    <t xml:space="preserve">Plan anual de adquisiciones con las necesidades de personal y demás recursos necesarios y correo electrónico enviando el plan </t>
  </si>
  <si>
    <t>Matriz de seguimiento a la Red MAGNA-ECO</t>
  </si>
  <si>
    <t>Registro del formato 'Seguimiento de cálculos geodésicos'</t>
  </si>
  <si>
    <t xml:space="preserve"> Incidencia en GLPI sobre el reporte de la falla dirigido a la Oficina de Informática y Telecomunicaciones y/o matriz de control de novedades mensual</t>
  </si>
  <si>
    <t xml:space="preserve">Archivo de estaciones procesadas CP IGA Bernese 5.2 con el nombre y cargo de la persona que realizó la revisión del cálculo de las coordenadas, y/o correo electrónico como evidencia de la comunicación de las inconformidades del cálculo y su corrección (si aplica). </t>
  </si>
  <si>
    <t>Reporte semanal de los parámetros de ejecución generados por el BPE de Bernese</t>
  </si>
  <si>
    <t>Formato de revisión de equipos</t>
  </si>
  <si>
    <t>Correo electrónico con envío de información geodésica para publicar en la página web y/o comunicación realizada a la Oficina de Control Disciplinario (Si aplica).</t>
  </si>
  <si>
    <t>Formato con el registro de verificación de los equipos.</t>
  </si>
  <si>
    <t>Formatos de listas de chequeo o de aseguramiento de la calidad</t>
  </si>
  <si>
    <t xml:space="preserve"> Informe de aprobación o rechazo del producto cartográfico</t>
  </si>
  <si>
    <t>Correos electrónicos remitidos a las autoridades civiles y militares del lugar, documentos de autoridades civiles y militares (cuando aplique) y/o prórrogas al contrato (cuando aplique).</t>
  </si>
  <si>
    <t xml:space="preserve">Actas de reunión, correos electrónicos, grabaciones de reunión u otro material soporte de las mesas de trabajo realizadas. </t>
  </si>
  <si>
    <t>Correo electrónico informando los resultados de la verificación de roles y usuarios</t>
  </si>
  <si>
    <t>Pantallazo y/o listado de las solicitudes del sistema GEOCARTO aprobadas.</t>
  </si>
  <si>
    <t>Reporte del seguimiento de metas e indicadores y acciones evidenciados en el acta del Comité de Coordinación y registro de asistencia.</t>
  </si>
  <si>
    <t>Listas de chequeo diligenciadas, la actualización de la documentación según aplique y soportes de la reinducción o cambio de actividad (si aplica).</t>
  </si>
  <si>
    <t>Reporte mensual del estado de los proyectos o convenios y/o evidencias de reprocesos según aplique.</t>
  </si>
  <si>
    <t>Formato Control de envío y recepción de muestras, planillas del correo certificado y soportes del seguimiento o solicitud de una nueva muestra (si aplica).</t>
  </si>
  <si>
    <t>Listas de chequeo aplicadas y/o soportes de la reinducción (si aplica)</t>
  </si>
  <si>
    <t xml:space="preserve">Formato de Evaluación de las cartas control </t>
  </si>
  <si>
    <t>Compromiso firmados de confidencialidad, imparcialidad e independencia por parte del responsable de la recepción en el LNS.</t>
  </si>
  <si>
    <t xml:space="preserve"> Compromisos firmados de confidencialidad, imparcialidad e independencia</t>
  </si>
  <si>
    <t>1. Direcciones Territoriales: Cronograma de trabajo, reporte del seguimiento semanal y relación de acciones (si aplica).</t>
  </si>
  <si>
    <t xml:space="preserve"> Reporte de pendientes del aplicativo de correspondencia y/o correos electrónicos informando las peticiones pendientes (según sea el caso).</t>
  </si>
  <si>
    <t>Reporte y/o correo electrónico remitido al líder del proceso con la validación documental</t>
  </si>
  <si>
    <t>Reporte de solicitudes de GLPI asociadas con la gestión de permisos de acceso y control de usuarios (cuando aplique).</t>
  </si>
  <si>
    <t>Acta de reunión de seguimiento.</t>
  </si>
  <si>
    <t xml:space="preserve"> Informe de resultados de las encuestas de satisfacción, encuestas de satisfacción de los estudiantes y/o memorando solicitando las mejoras al proceso de Gestión de Servicios Administrativos (si aplica)</t>
  </si>
  <si>
    <t>Hoja de vida de equipos espectroradiómetros donde se relacionan calibraciones y mantenimientos, registro de captura de campo de las firmas espectrales y/o certificado de calibraciones de los equipos conforme a la fecha programada.</t>
  </si>
  <si>
    <t xml:space="preserve">Informe mensual soportado con las evidencias en DRIVE y/o reporte del indicador de cumplimiento. </t>
  </si>
  <si>
    <t>Informe mensual soportado con las evidencias en DRIVE y/o reporte del indicador de cumplimiento.</t>
  </si>
  <si>
    <t>Documentos soporte de los registros presupuestales</t>
  </si>
  <si>
    <t xml:space="preserve">Listado de movimiento de bancos, informes de ventas, informe de cartera por edades y comunicaciones electrónicas. </t>
  </si>
  <si>
    <t xml:space="preserve">Cuadro de ingresos actualizado y/o comprobantes contables (si aplica). </t>
  </si>
  <si>
    <t>Registros de depuración de saldos y Conciliaciones bancarias realizadas.</t>
  </si>
  <si>
    <t>Documento de legalización de caja menor.</t>
  </si>
  <si>
    <t>Documentos soporte de autorización de gastos con firmas.</t>
  </si>
  <si>
    <t>1. Formato diligenciado "Control de estado de procesos judiciales" vigente y el informe consolidado con el estado de procesos judiciales (Sede central)
2. Formato diligenciado "Control de estado de procesos judiciales" vigente (Direcciones Territoriales)</t>
  </si>
  <si>
    <t>Memorando y/o correo electrónico de solicitud de conceptos técnicos.</t>
  </si>
  <si>
    <t>Convocatoria a través de correo electrónico, acta de reunión, agenda y/o pantallazo de los participantes (convocatoria virtual)</t>
  </si>
  <si>
    <t>Certificados de antecedentes disciplinarios, correo electrónico remitido a la Jefe de la OAJ con el reporte.</t>
  </si>
  <si>
    <t xml:space="preserve">Correo electrónico remitido al abogado y recibido con la manifestación. </t>
  </si>
  <si>
    <t>Registros de asistencia y actas de reunión. Para el caso de incumplimiento envío correos electrónicos.</t>
  </si>
  <si>
    <t>Lista de asistencia y material presentado</t>
  </si>
  <si>
    <t>Formato diligenciado y firmado por el solicitante de los documentos en Archivo Central</t>
  </si>
  <si>
    <t>Inventario documental actualizado</t>
  </si>
  <si>
    <t>Reporte mensual recibido por la empresa de seguridad y reporte de novedades realizadas por el Almacén.</t>
  </si>
  <si>
    <t>Informes de inventario, actas, comprobantes de ajustes y/o notificaciones por correo electrónico.</t>
  </si>
  <si>
    <t>Formato de inducción a contratistas diligenciado y firmado, registros de asistencia a socializaciones, material fotográfico y/o correos electrónicos remitidos.</t>
  </si>
  <si>
    <t xml:space="preserve">Verificación trimestral del Plan Anual de Adquisiciones del proceso con los servicios esenciales  y/o correo que evidencie la solicitud de modificaciones al PAA (Si aplica). </t>
  </si>
  <si>
    <t>Correo electrónico con la aprobación de la solicitud y/o Plan de mantenimiento aprobado.</t>
  </si>
  <si>
    <t>Control del formato Solicitud de servicios de transporte (físico o digital) correctamente diligenciado y debidamente autorizado a través de firma, correo electrónico u aprobación digital a través de la herramienta de gestión de soporte técnico.</t>
  </si>
  <si>
    <t>Planilla de programación de transporte verificada para los casos con observaciones y/o comunicado realizado al conductor o servidor (si aplica).</t>
  </si>
  <si>
    <t xml:space="preserve">Reporte de la herramienta de gestión de soporte técnico - GLPI con la información incluyendo las solicitudes en estado 'No resuelto'. </t>
  </si>
  <si>
    <t>Cronograma de mantenimiento con seguimiento y control registro de mantenimientos</t>
  </si>
  <si>
    <t>Correo electrónico con el reporte de la novedad o falla y/o reporte de la verificación aleatoria de la infraestructura tecnológica realizada.</t>
  </si>
  <si>
    <t>Reportes de solicitudes de permisos de acceso a las bases de datos institucionales</t>
  </si>
  <si>
    <t>Reportes de solicitudes de permisos de acceso a la base de datos Cobol debidamente autorizadas por el Jefe de Conservación.</t>
  </si>
  <si>
    <t>Correos electrónicos</t>
  </si>
  <si>
    <t xml:space="preserve">Reporte de creación y modificación de usuarios en la herramienta de la mesa de servicios. </t>
  </si>
  <si>
    <t xml:space="preserve">Correos remitidos a los dueños de los activos de información con el reporte adjunto y/o caso de GLPI generado por el dueño de los activos de información en caso de que existan modificaciones aplicables o novedades a revisar. </t>
  </si>
  <si>
    <t xml:space="preserve"> Comunicados y/o actas de reunión de Comité Institucional de Gestión y Desempeño.</t>
  </si>
  <si>
    <t xml:space="preserve"> Acta de reunión y/o cronograma de auditoría verificado.</t>
  </si>
  <si>
    <t xml:space="preserve">Resultados de la evaluación a los auditores y/o plan de mejoramiento individual (si aplica). </t>
  </si>
  <si>
    <t>Informes preliminares y finales presentados por correo electrónico al Jefe de la OCI y/o verificaciones realizadas al informe por parte del jefe de la OCI.</t>
  </si>
  <si>
    <t>Correo electrónico de verificación por parte del responsable de la Oficina de Control Interno al Jefe de la OCI</t>
  </si>
  <si>
    <t>Informes de auditoria revisados y objetados.</t>
  </si>
  <si>
    <t>Informe Validado</t>
  </si>
  <si>
    <t>NIVELES DE RIESGO</t>
  </si>
  <si>
    <t>SEVERIDAD (NIVEL DE RIESGO)</t>
  </si>
  <si>
    <t>No. DEL RIESGO</t>
  </si>
  <si>
    <t>CALIFICACIÓN RIESGO INHERENTE</t>
  </si>
  <si>
    <t>MAPA DE CALOR RIESGO INHERENTE</t>
  </si>
  <si>
    <t>VIGENCIA 2022</t>
  </si>
  <si>
    <t>OBCIONES</t>
  </si>
  <si>
    <t>Orientación al Servicios</t>
  </si>
  <si>
    <t>OSE</t>
  </si>
  <si>
    <t>Tecnología</t>
  </si>
  <si>
    <t>Estudios y Aplicaciones en tecnologías de la Información Geográfica (TIG)</t>
  </si>
  <si>
    <t>Gestión de servicios</t>
  </si>
  <si>
    <t>GSER</t>
  </si>
  <si>
    <t>MENU</t>
  </si>
  <si>
    <t>PROBABILIDAD RESIDUAL FINAL</t>
  </si>
  <si>
    <t>IMPACTO RESIDUAL FINAL</t>
  </si>
  <si>
    <t>Riesgo de Corrupción</t>
  </si>
  <si>
    <t>Riesgo Operativo</t>
  </si>
  <si>
    <t>Riesgo Financiero</t>
  </si>
  <si>
    <t>Riesgo Tecnológico</t>
  </si>
  <si>
    <t>Riesgo Ambiental</t>
  </si>
  <si>
    <t>Riesgo de Cumplimiento</t>
  </si>
  <si>
    <t>Contexto Estratégico  FACTOR EXTERNO</t>
  </si>
  <si>
    <t>Contexto Estratégico  FACTOR INTERNO</t>
  </si>
  <si>
    <t>Contexto Estratégico FACTOR DEL PROCESO</t>
  </si>
  <si>
    <t>Económicos y financieros</t>
  </si>
  <si>
    <t>Financieros</t>
  </si>
  <si>
    <t>Transversalidad</t>
  </si>
  <si>
    <t>Políticos</t>
  </si>
  <si>
    <t>Sociales y culturales</t>
  </si>
  <si>
    <t>Tecnológicos</t>
  </si>
  <si>
    <t>Ambientales</t>
  </si>
  <si>
    <t>Legales y reglamentarios</t>
  </si>
  <si>
    <t>Personal</t>
  </si>
  <si>
    <t>Procesos</t>
  </si>
  <si>
    <t>Estratégico</t>
  </si>
  <si>
    <t>Diseño del proceso</t>
  </si>
  <si>
    <t>Interacciones con otros procesos</t>
  </si>
  <si>
    <t>Procedimientos asociados</t>
  </si>
  <si>
    <t>Responsables del proceso</t>
  </si>
  <si>
    <t>Comunicación entre los procesos</t>
  </si>
  <si>
    <t>Activos de seguridad digital</t>
  </si>
  <si>
    <t>Riesgo Estratégico</t>
  </si>
  <si>
    <t>Comunicación Interna</t>
  </si>
  <si>
    <t xml:space="preserve"> por la desarticulación de los elementos del Plan Estratégico Institucional (PEI) con los planes y proyectos del IGAC</t>
  </si>
  <si>
    <t>debido a:
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t>
  </si>
  <si>
    <t>por el incumplimiento de la meta de implementación del MIPG en la entidad,</t>
  </si>
  <si>
    <t>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t>
  </si>
  <si>
    <t xml:space="preserve"> por la gestión inadecuada de los impactos ambientales generados por la entidad</t>
  </si>
  <si>
    <t>por inoportuna atención a las peticiones, quejas, reclamos, denuncias y sugerencias, solicitados por los ciudadanos y grupos de interés en los diferentes canales de atención</t>
  </si>
  <si>
    <t>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t>
  </si>
  <si>
    <t>por posibilidad de recibir o solicitar
cualquier dádiva o beneficio a nombre propio o para
terceros, durante la prestación del servicio o la atención al ciudadano</t>
  </si>
  <si>
    <t>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t>
  </si>
  <si>
    <t>por manipulación y/o sustracción indebida de información  geográfica durante el proceso  previo a su publicación o presentación de resultados, para beneficio propio o de un tercero.</t>
  </si>
  <si>
    <t xml:space="preserve">por posibilidad que se generen factores que afectan el proceso de afiliación a la ARL  en los tiempos reales y la selección del nivel de riesgo  </t>
  </si>
  <si>
    <t>por registros presupuestales, contables y de tesorería generados inoportunamente</t>
  </si>
  <si>
    <t>por registros presupuestales, contables y de tesorería que no coincidan con la realidad</t>
  </si>
  <si>
    <t>debido a utilización inadecuada de conceptos parametrizados por la entidad para el registro de hechos económicos en el SIIF Nación</t>
  </si>
  <si>
    <t>por inoportunidad  en la respuesta a los requerimientos en procesos judiciales</t>
  </si>
  <si>
    <t xml:space="preserve">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t>
  </si>
  <si>
    <t>por respuesta indebida o fuera de los términos legales a los  procesos judiciales, para beneficiar los intereses de un tercero</t>
  </si>
  <si>
    <t>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t>
  </si>
  <si>
    <t>por inoportunidad en la actualización e implementación de los instrumentos archivísticos</t>
  </si>
  <si>
    <t>por pérdida de la memoria institucional</t>
  </si>
  <si>
    <t>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t>
  </si>
  <si>
    <t>por actos indebidos por acción u omisión para favorecer a Funcionarios o exfuncionarios en el desarrollo del proceso disciplinario</t>
  </si>
  <si>
    <t xml:space="preserve">debido a:
1.  deficiente o inadecuado control y seguimiento de las actuaciones llevadas a cabo en curso de los procesos disciplinarios.
2. Incumplimiento de la obligaciones de los funcionarios  comisionados por la Oficina de control Interno Disciplinario. </t>
  </si>
  <si>
    <t>Impacto
Lo que puede ocurrir</t>
  </si>
  <si>
    <t>TIPO DE RIESGO</t>
  </si>
  <si>
    <t>El Responsable asignado en la Oficina Asesora de Planeación  revisa anualmente la articulación del marco estratégico del IGAC frente a los planes, metas y proyectos de inversión vigentes,
comunicando esta información por cualquiera de los medios internos establecidos por la entidad a las áreas u oficinas responsables de proyectos, para su identificación y apropiación.  En caso de que se presenten novedades en el envío de estas comulaciones, se utilizaran medios alternativos para dar a conocer la articulación del marco estratégico. 
 Evidencia: Comunicaciones, piezas gráficas, publicaciones realizadas y/o registros de asistencia; y Registro de los medios alternativos utilizados (si aplica).</t>
  </si>
  <si>
    <t>debido a sistemas de información susceptibles de manipulación o adulteración por falta de seguridad</t>
  </si>
  <si>
    <t>debido a:
1. Deficiencia en la atención prestada a los ciudadanos o grupos de interés
2. No contar con recursos tecnológicos para hacer seguimiento y agilizar las peticiones presentadas por los ciudadanos
3. Falta de conocimiento del personal de la normatividad vigente en derechos de petición</t>
  </si>
  <si>
    <t>Correo de envío del proyecto de Acto Administrativo al proceso a la Oficina Asesora Jurídica y envío a la Dirección General  para publicación en el diario oficial.</t>
  </si>
  <si>
    <t xml:space="preserve">El Técnico encargado de archivo del GIT Fronteras y límites de entidades territoriales verifica la restricción de permisos sobre el servidor NETAP de la Subdirección de Geografía y Cartografía, de manera que se cuente con un único acceso, sin tener posibilidades de edición. En caso de ser requerido, se solicita a través del GLPI la asignación de permisos para el acceso de acuerdo con las personas designadas por cada Coordinador. En caso de encontrar novedades o perfiles que no deban tener acceso, se debe indagar sobre la incidencia generada en GLPI para darle los privilegios de acceso, y se informa a la Subdirección de Geografía y Cartografía para que adelante la investigación dependiendo la situación.  
 Evidencias: Reporte de GLPI con la asignación de permisos al servidor NETAP y/o correos electrónicos remitidos (si aplica) </t>
  </si>
  <si>
    <t>El Líder de la Producción Cartográfica , en cada etapa de elaboración del producto cartográfico, verifica el cumplimiento de especificaciones y estándares de producción de la etapa anterior, registrando las observaciones en los formatos de listas de chequeo o de aseguramiento de la calidad. En caso de encontrar algún incumplimiento, informa al Profesional Líder de la producción cartográfica para que se tomen las acciones pertinentes. 
Evidencias: Formatos de listas de chequeo o de aseguramiento de la calidad</t>
  </si>
  <si>
    <t>debido 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t>
  </si>
  <si>
    <t xml:space="preserve"> El Subdirector de Agrología realiza seguimiento trimestral al reporte y análisis de las metas e indicadores en los Comités de Coordinación, con el fin de verificar el cumplimiento en la generación de los productos programados por el proceso de Gestión Agrológica. En caso de que se detecten desviaciones se analizan las causas y se determinan las acciones que deben adelantar los responsables.
Evidencia: Reporte del seguimiento de metas e indicadores y acciones evidenciados en el acta del Comité de Coordinación y registro de asistencia.</t>
  </si>
  <si>
    <t>debido 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t>
  </si>
  <si>
    <t xml:space="preserve">debido a :
1. Falta de conocimiento de los procedimientos establecidos.
2. Recursos inadecuados o insuficientes.
</t>
  </si>
  <si>
    <t>El subdirector de Avalúos  o quien haga sus veces, así como los Directores Territoriales, , a partir del inicio del convenio, elaboran el cronograma y tablero de control de ejecución del proceso de formación o actualización catastral. El Director Territorial, la Subdirección de catastro y las áreas que sean requeridas en el marco del proceso, realizan seguimiento 2 veces al mes al cronograma de ejecución a fin de identificar retrasos, causas y definir las acciones a realizar para el cumplimiento.
Esta actividad se hace 2 veces al mes.
Evidencia: 
1. Direcciones Territoriales: Listas de asistencia a reuniones de seguimiento y/o actas de reunión.
2. Subdirección de Avalúos (Sede Central): Listas de asistencia a reuniones de seguimiento y/o actas de reunión.</t>
  </si>
  <si>
    <t>El Director de la Dirección de Investigación y Prospectiva, verifica mensualmente el cumplimiento de las actividades propuestas en el Plan de Acción Anual (PAA) y los cronogramas de los proyectos, analizando los informes entregados a través de correo electrónico por cada responsable de Proyecto. En caso de encontrar algún retraso, o posible retraso, se toman las decisiones y reprogramaciones necesarias para cumplir las metas anuales. 
Evidencia: Informe mensual consolidado de seguimiento al Plan de Acción Anual (PAA) y/o correos electrónicos de entrega de informes</t>
  </si>
  <si>
    <t>Informe mensual consolidado de seguimiento al Plan de Acción Anual (PAA) y/o correos electrónicos de entrega de informes</t>
  </si>
  <si>
    <t>Correo electrónico o comunicación solicitando la adquisición de la nueva versión del software y/o el estado del software para la operación</t>
  </si>
  <si>
    <t xml:space="preserve">debido a:
1. Incumplimiento del  Procedimiento
2. Retrasos en la ejecución de las estrategias para el cumplimiento de transferencia del conocimiento.
</t>
  </si>
  <si>
    <t xml:space="preserve">Los funcionarios y contratistas de tesorería cotejan el listado de movimiento de bancos (Orden de consignación y notas crédito) con los informes de ventas generados por el centro de información y con la información de cartera del GIT Contabilidad, con el fin de identificar el tercero y depurar los documentos de recaudo por clasificar. En caso de no poder identificar las partidas bancarias, el GIT Tesorería remite el movimiento de bancos a las diferentes dependencias del IGAC encargadas de prestar servicios con el fin de depurar el documento de recaudo respectivo.  
Evidencia: Listado de movimiento de bancos, informes de ventas, informe de cartera por edades y comunicaciones electrónicas. </t>
  </si>
  <si>
    <t>debido 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t>
  </si>
  <si>
    <t xml:space="preserve">El Responsable asignado GIT Servicios Administrativos verifica trimestralmente el Plan Anual de Adquisiciones del proceso, incluyendo los servicios esenciales (aseo, cafetería, vigilancia y seguros), con el fin de realizar el seguimiento a su cumplimiento. En caso de que se presenten variaciones o se requieran hacer modificaciones (si aplica), se revisa el Plan y se remite al proceso de Gestión Contractual para su aprobación y actualización.  
Evidencia: Verificación trimestral del Plan Anual de Adquisiciones del proceso con los servicios esenciales  y/o correo que evidencie la solicitud de modificaciones al PAA (Si aplica). </t>
  </si>
  <si>
    <t>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periódicamente estar informados a cerca de como avanza la gestión de las siete vías estratégicas de la ICDE</t>
  </si>
  <si>
    <t xml:space="preserve">debido 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t>
  </si>
  <si>
    <t>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t>
  </si>
  <si>
    <t xml:space="preserve">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t>
  </si>
  <si>
    <t>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t>
  </si>
  <si>
    <t>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t>
  </si>
  <si>
    <t>El Responsable asignado en la Oficina Asesora de Planeación verifica anualmente la articulación de los Planes Institucionales de la entidad con los requerimientos del MIPG en el momento de su actualización, con el fin de incluir las actividades que tengan que completarse de acuerdo con este modelo. Posteriormente, se remite al Comité Institucional de Gestión y Desempeño para su aprobación final. En caso de identificar inconsistencias o desalineaciones, se revisa para aplicar los ajustes necesarios y se informa a los responsables involucrados. 
Evidencias: Planes institucionales articulados con MIPG y aprobados por el Comité.</t>
  </si>
  <si>
    <t>Los responsable  de los subprocesos de Gestión de Comunicaciones Internas y externas  monitorean la difusión de información institucional a través del proceso de Gestión de Comunicaciones  quienes consolidan las necesidades enviadas por las dependencias y Direcciones Territoriales, las valida y viabiliza acorde con la estrategia de comunicaciones del instituto. En casos excepcionales, el proceso establece acciones de contingencia para cumplir con el requerimiento.
La actividad se realiza por cada solicitud recibida y se consolida trimestralmente.
Evidencia: Base de datos en Excel con información consolidada.</t>
  </si>
  <si>
    <t>Reporte mensual de  la revisión de quejas y denuncias</t>
  </si>
  <si>
    <t>El Coordinador  GIT de Estudios Geográficos y Ordenamiento Territorial, el Coordinador GIT de Fronteras y Limites de Entidades Territoriales , anualmente, o cada vez que se requiera, revisan que los procedimientos estén acorde a la normatividad y estándares vigentes. En caso de requerirse, se realiza la correspondiente actualización.
Evidencia: Correo electrónico que evidencia la realización de la revisión de los procedimientos, procedimientos actualizados cuando aplique y/o plan de trabajo para la actualización de documentos</t>
  </si>
  <si>
    <t xml:space="preserve">Los Coordinadores del GIT Estudios geográficos y ordenamiento territorial y GIT Fronteras y limites de entidades territoriales revisan la disponibilidad de personal, así como otros recursos necesarios para estimar las necesidades con base en el presupuesto asignado. En caso de que el personal existente sea insuficiente, o no sea el requerido, se solicitará la asignación del personal a la Subdirectora de Geografía y Cartografía, sujetos a disponibilidad de presupuesto asignados a cada GIT. 
Evidencias: Plan anual de adquisiciones con las necesidades de personal y demás recursos necesarios y correo electrónico enviando el plan </t>
  </si>
  <si>
    <t>El Coordinador del GIT Gestión Geodésica  mensualmente revisa el cálculo de coordenadas o datos geodésicos comprobando que se cumplan todas las etapas del procedimiento y que genere resultados de  forma correcta; en caso de detectar un incumplimiento, se comunica con el responsable del procesamiento para que se realicen las acciones a las que haya lugar y así rehacer el cálculo. 
Evidencia: Archivo de estaciones procesadas CP IGA Bernese 5.2 con el nombre y cargo de la persona que realizó la revisión del cálculo de las coordenadas, y/o correo electrónico como evidencia de la comunicación de las inconformidades del cálculo y su corrección (si aplica).</t>
  </si>
  <si>
    <t>El Funcionario responsable del centro de procesamiento IGA revisa semanalmente las soluciones de coordenadas, evaluando que los parámetros de procesamiento generados por el BPE de Bernese se encuentren dentro de los rangos permitidos, en caso de no cumplir algún parámetro se revisa nuevamente la configuración de la campaña de cálculo y se aplican los ajustes pertinentes.  
Evidencia: Reporte semanal de los parámetros de ejecución generados por el BPE de Bernese</t>
  </si>
  <si>
    <t>El Coordinador del GIT Gestión Geodésica mensualmente realiza seguimiento a los tiempos para el reporte de la publicación de la información geodésica en la página web. En caso de que se encuentren retrasos, se investiga el motivo, y de encontrarse que se trata para beneficio de un particular se informa la situación a la Oficina de Control Disciplinario para iniciar el proceso pertinente.   
Evidencia: Reporte del seguimiento mensual a los tiempos de la información publicada en la página web  y/o comunicación realizada a la Oficina de Control Disciplinario (Si aplica el caso).</t>
  </si>
  <si>
    <t>El responsable de la administración de los equipos,
 antes y después de la comisión realiza verificación de equipos para control terrestre y clasificación de campo para realizar el trabajo asignado llevando a cabo pruebas de funcionamiento. En caso de encontrar fallas en los equipos, los reporta al responsable del almacén para que actualice el listado sobre el estado operativo de los equipos y se programe su revisión y mantenimiento respectivo.
Evidencia: Formato con el registro de Verificación de equipos e instrumentos auxiliares geodésicos y topográficos.</t>
  </si>
  <si>
    <t>El Profesional líder en validación de productos cartográficos, en cada proyecto realiza el seguimiento y control a los elementos de calidad establecidos en las especificaciones técnicas vigentes, mediante muestreo y verificación del cumplimiento de las mismas en los productos finales establecidos. En caso de presentarse no conformidades se genera un reporte para definir los tipos de ajuste a realizar si los hay, realizando la respectiva devolución hasta que cumpla con los parámetros de calidad.  
Evidencia: Informe de aprobación o rechazo del producto cartográfico</t>
  </si>
  <si>
    <t>El Coordinador del GIT o su delegado perteneciente a la Subdirección de Geografía y Cartografía , cada vez que se registra una solicitud en GEOCARTO, debe revisar la solicitud de productos para usuarios y aprobarla a través de este software, corroborando su pertinencia. En caso de encontrar una solicitud de una información que no se requiera para el trabajo a realizar, la rechaza a través de GEOCARTO.  
Evidencia: Pantallazo y/o listado de las solicitudes del sistema GEOCARTO aprobadas.</t>
  </si>
  <si>
    <t>El Profesional de apoyo al SGI en el  Laboratorio Nacional de Suelos una vez cada dos meses realiza el seguimiento a la aplicación de los procedimientos asociados a la manipulación, almacenamiento, preparación, transporte y codificación de las muestras en el LNS, a través de la aplicación de una lista de chequeo. En caso de encontrar desviaciones realiza una reinducción en puesto de trabajo.  
Evidencia: Listas de chequeo aplicadas y/o soportes de la reinducción (si aplica)</t>
  </si>
  <si>
    <t>El Facilitador del Sistema de Gestión Integrado (SGI) o el Profesional de Control de Calidad del proyecto  realiza el seguimiento al cumplimiento de la documentación del SGI, formatos y sus controles, como mínimo una vez cada dos meses, lo cual se debe hacer a través de la aplicación de listas de chequeo que permitan evaluar el cumplimiento del paso a paso para generar los productos de la Subdirección. En caso de que se encuentre una desviación o desconocimiento en el procedimiento para generar los productos por alguno de los servidores públicos, se procederá a hacer una reinducción del proceso o se cambiará de actividad.  
Evidencia: Listas de chequeo diligenciadas, la actualización de la documentación según aplique y soportes de la reinducción o cambio de actividad (si aplica).</t>
  </si>
  <si>
    <t xml:space="preserve">El Profesional de calidad en el LNS evalúa trimestralmente las cartas control de los procesos en curso, con el fin de garantizar el control de los procedimientos analíticos. En caso de encontrar comportamientos anormales o atípicos, se realiza el análisis de causas y se determinan las acciones que se deben llevar a cabo para identificar la falla y corregirla posteriormente.  
Evidencia: Formato de Evaluación de las cartas control </t>
  </si>
  <si>
    <t>El responsable del SGI o el profesional de apoyo en el laboratorio , cada vez que se realice una solicitud de muestra para análisis químico, físico, mineralógico y biológico, debe entregar únicamente la orden de consignación al usuario y por ningún motivo entregar datos como el número de solicitud, de laboratorio de las muestras o datos como quienes serán los encargados de realizar su análisis, con el fin de que los analistas intervinientes en el proceso desconozcan la identidad del usuario quien realizó la solicitud y de que el cliente no conozca los datos con respecto a la identificación de sus muestras y quienes serán los encargados de analizarlas; y así garantizar la confidencialidad e imparcialidad en las actividades y en el  manejo de las muestras en el laboratorio. En caso de que el usuario requiera  tener mayor información se debe aplicar lo establecido en el procedimiento "Análisis de muestras en el LNS", y en todo caso evitar que se revele información sobre las personas involucradas en la ejecución de análisis de las muestras. 
Evidencia: Compromiso firmados de confidencialidad, imparcialidad e independencia por parte del responsable de la recepción en el LNS.</t>
  </si>
  <si>
    <t>El Subdirector de Proyectos y el Director de Gestión Catastral  elaboran el cronograma y tablero de control de ejecución del proceso de formación o actualización catastral a partir del inicio del proyecto.  
la dirección de gestión  catastral y las áreas que sean requeridas en el marco del proceso, realizan seguimiento 2 veces al mes al cronograma de ejecución a fin de identificar retrasos, causas y definir las acciones a realizar para el cumplimiento.
Evidencia: 1. La  dirección de Gestión  Catastral (Sede Central): Cronograma de trabajo, Tableros de control, las listas de asistencia al seguimiento y/o actas de reunión.</t>
  </si>
  <si>
    <t>El Director Territorial  elabora el cronograma de los trámites que serán atendidos durante el mes, dando prioridad a los más antiguos, realizando seguimiento semanal a su ejecución, sea él o a quien designe. Al final del mes se debe evaluar el cumplimiento del cronograma, identificar los trámites previstos y no atendidos, así como las causales, y proponer las acciones respectivas con el fin de dar cumplimiento en el mes siguiente.  
En caso de identificar novedades en el cumplimiento se reprograman las actividades. Esta actividad se hace mensualmente.
Evidencia: 1. Direcciones Territoriales: Cronograma de trabajo, reporte del seguimiento semanal y relación de acciones (si aplica).</t>
  </si>
  <si>
    <t>Los Coordinadores de los GIT's TIG, I+D+I, CTEIG anualmente  revisan la necesidad de actualizar software obsoleto requerido para su operación, a través de listado de verificación. En caso de encontrar un software obsoleto, cada Coordinador del GIT solicita la destinación de los recursos y presenta el requerimiento a la Oficina de Informática y Telecomunicaciones (OIT) para que realicen la adquisición de las licencias. 
Evidencia: Correo electrónico o comunicación solicitando la adquisición de la nueva versión del software y/o el estado del software para la operación</t>
  </si>
  <si>
    <t xml:space="preserve">El Responsable en la subdirección de Talento Humano,  el Líder del SGSST, realiza seguimiento mensual  a la matriz  de afiliación de la ARL a través de la verificación con la ARL  y/o  plataforma. En caso de no realizar la  verificación actividad se hará su respectiva reprogramación. 
La consolidación del informe se hace trimestralmente.
Evidencias: Informe Trimestral soportado con las evidencias en DRIVE y/o reporte del indicador de cumplimiento. </t>
  </si>
  <si>
    <t xml:space="preserve">El Responsable del subproceso de formación y Gestión del Desempeño, realiza seguimiento trimestral al proceso de transferencia del conocimiento a través de la verificación y validación de las actividades programada y su cumplimiento, contrastando con los  informes mensuales (PIC y bienestar e Incentivos), con el soporte de las evidencias subidas en el Drive y  en caso de no realizar la actividad  se hará la  reprogramación correspondiente. 
Evidencias:  Informe Trimestral  soportado con las evidencias en DRIVE y/o reporte del indicador de cumplimiento </t>
  </si>
  <si>
    <t xml:space="preserve">El Coordinador GIT Contabilidad verifica el adecuado registro de la información financiera, cotejando que la información contable coincida con los documentos soporte y normatividad vigente. En caso contrario, se emiten lineamientos con el fin de sensibilizar a los responsables de registrar la información de los procedimientos del GIT del proceso.
Evidencia: Cuadro de ingresos actualizado y/o comprobantes contables (si aplica). </t>
  </si>
  <si>
    <t>El Responsable asignado de la Oficina Asesora Jurídica en Sede Central y el Abogado en las Direcciones Territoriales realiza no menos de tres reuniones mensuales de seguimiento a los abogados de las Direcciones Territoriales para casos específicos o cuando sea requerido, con la finalidad de retroalimentar, apoyar y controlar la gestión judicial de los procesos en curso. 
Evidencia: Convocatoria a través de correo electrónico, acta de reunión, agenda y/o pantallazo de los participantes (convocatoria virtual)</t>
  </si>
  <si>
    <t>El Responsable del Almacén General. solicita reporte mensual de la apertura y cierre de las bodegas a la empresa de vigilancia y seguridad a cargo, con el fin de verificar las fechas de apertura, cierre y novedades relevantes presentadas, propendiendo por el manejo y custodia eficiente de los recursos físicos.
Evidencias:  Reporte mensual recibido por la empresa de seguridad y reporte de novedades realizadas por el Almacén.</t>
  </si>
  <si>
    <t>El Responsable del Almacén General o el Responsable en Direcciones Territoriales realiza inventario anualmente de los elementos y bienes almacenados en la bodega, generando un informe de la conciliación de los registros en el sistema frente a los físicos. En caso de presentar diferencias se llevan a cabo las acciones correctivas y ajustes necesarios para subsanar las diferencias presentadas. 
Evidencia: Informes de inventario, actas, comprobantes de ajustes y/o notificaciones por correo electrónico.</t>
  </si>
  <si>
    <t>El Responsable de los servicios de transporte en el GIT de Servicios Administrativos verifica, cada vez que sea requerido, que el formato de solicitud (físico o digital) esté debidamente diligenciado y autorizado por el Subdirector, Secretario General, Director Territorial y/o Coordinador GIT a través de firma, correo electrónico u aprobación digital a través de la herramienta de gestión de soporte técnico. En caso de no ser así, devuelve la solicitud y requiere cumplimiento. 
Evidencia: Control del formato Solicitud de servicios de transporte (físico o digital) correctamente diligenciado y debidamente autorizado a través de firma, correo electrónico u aprobación digital a través de la herramienta de gestión de soporte técnico.</t>
  </si>
  <si>
    <t>El Responsable de los servicios de transporte en el GIT de Servicios Administrativos verifica la planilla de programación de transporte, con el fin de validar el correcto diligenciamiento del formato, incluyendo el tiempo de recorrido. En caso de presentar observaciones, se registran en el formato y se requerirá la presencia del conductor y del servidor para mayor información sobre el hecho y la fijación de compromisos.  
Evidencia: Planilla de programación de transporte verificada para los casos con observaciones y/o comunicado realizado al conductor o servidor (si aplica).</t>
  </si>
  <si>
    <t>Los Ingenieros de sistemas de cada Dirección Territorial y el Líder de mesa de servicios,  Los Ingenieros de sistemas de cada Dirección Territorial y el Líder de mesa de servicios,  mensualmente, verifican el estado de las solicitudes de atención, así como los seguimientos asociados a aquellas en estado 'No resuelto', con el objetivo de identificar los motivos por los cuales no se ha dado solución. En caso de encontrar solicitudes no resueltas en los plazos de los Acuerdos de Niveles de Servicio (ANS), se realiza un informe para la dirección de tecnología, para la generación de un plan de atención de solicitudes.
Evidencia: Reporte de la herramienta de gestión de soporte técnico - GLPI con la información incluyendo las solicitudes en estado 'No resuelto'.</t>
  </si>
  <si>
    <t>El Administrador de bases de datos El Administrador de bases de datos atiende cada solicitud de permisos de acceso a las bases de datos institucionales las cuales se gestionan a través de requerimientos en la herramienta tecnológica de la mesa de servicios, a solicitud de los usuarios. En caso de que los privilegios no sean autorizados por ellos se rechaza la solicitud y  no se asignan los permisos en las bases de datos.
Evidencia: Reportes de solicitudes de permisos de acceso a las bases de datos institucionales</t>
  </si>
  <si>
    <t>Los Jefes de Conservación en las Direcciones Territoriales Los Jefes de Conservación en las Direcciones Territoriales generan las solicitudes de permisos de acceso a las bases de datos de Cobol, las cuales se gestionan a través de requerimientos de la herramienta tecnológica de la mesa de servicios por el ingeniero de la DT a solicitud de los usuarios. En caso de que la solicitud no llegue autorizada por el Jefe de Conservación no se asignan permisos en Cobol.
Evidencia: Reportes de solicitudes de permisos de acceso a la base de datos Cobol debidamente autorizadas por el Jefe de Conservación.</t>
  </si>
  <si>
    <t xml:space="preserve">El Profesional designado del GIT de Infraestructura Tecnológica , cuando se requiera, asigna privilegios de acceso a la infraestructura con base en la Política del sistema de seguridad y privacidad de la información y seguridad digital, de acuerdo con los permisos requeridos y autorizados por los dueños de los activos de información, para evitar ingresos no autorizados a las herramientas tecnológicas. En caso que un perfil quede asignado incorrectamente, se procede a realizar corrección en la asignación del permiso.
Evidencia: Reporte de creación y modificación de usuarios en la herramienta de la mesa de servicios. </t>
  </si>
  <si>
    <t xml:space="preserve">El Profesional designado del GIT de Infraestructura Tecnológica mensualmente remite a los dueños de los activos de información el Reporte de creación y modificación de usuarios, con el fin de validar el acceso autorizado a los usuarios. En caso de que se identifiquen novedades en el acceso, se tomarán las acciones pertinentes para mantener la confidencialidad de los activos de información. 
Evidencia: Correos remitidos a los dueños de los activos de información con el reporte adjunto y/o caso de GLPI generado por el dueño de los activos de información en caso de que existan modificaciones aplicables o novedades a revisar. </t>
  </si>
  <si>
    <t>El Jefe de la Oficina de Control Interno (OCI) realiza mensualmente seguimiento al Programa Anual de Auditorias Internas de Gestión junto con el equipo de la OCI a través del monitoreo del Plan de Acción Anual PAA vigente. En caso de detectar un posible incumplimiento del Programa, se realiza un ajuste al cronograma de las actividades. 
Evidencia: Acta de reunión y/o cronograma de auditoría verificado.</t>
  </si>
  <si>
    <t xml:space="preserve"> El Jefe de la Oficina de Control Interno (OCI) realiza semestralmente evaluaciones a los auditores sobre los elementos requeridos para el ejercicio de auditoría con el fin de detectar el nivel de actualización y la fortaleza de las competencias de los auditores. En caso de presentar resultados deficientes, se procede a realizar planes de mejoramiento individuales para corregir o subsanar los resultados. 
Evidencia: Resultados de la evaluación a los auditores y/o plan de mejoramiento individual (si aplica). </t>
  </si>
  <si>
    <t>El Auditor responsable en la Oficina de Control Interno (OCI) verifica mensualmente que la información como resultado de las auditorías (informes, evidencias de verificación, etc.) se incluya en las carpetas compartidas de la oficina en Drive para su permanente consulta y reporta a través de correo electrónico al Jefe de la OCI el cargue de esta información. En caso de detectar novedades en la información que se subió a la carpeta, se establece comunicación con el auditor encargado para que se corrija o cargue la información faltante. 
Evidencia: Correo electrónico de verificación por parte del responsable de la Oficina de Control Interno al Jefe de la OCI</t>
  </si>
  <si>
    <t xml:space="preserve">El Jefe de la Oficina de Control Interno (OCI) realiza semestralmente evaluaciones a los auditores sobre los elementos requeridos para el ejercicio de auditoría con el fin de detectar el nivel de actualización y la fortaleza de las competencias de los auditores. En caso de presentar resultados deficientes, se procede a realizar planes de mejoramiento individuales para corregir o subsanar los resultados. 
Evidencia: Resultados de la evaluación a los auditores y/o plan de mejoramiento individual (si aplica). </t>
  </si>
  <si>
    <t>El Jefe de la Oficina de Control Interno (OCI) realiza la verificación de los hallazgos contenidos en el informe preliminar e informe final, con el fin de detectar situaciones de omisiones deliberadas por parte de los auditores. En caso de detectar una posible omisión deliberada se procede a confirmar su existencia y solicitar la investigación disciplinaria correspondiente para el auditor.  
Evidencia: Informes de auditoria revisados y objetados.</t>
  </si>
  <si>
    <t xml:space="preserve">El Profesional designado  de la subdirección de información.  Semestralmente el profesional responsable de la subdirección de información, realiza una revisión de la información publicada y la compara con los parámetros establecidos en los procedimientos, generando un informe de validación, en caso de presentarse inconsistencia se realiza un ajuste del procedimiento de ser necesario
Evidencia:  Informe de validación </t>
  </si>
  <si>
    <t>por Ias inconsistencias en la información reportada en los aplicativos internos y externos de la entidad</t>
  </si>
  <si>
    <t>por el incumplimiento en la ejecución del presupuesto de inversión y en las metas proyecto y PND</t>
  </si>
  <si>
    <t>debido a: 
1. Deficiencias en la programación y seguimiento del plan anual de adquisiciones.
2. Situaciones anormales de carácter misional que afecten la programación y diseño del plan de adquisiciones
3. Compromisos institucionales no previstos.
4. Expedición del CDP que no esté dentro de la programación presupuestal.
5. Reservas presupuestales.</t>
  </si>
  <si>
    <t>GIG-1</t>
  </si>
  <si>
    <t>SII-4</t>
  </si>
  <si>
    <t>SII-5</t>
  </si>
  <si>
    <t>Gestión y Atencion al Ciudadano</t>
  </si>
  <si>
    <t>Orientación al Servicio</t>
  </si>
  <si>
    <t>Estudios y Aplicaciones en tecnologías de la Información Geografica (TIG)</t>
  </si>
  <si>
    <t>Gestón de Correspondencia</t>
  </si>
  <si>
    <t>Gestión de Servicios</t>
  </si>
  <si>
    <t xml:space="preserve">Diseño y Desarrollo de Sistema de Información </t>
  </si>
  <si>
    <t>INV-1</t>
  </si>
  <si>
    <t>SER-1</t>
  </si>
  <si>
    <t>SER-2</t>
  </si>
  <si>
    <t>GIN-1</t>
  </si>
  <si>
    <t>GIN-2</t>
  </si>
  <si>
    <t>GIN-3</t>
  </si>
  <si>
    <t>GIN-4</t>
  </si>
  <si>
    <t>ICD-1</t>
  </si>
  <si>
    <t>Infraestructura de Datos Espaciales</t>
  </si>
  <si>
    <t xml:space="preserve">por el incumplimiento en los estandartes calidad de la información  publicada en la ICDE </t>
  </si>
  <si>
    <t>PRE-1</t>
  </si>
  <si>
    <t xml:space="preserve">Provisión de Empleo </t>
  </si>
  <si>
    <t>FGD-1</t>
  </si>
  <si>
    <t>GDI-1</t>
  </si>
  <si>
    <t>GDI-2</t>
  </si>
  <si>
    <t>ARC-1</t>
  </si>
  <si>
    <t>ARC-2</t>
  </si>
  <si>
    <t>ARC-3</t>
  </si>
  <si>
    <t>CON-1</t>
  </si>
  <si>
    <t>CON-2</t>
  </si>
  <si>
    <t>SEV-4</t>
  </si>
  <si>
    <t>por incumplimiento de términos preclusivos en los procesos Disciplinarios</t>
  </si>
  <si>
    <t>1. Actas de reuniones periódicas con los abogados instructores donde se evalúa avance procesal de las actuaciones disciplinarias,  así como la necesidad probatoria requerida en el proceso.
2. Actas de reparto de procesos disciplinarios y de  actas de asignación de desarrollo de providencias.
3. Análisis estadístico de producción de autos y fallos disciplinarios en los procesos.</t>
  </si>
  <si>
    <t>Los responsables asignados por el proceso Gestión Documental  realizan el control de la documentación entregada a modo de préstamo a los funcionarios de la entidad, a través del formato Solicitud de documentos para consulta en el Archivo Central, garantizando que se realice la consulta de los documentos dentro del Archivo Central, incluso, si se requieren copias.  
Evidencias: Formato diligenciado y firmado por el solicitante de los documentos en Archivo Central</t>
  </si>
  <si>
    <t>El Responsable de la Oficina  de atención con el Ciudadano Realiza verificación trimestral de las encuestas contestadas por los usuarios posterior a la prestación del servicio en los diferentes canales de atención, con el fin de identificar posibles prácticas en las cuales se vea involucrada la entrega de dádivas o beneficios a nombre propio de funcionarios o para terceros. En caso de encontrar que se presentó esta situación, se remite al órgano competente en el IGAC para la investigación disciplinaria o las medidas correspondientes de acuerdo con el tipo de vinculación. 
 Evidencia: Reporte de las encuestas contestadas por los usuarios y/o correo electrónico con el seguimiento realizado el jefe de la Oficina de Relación con el Ciudadano.</t>
  </si>
  <si>
    <t>Reporte de las encuestas contestadas por los usuarios y/o correo electrónico con el seguimiento realizado el jefe de la Oficina de Relación con el Ciudadano.</t>
  </si>
  <si>
    <t>La  dirección de Gestión  Catastral (Sede Central): Cronograma de trabajo, Tableros de control, las listas de asistencia al seguimiento y/o actas de reunión.</t>
  </si>
  <si>
    <t>1. Direcciones Territoriales: Listas de asistencia a reuniones de seguimiento y/o actas de reunión.
2. Subdirección de Avalúos (Sede Central): Listas de asistencia a reuniones de seguimiento y/o actas de reunión.</t>
  </si>
  <si>
    <t>El Responsable Oficina de relación con el Ciudadano,  Realiza seguimiento mensual al estado de PQRSD registradas en el sistema de gestión documental a cargo de la Sede Central o de las Direcciones Territoriales, identificando las que presentan retrasos de vigencias anteriores con el fin de que sean atendidas y se dé respuesta por parte de la entidad. En caso de encontrar PQRSD con atrasos superiores a la vigencia anterior se generan acciones correctivas por parte del responsable a cargo de las PQRSD en las Área en Sede Central o Dirección Territorial para solventar la situación.  
 Evidencia: Correo electrónico de seguimiento desde la Oficina de Relación con el Ciudadano</t>
  </si>
  <si>
    <t>El Director Territorial elabora el cronograma de los trámites que serán atendidos durante el mes, dando prioridad a los más antiguos, realizando seguimiento semanal a su ejecución, sea él o a quien designe. Al final del mes se debe evaluar el cumplimiento del cronograma, identificar los trámites programados y no atendidos, así como las causales, y proponer las acciones respectivas con el fin de dar cumplimiento en el mes siguiente.  
En caso de identificar novedades en el cumplimiento se reprograman las actividades. Esta actividad se realiza mensualmente.
Evidencia: 
1. Direcciones Territoriales: Cronograma de trabajo, reporte del seguimiento semanal y relación de acciones (si aplica).</t>
  </si>
  <si>
    <t>Los responsables asignados por el proceso Gestión Documental Realizan seguimiento semestral a través de visitas técnicas programadas a las Oficinas Productoras Sede Central, en la implementación de los lineamientos, Tabla de Retención Documental  TRD y normatividad vigente. En el caso de identificar incumplimiento en la aplicación de los lineamientos archivísticos por parte de las Oficinas Productoras, la líder del proceso de Gestión Documental solicitará se realicen las correcciones necesarias e informe de su cumplimiento.  
Evidencias: Registros de asistencia y actas de reunión. Para el caso de incumplimiento envío correos electrónicos.</t>
  </si>
  <si>
    <t>Los responsables asignados por el proceso Gestión Documental  realizan seguimiento semestral a la actualización y verificación del inventario documental del Archivo Central, con el fin de controlar la documentación que reposa en el Archivo Central. En caso de evidenciar que no se ha llevado a cabo la actualización del inventario documental, el líder de proceso de Gestión Documental tomará las acciones pertinentes para efectuar dicha actualización. Evidencias: Formato Inventario documental actualizado</t>
  </si>
  <si>
    <t xml:space="preserve">     El riesgo afecta la imagen de la entidad internamente, de conocimiento general, nivel interno, de junta directiva y accionistas y/o de proveedores</t>
  </si>
  <si>
    <t>El Profesional designado de la subdirección,  El Profesional designado de la subdirección,  semestralmente  realiza seguimiento al cronograma de mantenimientos preventivos de la infraestructura tecnológica programados en la vigencia, con el fin de asegurar la disponibilidad de los servicios de TI. En caso de identificar retrasos se informa a la jefatura de la OIT para que se realicen las gestiones pertinentes para efectuar las actividades.
Evidencia: Cronograma de mantenimiento con seguimiento y control registro de mantenimientos</t>
  </si>
  <si>
    <t>El Profesional designado de la subdirección,  El Profesional designado de la subdirección,  trimestralmente el Coordinador del GIT de Infraestructura Tecnológica monitorea de manera aleatoria los espacios con recursos de DTIC, con el fin de identificar la ocurrencia de un evento que pueda representar la no disponibilidad del servicio de DTIC. En caso de encontrar novedades o fallas en la infraestructura tecnológica, se informa a jefatura de la OIT para priorizar su mantenimiento. 
Evidencia: Correo electrónico con el reporte de la novedad o falla y/o reporte de la verificación aleatoria de la infraestructura tecnológica realizada.</t>
  </si>
  <si>
    <t>debido a:
1. el exceso de procesos
2. Falta de recursos tecnológicos
3 Carencia de personal en la Oficina
4. Falta  de apoyo técnico estable y/o continuo.
5. Falta de   respuesta por parte de las dependencias  requeridas por la oficina de Control Interno disciplinario</t>
  </si>
  <si>
    <t>El jefe de la Oficina de Control  Interno Disciplinario, desde la Sede Central hace seguimiento trimestralmente  a los procesos disciplinarios con el propósito de verificar el cumplimiento de los parámetros normativos establecidos para el adelantamiento de la acción disciplinaria. En caso de determinar  posibles incumplimientos de términos perentorios deberá priorizarse el trámite del respectivo proceso disciplinario. Evidencia:  
1. Actas de reuniones periódicas con los abogados instructores donde se evalúa avance procesal de las actuaciones disciplinarias,  así como la necesidad probatoria requerida en el proceso.
2. Actas de reparto de procesos disciplinarios y de  actas de asignación de desarrollo de providencias.
3. Análisis estadístico de producción de autos y fallos disciplinarios en los procesos.</t>
  </si>
  <si>
    <t xml:space="preserve">Posibilidad de pérdida Económica </t>
  </si>
  <si>
    <t>Posibilidad de pérdida Economica y Reputacional</t>
  </si>
  <si>
    <t>MAPA DE RIESGOS INSTITUCIONAL - IGAC 2022</t>
  </si>
  <si>
    <t>El equipo de profesionales del GIT Gestión Contractual  realiza una difusión o socialización en temas inherentes a la función de supervisión con el fin de afianzar los conocimientos técnicos que permitan mejorar la supervision de los contratos.
Evidencia: Soporte de la difusión o socialización (tips, capacitaciones, entre otros)</t>
  </si>
  <si>
    <t>Soporte de la difusión o socialización (tips, capacitaciones, entre otros)</t>
  </si>
  <si>
    <t>El Director de regulación y Habilitación verifica el contenido del proyecto de Acto administrativo previo a su publicación en la página web para participación ciudadana (en caso de que sea necesario por ley), cada vez que se requiera, con el fin de recibir las observaciones a lugar, previo a la expedición de la regulación. En caso de recibir comentarios u observaciones, se deben responder las observaciones y comentarios, y ajustar el contenido si tiene mérito antes de remitirlo a la Oficina Asesora Jurídica para su expedición. 
 Evidencia: Correo de envío del proyecto de Acto Administrativo a la Oficina Asesora de Comunicaciones para publicación en la página web; y/o link de publicación del Acto Administrativo.</t>
  </si>
  <si>
    <t>El Director de regulación y Habilitación realiza un control de legalidad de los proyectos de acto administrativo, cada vez que sea requerido, con el fin de determinar si se deben realizar ajustes previo a la expedición por parte de la Oficina, GIT o Área responsable. En caso de presentar inconsistencias u observaciones se regresa al responsable para aplicar los correctivos necesarios. 
Evidencia:  Correo remisorio y/o memorando con las observaciones al proceso técnico que proyectó el acto.</t>
  </si>
  <si>
    <t>El Director de regulación y Habilitación verifica el contenido del proyecto de Acto administrativo del subproceso de habilitación, posteriormente envía para revisión de la oficina Asesora Jurídica y finalmente aprobación y firma por parte de la Dirección General. Esta actividad se hace en cada evento.
Evidencia: Correo de envío del proyecto de Acto Administrativo al proceso a la Oficina Asesora Jurídica y envío a la Dirección General  para publicación en el diario oficial.</t>
  </si>
  <si>
    <t>El Responsable de la Dirección de Regulación y Habilitación  realiza un control de legalidad de los proyectos de acto administrativo, cada vez que sea requerido, con el fin de determinar si se deben realizar ajustes previo a la expedición por parte de la Oficina, GIT o Área responsable. En caso de presentar inconsistencias u observaciones se regresa al responsable para aplicar los correctivos necesarios. 
Evidencia: Correo remisorio y/o memorando con las observaciones al proceso técnico que proyectó el acto.</t>
  </si>
  <si>
    <t xml:space="preserve">El Responsable de la Dirección de Regulación y Habilitación  en caso de que la regulación se declare inaplicable, recibe el fallo por parte del ente judicial y verifica cuál fue el contenido declarado como inaplicable, para proceder con las acciones pertinentes y corregir la inconformidad legal presentada mediante la expedición de un nuevo acto administrativo. 
Evidencia: Fallo del ente judicial recibido por la entidad y/o nuevo acto administrativo generado (en caso de presentarse la inaplicabilidad). </t>
  </si>
  <si>
    <t>Correo de envío del proyecto de Acto Administrativo a la Oficina Asesora de Comunicaciones para publicación en la página web; y/o link de publicación del Acto Administrativo.</t>
  </si>
  <si>
    <t>El Responsable de la Oficina  de atención con el Ciudadano Hace revisión aleatoria del 60% de las quejas y denuncias con el fin de identificar posibles prácticas en las cuales se vea involucrada la entrega de dádivas o beneficios a nombre propio de funcionarios o para terceros. En caso de encontrar que se presentó esta situación, se remite al órgano competente en el IGAC para la investigación disciplinaria o las medidas correspondientes de acuerdo con el tipo de vinculación.
Evidencia: Reporte mensual de  la revisión de quejas y denuncias</t>
  </si>
  <si>
    <t>Correo remisorio y/o memorando con las observaciones al proceso técnico que proyectó el acto.</t>
  </si>
  <si>
    <t>El responsable en el GIT de Gestión Contractual o el responsable asignado en la Dirección Territorial, revisa las condiciones del proceso a adelantar y publica en el SECOP II los documentos que soportan el proceso para conocimiento de los interesados, si se presentan inquietudes u observaciones se remitirán al Área u Oficina responsable para contestar y posteriormente se da respuesta a través del SECOP II al solicitante.  
Evidencia: 
1. Sede Central y Direcciones Territoriales: Consolidado de observaciones y respuestas del proceso en la plataforma SECOP II (si aplica).</t>
  </si>
  <si>
    <t xml:space="preserve">El responsable en el GIT de Gestión Contractual verificará el cumplimiento de los requisitos de la contratación y en caso de presentar inconsistencias se devolverá el trámite con las observaciones pertinentes para las respectivas correcciones y/o revisones.
Evidencia: Correo remitido (si aplica)                                                                                         </t>
  </si>
  <si>
    <t>Correo remitido (si aplica)</t>
  </si>
  <si>
    <t xml:space="preserve"> Sede Central y Direcciones Territoriales: Consolidado de observaciones y respuestas del proceso en la plataforma SECOP II (si aplica).</t>
  </si>
  <si>
    <t>Versión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</si>
</sst>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d/mm/yyyy;@"/>
  </numFmts>
  <fonts count="88" x14ac:knownFonts="1">
    <font>
      <sz val="11"/>
      <color theme="1"/>
      <name val="Calibri"/>
      <family val="2"/>
      <scheme val="minor"/>
    </font>
    <font>
      <sz val="11"/>
      <color theme="1"/>
      <name val="Arial Narrow"/>
      <family val="2"/>
    </font>
    <font>
      <sz val="11"/>
      <name val="Arial Narrow"/>
      <family val="2"/>
    </font>
    <font>
      <b/>
      <sz val="11"/>
      <color theme="1"/>
      <name val="Arial Narrow"/>
      <family val="2"/>
    </font>
    <font>
      <sz val="10"/>
      <color theme="1"/>
      <name val="Calibri"/>
      <family val="2"/>
      <scheme val="minor"/>
    </font>
    <font>
      <b/>
      <sz val="11"/>
      <color theme="9" tint="-0.249977111117893"/>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b/>
      <sz val="40"/>
      <color rgb="FF000000"/>
      <name val="Calibri"/>
      <family val="2"/>
    </font>
    <font>
      <b/>
      <sz val="28"/>
      <color rgb="FF000000"/>
      <name val="Calibri"/>
      <family val="2"/>
    </font>
    <font>
      <sz val="18"/>
      <color theme="1"/>
      <name val="Arial Narrow"/>
      <family val="2"/>
    </font>
    <font>
      <b/>
      <sz val="18"/>
      <color theme="1"/>
      <name val="Arial Narrow"/>
      <family val="2"/>
    </font>
    <font>
      <b/>
      <sz val="22"/>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11"/>
      <color rgb="FF030303"/>
      <name val="Arial"/>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sz val="24"/>
      <color theme="1"/>
      <name val="Arial Narrow"/>
      <family val="2"/>
    </font>
    <font>
      <b/>
      <sz val="24"/>
      <color rgb="FF000000"/>
      <name val="Calibri"/>
      <family val="2"/>
    </font>
    <font>
      <b/>
      <sz val="20"/>
      <color theme="1"/>
      <name val="Calibri"/>
      <family val="2"/>
      <scheme val="minor"/>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sz val="10"/>
      <name val="Arial Narrow"/>
      <family val="2"/>
    </font>
    <font>
      <b/>
      <sz val="14"/>
      <name val="Arial Narrow"/>
      <family val="2"/>
    </font>
    <font>
      <b/>
      <u/>
      <sz val="11"/>
      <name val="Arial Narrow"/>
      <family val="2"/>
    </font>
    <font>
      <b/>
      <sz val="11"/>
      <name val="Arial Narrow"/>
      <family val="2"/>
    </font>
    <font>
      <b/>
      <sz val="10"/>
      <name val="Arial Narrow"/>
      <family val="2"/>
    </font>
    <font>
      <b/>
      <sz val="9"/>
      <name val="Arial Narrow"/>
      <family val="2"/>
    </font>
    <font>
      <sz val="9"/>
      <name val="Arial Narrow"/>
      <family val="2"/>
    </font>
    <font>
      <b/>
      <sz val="9"/>
      <color theme="9" tint="-0.249977111117893"/>
      <name val="Arial Narrow"/>
      <family val="2"/>
    </font>
    <font>
      <b/>
      <sz val="10"/>
      <color theme="9" tint="-0.249977111117893"/>
      <name val="Arial Narrow"/>
      <family val="2"/>
    </font>
    <font>
      <b/>
      <sz val="10"/>
      <color theme="0"/>
      <name val="Arial"/>
      <family val="2"/>
    </font>
    <font>
      <sz val="10"/>
      <color theme="1"/>
      <name val="Arial"/>
      <family val="2"/>
    </font>
    <font>
      <b/>
      <sz val="10"/>
      <color theme="1"/>
      <name val="Arial"/>
      <family val="2"/>
    </font>
    <font>
      <b/>
      <sz val="12"/>
      <color theme="1"/>
      <name val="Arial"/>
      <family val="2"/>
    </font>
    <font>
      <sz val="11"/>
      <color theme="1"/>
      <name val="Arial"/>
      <family val="2"/>
    </font>
    <font>
      <b/>
      <sz val="36"/>
      <color theme="0"/>
      <name val="Calibri"/>
      <family val="2"/>
      <scheme val="minor"/>
    </font>
    <font>
      <b/>
      <sz val="10"/>
      <name val="Arial"/>
      <family val="2"/>
    </font>
    <font>
      <sz val="10"/>
      <color rgb="FFFF0000"/>
      <name val="Arial"/>
      <family val="2"/>
    </font>
    <font>
      <b/>
      <sz val="14"/>
      <color theme="1"/>
      <name val="Calibri"/>
      <family val="2"/>
      <scheme val="minor"/>
    </font>
    <font>
      <b/>
      <sz val="12"/>
      <color theme="1"/>
      <name val="Calibri"/>
      <family val="2"/>
      <scheme val="minor"/>
    </font>
    <font>
      <b/>
      <sz val="40"/>
      <color theme="1"/>
      <name val="Calibri"/>
      <family val="2"/>
      <scheme val="minor"/>
    </font>
    <font>
      <b/>
      <sz val="48"/>
      <color rgb="FF000000"/>
      <name val="Calibri"/>
      <family val="2"/>
    </font>
    <font>
      <sz val="12"/>
      <color theme="1"/>
      <name val="Arial"/>
      <family val="2"/>
    </font>
    <font>
      <sz val="8"/>
      <name val="Calibri"/>
      <family val="2"/>
      <scheme val="minor"/>
    </font>
    <font>
      <b/>
      <sz val="10"/>
      <color rgb="FF000000"/>
      <name val="Arial"/>
      <family val="2"/>
    </font>
    <font>
      <b/>
      <sz val="20"/>
      <color rgb="FF000000"/>
      <name val="Calibri"/>
      <family val="2"/>
    </font>
    <font>
      <b/>
      <sz val="12"/>
      <name val="Arial"/>
      <family val="2"/>
    </font>
    <font>
      <b/>
      <sz val="11"/>
      <color theme="1"/>
      <name val="Arial"/>
      <family val="2"/>
    </font>
    <font>
      <sz val="11"/>
      <name val="Arial"/>
      <family val="2"/>
    </font>
    <font>
      <sz val="16"/>
      <name val="Arial Narrow"/>
      <family val="2"/>
    </font>
    <font>
      <b/>
      <sz val="11"/>
      <color theme="0"/>
      <name val="Arial"/>
      <family val="2"/>
    </font>
    <font>
      <sz val="9"/>
      <color indexed="81"/>
      <name val="Tahoma"/>
      <family val="2"/>
    </font>
    <font>
      <sz val="10"/>
      <color rgb="FF000000"/>
      <name val="Arial"/>
      <family val="2"/>
    </font>
    <font>
      <b/>
      <sz val="11"/>
      <name val="Arial"/>
      <family val="2"/>
    </font>
    <font>
      <sz val="11"/>
      <name val="Tahoma"/>
      <family val="2"/>
    </font>
    <font>
      <u/>
      <sz val="11"/>
      <color theme="10"/>
      <name val="Calibri"/>
      <family val="2"/>
      <scheme val="minor"/>
    </font>
    <font>
      <b/>
      <sz val="48"/>
      <color theme="0"/>
      <name val="Calibri"/>
      <family val="2"/>
      <scheme val="minor"/>
    </font>
    <font>
      <b/>
      <sz val="12"/>
      <color theme="0"/>
      <name val="Calibri"/>
      <family val="2"/>
      <scheme val="minor"/>
    </font>
    <font>
      <b/>
      <sz val="18"/>
      <color theme="0"/>
      <name val="Calibri"/>
      <family val="2"/>
      <scheme val="minor"/>
    </font>
    <font>
      <b/>
      <sz val="14"/>
      <color theme="0"/>
      <name val="Calibri"/>
      <family val="2"/>
      <scheme val="minor"/>
    </font>
    <font>
      <sz val="11"/>
      <color theme="0"/>
      <name val="Arial"/>
      <family val="2"/>
    </font>
    <font>
      <b/>
      <sz val="20"/>
      <color theme="1"/>
      <name val="Arial"/>
      <family val="2"/>
    </font>
    <font>
      <b/>
      <sz val="26"/>
      <color theme="0"/>
      <name val="Arial"/>
      <family val="2"/>
    </font>
    <font>
      <b/>
      <sz val="26"/>
      <color theme="0"/>
      <name val="Calibri"/>
      <family val="2"/>
      <scheme val="minor"/>
    </font>
    <font>
      <b/>
      <sz val="11"/>
      <color rgb="FFFF0000"/>
      <name val="Arial Narrow"/>
      <family val="2"/>
    </font>
    <font>
      <sz val="11"/>
      <color rgb="FFFF0000"/>
      <name val="Arial"/>
      <family val="2"/>
    </font>
    <font>
      <sz val="11"/>
      <color rgb="FFFF0000"/>
      <name val="Arial Narrow"/>
      <family val="2"/>
    </font>
  </fonts>
  <fills count="33">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3" tint="-0.249977111117893"/>
        <bgColor indexed="64"/>
      </patternFill>
    </fill>
    <fill>
      <patternFill patternType="solid">
        <fgColor rgb="FFFF9900"/>
        <bgColor indexed="64"/>
      </patternFill>
    </fill>
    <fill>
      <patternFill patternType="solid">
        <fgColor rgb="FFFF3300"/>
        <bgColor indexed="64"/>
      </patternFill>
    </fill>
    <fill>
      <patternFill patternType="solid">
        <fgColor theme="3" tint="0.79998168889431442"/>
        <bgColor indexed="64"/>
      </patternFill>
    </fill>
    <fill>
      <patternFill patternType="solid">
        <fgColor rgb="FF7030A0"/>
        <bgColor indexed="64"/>
      </patternFill>
    </fill>
    <fill>
      <patternFill patternType="solid">
        <fgColor rgb="FF0070C0"/>
        <bgColor indexed="64"/>
      </patternFill>
    </fill>
    <fill>
      <patternFill patternType="solid">
        <fgColor rgb="FF002060"/>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indexed="9"/>
        <bgColor indexed="64"/>
      </patternFill>
    </fill>
    <fill>
      <patternFill patternType="solid">
        <fgColor rgb="FFFF6600"/>
        <bgColor indexed="64"/>
      </patternFill>
    </fill>
    <fill>
      <patternFill patternType="solid">
        <fgColor rgb="FF00B0F0"/>
        <bgColor rgb="FFDBE5F1"/>
      </patternFill>
    </fill>
    <fill>
      <patternFill patternType="solid">
        <fgColor rgb="FF00B0F0"/>
        <bgColor indexed="64"/>
      </patternFill>
    </fill>
    <fill>
      <patternFill patternType="solid">
        <fgColor rgb="FF92D050"/>
        <bgColor rgb="FF000000"/>
      </patternFill>
    </fill>
    <fill>
      <patternFill patternType="solid">
        <fgColor theme="4" tint="0.79998168889431442"/>
        <bgColor indexed="64"/>
      </patternFill>
    </fill>
  </fills>
  <borders count="96">
    <border>
      <left/>
      <right/>
      <top/>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auto="1"/>
      </top>
      <bottom/>
      <diagonal/>
    </border>
    <border>
      <left/>
      <right style="medium">
        <color indexed="64"/>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dotted">
        <color rgb="FFF79646"/>
      </bottom>
      <diagonal/>
    </border>
    <border>
      <left style="medium">
        <color indexed="64"/>
      </left>
      <right style="medium">
        <color indexed="64"/>
      </right>
      <top style="dotted">
        <color rgb="FFF79646"/>
      </top>
      <bottom style="dotted">
        <color rgb="FFF79646"/>
      </bottom>
      <diagonal/>
    </border>
    <border>
      <left style="medium">
        <color indexed="64"/>
      </left>
      <right style="medium">
        <color indexed="64"/>
      </right>
      <top style="dotted">
        <color rgb="FFF79646"/>
      </top>
      <bottom style="medium">
        <color indexed="64"/>
      </bottom>
      <diagonal/>
    </border>
    <border>
      <left style="medium">
        <color indexed="64"/>
      </left>
      <right style="medium">
        <color indexed="64"/>
      </right>
      <top style="medium">
        <color indexed="64"/>
      </top>
      <bottom style="dotted">
        <color rgb="FFF79646"/>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thin">
        <color rgb="FF000000"/>
      </right>
      <top/>
      <bottom/>
      <diagonal/>
    </border>
    <border>
      <left style="thin">
        <color rgb="FF000000"/>
      </left>
      <right style="thin">
        <color rgb="FF000000"/>
      </right>
      <top style="thin">
        <color rgb="FF000000"/>
      </top>
      <bottom/>
      <diagonal/>
    </border>
  </borders>
  <cellStyleXfs count="7">
    <xf numFmtId="0" fontId="0" fillId="0" borderId="0"/>
    <xf numFmtId="9" fontId="12" fillId="0" borderId="0" applyFont="0" applyFill="0" applyBorder="0" applyAlignment="0" applyProtection="0"/>
    <xf numFmtId="0" fontId="40" fillId="0" borderId="0"/>
    <xf numFmtId="0" fontId="41" fillId="0" borderId="0"/>
    <xf numFmtId="0" fontId="4" fillId="0" borderId="0"/>
    <xf numFmtId="0" fontId="76" fillId="0" borderId="0" applyNumberFormat="0" applyFill="0" applyBorder="0" applyAlignment="0" applyProtection="0"/>
    <xf numFmtId="0" fontId="40" fillId="0" borderId="0"/>
  </cellStyleXfs>
  <cellXfs count="858">
    <xf numFmtId="0" fontId="0" fillId="0" borderId="0" xfId="0"/>
    <xf numFmtId="0" fontId="1" fillId="0" borderId="0" xfId="0" applyFont="1"/>
    <xf numFmtId="0" fontId="1" fillId="0" borderId="0" xfId="0" applyFont="1" applyAlignment="1">
      <alignment horizontal="center" vertical="center"/>
    </xf>
    <xf numFmtId="0" fontId="6" fillId="0" borderId="0" xfId="0" applyFont="1" applyAlignment="1">
      <alignment horizontal="center" vertical="center" wrapText="1"/>
    </xf>
    <xf numFmtId="0" fontId="7" fillId="6" borderId="0" xfId="0" applyFont="1" applyFill="1" applyAlignment="1">
      <alignment horizontal="center" vertical="center" wrapText="1" readingOrder="1"/>
    </xf>
    <xf numFmtId="0" fontId="8" fillId="5" borderId="2" xfId="0" applyFont="1" applyFill="1" applyBorder="1" applyAlignment="1">
      <alignment horizontal="center" vertical="center" wrapText="1" readingOrder="1"/>
    </xf>
    <xf numFmtId="0" fontId="8" fillId="0" borderId="2" xfId="0" applyFont="1" applyBorder="1" applyAlignment="1">
      <alignment horizontal="justify" vertical="center" wrapText="1" readingOrder="1"/>
    </xf>
    <xf numFmtId="9" fontId="8" fillId="0" borderId="2" xfId="0" applyNumberFormat="1" applyFont="1" applyBorder="1" applyAlignment="1">
      <alignment horizontal="center" vertical="center" wrapText="1" readingOrder="1"/>
    </xf>
    <xf numFmtId="0" fontId="8" fillId="7" borderId="1" xfId="0" applyFont="1" applyFill="1" applyBorder="1" applyAlignment="1">
      <alignment horizontal="center" vertical="center" wrapText="1" readingOrder="1"/>
    </xf>
    <xf numFmtId="0" fontId="8" fillId="0" borderId="1" xfId="0" applyFont="1" applyBorder="1" applyAlignment="1">
      <alignment horizontal="justify" vertical="center" wrapText="1" readingOrder="1"/>
    </xf>
    <xf numFmtId="9" fontId="8" fillId="0" borderId="1" xfId="0" applyNumberFormat="1" applyFont="1" applyBorder="1" applyAlignment="1">
      <alignment horizontal="center" vertical="center" wrapText="1" readingOrder="1"/>
    </xf>
    <xf numFmtId="0" fontId="8" fillId="4" borderId="1" xfId="0" applyFont="1" applyFill="1" applyBorder="1" applyAlignment="1">
      <alignment horizontal="center" vertical="center" wrapText="1" readingOrder="1"/>
    </xf>
    <xf numFmtId="0" fontId="8" fillId="8" borderId="1" xfId="0" applyFont="1" applyFill="1" applyBorder="1" applyAlignment="1">
      <alignment horizontal="center" vertical="center" wrapText="1" readingOrder="1"/>
    </xf>
    <xf numFmtId="0" fontId="9" fillId="9" borderId="1" xfId="0" applyFont="1" applyFill="1" applyBorder="1" applyAlignment="1">
      <alignment horizontal="center" vertical="center" wrapText="1" readingOrder="1"/>
    </xf>
    <xf numFmtId="0" fontId="13" fillId="0" borderId="0" xfId="0" applyFont="1"/>
    <xf numFmtId="0" fontId="11" fillId="0" borderId="0" xfId="0" applyFont="1"/>
    <xf numFmtId="0" fontId="21" fillId="0" borderId="0" xfId="0" applyFont="1" applyFill="1" applyAlignment="1">
      <alignment vertical="center"/>
    </xf>
    <xf numFmtId="0" fontId="22" fillId="0" borderId="0" xfId="0" applyFont="1" applyFill="1"/>
    <xf numFmtId="0" fontId="20" fillId="0" borderId="0" xfId="0" applyFont="1"/>
    <xf numFmtId="0" fontId="0" fillId="0" borderId="0" xfId="0" pivotButton="1"/>
    <xf numFmtId="0" fontId="10" fillId="0" borderId="0" xfId="0" applyFont="1" applyBorder="1" applyAlignment="1">
      <alignment horizontal="justify" vertical="center" wrapText="1" readingOrder="1"/>
    </xf>
    <xf numFmtId="0" fontId="23" fillId="0" borderId="0" xfId="0" applyFont="1"/>
    <xf numFmtId="0" fontId="0" fillId="3" borderId="0" xfId="0" applyFill="1"/>
    <xf numFmtId="0" fontId="42" fillId="3" borderId="37" xfId="2" applyFont="1" applyFill="1" applyBorder="1" applyProtection="1"/>
    <xf numFmtId="0" fontId="42" fillId="3" borderId="38" xfId="2" applyFont="1" applyFill="1" applyBorder="1" applyProtection="1"/>
    <xf numFmtId="0" fontId="42" fillId="3" borderId="39" xfId="2" applyFont="1" applyFill="1" applyBorder="1" applyProtection="1"/>
    <xf numFmtId="0" fontId="14" fillId="3" borderId="0" xfId="0" applyFont="1" applyFill="1" applyAlignment="1">
      <alignment vertical="center"/>
    </xf>
    <xf numFmtId="0" fontId="4" fillId="3" borderId="0" xfId="0" applyFont="1" applyFill="1"/>
    <xf numFmtId="0" fontId="29" fillId="3" borderId="0" xfId="0" applyFont="1" applyFill="1"/>
    <xf numFmtId="0" fontId="30" fillId="3" borderId="20" xfId="0" applyFont="1" applyFill="1" applyBorder="1" applyAlignment="1">
      <alignment horizontal="center" vertical="center" wrapText="1" readingOrder="1"/>
    </xf>
    <xf numFmtId="0" fontId="31" fillId="3" borderId="20" xfId="0" applyFont="1" applyFill="1" applyBorder="1" applyAlignment="1">
      <alignment horizontal="justify" vertical="center" wrapText="1" readingOrder="1"/>
    </xf>
    <xf numFmtId="9" fontId="30" fillId="3" borderId="29" xfId="0" applyNumberFormat="1" applyFont="1" applyFill="1" applyBorder="1" applyAlignment="1">
      <alignment horizontal="center" vertical="center" wrapText="1" readingOrder="1"/>
    </xf>
    <xf numFmtId="0" fontId="30" fillId="3" borderId="19" xfId="0" applyFont="1" applyFill="1" applyBorder="1" applyAlignment="1">
      <alignment horizontal="center" vertical="center" wrapText="1" readingOrder="1"/>
    </xf>
    <xf numFmtId="0" fontId="31" fillId="3" borderId="19" xfId="0" applyFont="1" applyFill="1" applyBorder="1" applyAlignment="1">
      <alignment horizontal="justify" vertical="center" wrapText="1" readingOrder="1"/>
    </xf>
    <xf numFmtId="9" fontId="30" fillId="3" borderId="24" xfId="0" applyNumberFormat="1" applyFont="1" applyFill="1" applyBorder="1" applyAlignment="1">
      <alignment horizontal="center" vertical="center" wrapText="1" readingOrder="1"/>
    </xf>
    <xf numFmtId="0" fontId="31" fillId="3" borderId="24" xfId="0" applyFont="1" applyFill="1" applyBorder="1" applyAlignment="1">
      <alignment horizontal="center" vertical="center" wrapText="1" readingOrder="1"/>
    </xf>
    <xf numFmtId="0" fontId="30" fillId="3" borderId="26" xfId="0" applyFont="1" applyFill="1" applyBorder="1" applyAlignment="1">
      <alignment horizontal="center" vertical="center" wrapText="1" readingOrder="1"/>
    </xf>
    <xf numFmtId="0" fontId="31" fillId="3" borderId="26" xfId="0" applyFont="1" applyFill="1" applyBorder="1" applyAlignment="1">
      <alignment horizontal="justify" vertical="center" wrapText="1" readingOrder="1"/>
    </xf>
    <xf numFmtId="0" fontId="31" fillId="3" borderId="27" xfId="0" applyFont="1" applyFill="1" applyBorder="1" applyAlignment="1">
      <alignment horizontal="center" vertical="center" wrapText="1" readingOrder="1"/>
    </xf>
    <xf numFmtId="0" fontId="39" fillId="3" borderId="0" xfId="0" applyFont="1" applyFill="1"/>
    <xf numFmtId="0" fontId="30" fillId="15" borderId="31" xfId="0" applyFont="1" applyFill="1" applyBorder="1" applyAlignment="1">
      <alignment horizontal="center" vertical="center" wrapText="1" readingOrder="1"/>
    </xf>
    <xf numFmtId="0" fontId="30" fillId="15" borderId="32" xfId="0" applyFont="1" applyFill="1" applyBorder="1" applyAlignment="1">
      <alignment horizontal="center" vertical="center" wrapText="1" readingOrder="1"/>
    </xf>
    <xf numFmtId="0" fontId="11" fillId="3" borderId="0" xfId="0" applyFont="1" applyFill="1"/>
    <xf numFmtId="0" fontId="24" fillId="3" borderId="0" xfId="0" applyFont="1" applyFill="1" applyAlignment="1">
      <alignment horizontal="center" vertical="center" wrapText="1"/>
    </xf>
    <xf numFmtId="0" fontId="10" fillId="3" borderId="0" xfId="0" applyFont="1" applyFill="1" applyBorder="1" applyAlignment="1">
      <alignment horizontal="justify" vertical="center" wrapText="1" readingOrder="1"/>
    </xf>
    <xf numFmtId="0" fontId="13" fillId="3" borderId="0" xfId="0" applyFont="1" applyFill="1"/>
    <xf numFmtId="0" fontId="3" fillId="3" borderId="0" xfId="0" applyFont="1" applyFill="1" applyAlignment="1">
      <alignment horizontal="left" vertical="center"/>
    </xf>
    <xf numFmtId="0" fontId="42" fillId="3" borderId="5" xfId="2" applyFont="1" applyFill="1" applyBorder="1" applyProtection="1"/>
    <xf numFmtId="0" fontId="47" fillId="3" borderId="0" xfId="0" applyFont="1" applyFill="1" applyBorder="1" applyAlignment="1" applyProtection="1">
      <alignment horizontal="left" vertical="center" wrapText="1"/>
    </xf>
    <xf numFmtId="0" fontId="48" fillId="3" borderId="0" xfId="0" applyFont="1" applyFill="1" applyBorder="1" applyAlignment="1" applyProtection="1">
      <alignment horizontal="left" vertical="top" wrapText="1"/>
    </xf>
    <xf numFmtId="0" fontId="42" fillId="3" borderId="0" xfId="2" applyFont="1" applyFill="1" applyBorder="1" applyProtection="1"/>
    <xf numFmtId="0" fontId="42" fillId="3" borderId="6" xfId="2" applyFont="1" applyFill="1" applyBorder="1" applyProtection="1"/>
    <xf numFmtId="0" fontId="42" fillId="3" borderId="7" xfId="2" applyFont="1" applyFill="1" applyBorder="1" applyProtection="1"/>
    <xf numFmtId="0" fontId="42" fillId="3" borderId="9" xfId="2" applyFont="1" applyFill="1" applyBorder="1" applyProtection="1"/>
    <xf numFmtId="0" fontId="42" fillId="3" borderId="8" xfId="2" applyFont="1" applyFill="1" applyBorder="1" applyProtection="1"/>
    <xf numFmtId="0" fontId="46" fillId="3" borderId="0" xfId="2" applyFont="1" applyFill="1" applyBorder="1" applyAlignment="1" applyProtection="1">
      <alignment horizontal="left" vertical="center" wrapText="1"/>
    </xf>
    <xf numFmtId="0" fontId="42" fillId="3" borderId="0" xfId="2" applyFont="1" applyFill="1" applyBorder="1" applyAlignment="1" applyProtection="1">
      <alignment horizontal="left" vertical="center" wrapText="1"/>
    </xf>
    <xf numFmtId="0" fontId="42" fillId="3" borderId="0" xfId="2" quotePrefix="1" applyFont="1" applyFill="1" applyBorder="1" applyAlignment="1" applyProtection="1">
      <alignment horizontal="left" vertical="center" wrapText="1"/>
    </xf>
    <xf numFmtId="0" fontId="42" fillId="3" borderId="6" xfId="2" applyFont="1" applyFill="1" applyBorder="1" applyAlignment="1" applyProtection="1"/>
    <xf numFmtId="0" fontId="44" fillId="3" borderId="5" xfId="2" quotePrefix="1" applyFont="1" applyFill="1" applyBorder="1" applyAlignment="1" applyProtection="1">
      <alignment horizontal="left" vertical="top" wrapText="1"/>
    </xf>
    <xf numFmtId="0" fontId="45" fillId="3" borderId="0" xfId="2" quotePrefix="1" applyFont="1" applyFill="1" applyBorder="1" applyAlignment="1" applyProtection="1">
      <alignment horizontal="left" vertical="top" wrapText="1"/>
    </xf>
    <xf numFmtId="0" fontId="45" fillId="3" borderId="6" xfId="2" quotePrefix="1" applyFont="1" applyFill="1" applyBorder="1" applyAlignment="1" applyProtection="1">
      <alignment horizontal="left" vertical="top" wrapText="1"/>
    </xf>
    <xf numFmtId="0" fontId="52" fillId="3" borderId="0" xfId="0" applyFont="1" applyFill="1"/>
    <xf numFmtId="0" fontId="55" fillId="0" borderId="0" xfId="0" applyFont="1"/>
    <xf numFmtId="0" fontId="55" fillId="0" borderId="0" xfId="0" applyFont="1" applyAlignment="1">
      <alignment horizontal="center" vertical="top"/>
    </xf>
    <xf numFmtId="0" fontId="29" fillId="0" borderId="0" xfId="0" applyFont="1"/>
    <xf numFmtId="0" fontId="31" fillId="0" borderId="1" xfId="0" applyFont="1" applyBorder="1" applyAlignment="1">
      <alignment horizontal="left" vertical="center" wrapText="1" indent="1" readingOrder="1"/>
    </xf>
    <xf numFmtId="0" fontId="52" fillId="0" borderId="0" xfId="0" applyFont="1" applyAlignment="1">
      <alignment horizontal="center" vertical="center"/>
    </xf>
    <xf numFmtId="0" fontId="66" fillId="11" borderId="3" xfId="0" applyFont="1" applyFill="1" applyBorder="1" applyAlignment="1" applyProtection="1">
      <alignment horizontal="center" vertical="center" wrapText="1" readingOrder="1"/>
      <protection hidden="1"/>
    </xf>
    <xf numFmtId="0" fontId="66" fillId="11" borderId="10" xfId="0" applyFont="1" applyFill="1" applyBorder="1" applyAlignment="1" applyProtection="1">
      <alignment horizontal="center" vertical="center" wrapText="1" readingOrder="1"/>
      <protection hidden="1"/>
    </xf>
    <xf numFmtId="0" fontId="66" fillId="11" borderId="4" xfId="0" applyFont="1" applyFill="1" applyBorder="1" applyAlignment="1" applyProtection="1">
      <alignment horizontal="center" vertical="center" wrapText="1" readingOrder="1"/>
      <protection hidden="1"/>
    </xf>
    <xf numFmtId="0" fontId="66" fillId="12" borderId="3" xfId="0" applyFont="1" applyFill="1" applyBorder="1" applyAlignment="1" applyProtection="1">
      <alignment horizontal="center" wrapText="1" readingOrder="1"/>
      <protection hidden="1"/>
    </xf>
    <xf numFmtId="0" fontId="66" fillId="12" borderId="10" xfId="0" applyFont="1" applyFill="1" applyBorder="1" applyAlignment="1" applyProtection="1">
      <alignment horizontal="center" wrapText="1" readingOrder="1"/>
      <protection hidden="1"/>
    </xf>
    <xf numFmtId="0" fontId="66" fillId="12" borderId="4" xfId="0" applyFont="1" applyFill="1" applyBorder="1" applyAlignment="1" applyProtection="1">
      <alignment horizontal="center" wrapText="1" readingOrder="1"/>
      <protection hidden="1"/>
    </xf>
    <xf numFmtId="0" fontId="66" fillId="11" borderId="5" xfId="0" applyFont="1" applyFill="1" applyBorder="1" applyAlignment="1" applyProtection="1">
      <alignment horizontal="center" vertical="center" wrapText="1" readingOrder="1"/>
      <protection hidden="1"/>
    </xf>
    <xf numFmtId="0" fontId="66" fillId="11" borderId="0" xfId="0" applyFont="1" applyFill="1" applyBorder="1" applyAlignment="1" applyProtection="1">
      <alignment horizontal="center" vertical="center" wrapText="1" readingOrder="1"/>
      <protection hidden="1"/>
    </xf>
    <xf numFmtId="0" fontId="66" fillId="11" borderId="6" xfId="0" applyFont="1" applyFill="1" applyBorder="1" applyAlignment="1" applyProtection="1">
      <alignment horizontal="center" vertical="center" wrapText="1" readingOrder="1"/>
      <protection hidden="1"/>
    </xf>
    <xf numFmtId="0" fontId="66" fillId="12" borderId="5" xfId="0" applyFont="1" applyFill="1" applyBorder="1" applyAlignment="1" applyProtection="1">
      <alignment horizontal="center" wrapText="1" readingOrder="1"/>
      <protection hidden="1"/>
    </xf>
    <xf numFmtId="0" fontId="66" fillId="12" borderId="0" xfId="0" applyFont="1" applyFill="1" applyBorder="1" applyAlignment="1" applyProtection="1">
      <alignment horizontal="center" wrapText="1" readingOrder="1"/>
      <protection hidden="1"/>
    </xf>
    <xf numFmtId="0" fontId="66" fillId="12" borderId="6" xfId="0" applyFont="1" applyFill="1" applyBorder="1" applyAlignment="1" applyProtection="1">
      <alignment horizontal="center" wrapText="1" readingOrder="1"/>
      <protection hidden="1"/>
    </xf>
    <xf numFmtId="0" fontId="66" fillId="11" borderId="0" xfId="0" applyFont="1" applyFill="1" applyAlignment="1" applyProtection="1">
      <alignment horizontal="center" vertical="center" wrapText="1" readingOrder="1"/>
      <protection hidden="1"/>
    </xf>
    <xf numFmtId="0" fontId="66" fillId="11" borderId="7" xfId="0" applyFont="1" applyFill="1" applyBorder="1" applyAlignment="1" applyProtection="1">
      <alignment horizontal="center" vertical="center" wrapText="1" readingOrder="1"/>
      <protection hidden="1"/>
    </xf>
    <xf numFmtId="0" fontId="66" fillId="11" borderId="9" xfId="0" applyFont="1" applyFill="1" applyBorder="1" applyAlignment="1" applyProtection="1">
      <alignment horizontal="center" vertical="center" wrapText="1" readingOrder="1"/>
      <protection hidden="1"/>
    </xf>
    <xf numFmtId="0" fontId="66" fillId="11" borderId="8" xfId="0" applyFont="1" applyFill="1" applyBorder="1" applyAlignment="1" applyProtection="1">
      <alignment horizontal="center" vertical="center" wrapText="1" readingOrder="1"/>
      <protection hidden="1"/>
    </xf>
    <xf numFmtId="0" fontId="66" fillId="12" borderId="7" xfId="0" applyFont="1" applyFill="1" applyBorder="1" applyAlignment="1" applyProtection="1">
      <alignment horizontal="center" wrapText="1" readingOrder="1"/>
      <protection hidden="1"/>
    </xf>
    <xf numFmtId="0" fontId="66" fillId="12" borderId="9" xfId="0" applyFont="1" applyFill="1" applyBorder="1" applyAlignment="1" applyProtection="1">
      <alignment horizontal="center" wrapText="1" readingOrder="1"/>
      <protection hidden="1"/>
    </xf>
    <xf numFmtId="0" fontId="66" fillId="12" borderId="8" xfId="0" applyFont="1" applyFill="1" applyBorder="1" applyAlignment="1" applyProtection="1">
      <alignment horizontal="center" wrapText="1" readingOrder="1"/>
      <protection hidden="1"/>
    </xf>
    <xf numFmtId="0" fontId="66" fillId="13" borderId="3" xfId="0" applyFont="1" applyFill="1" applyBorder="1" applyAlignment="1" applyProtection="1">
      <alignment horizontal="center" wrapText="1" readingOrder="1"/>
      <protection hidden="1"/>
    </xf>
    <xf numFmtId="0" fontId="66" fillId="13" borderId="10" xfId="0" applyFont="1" applyFill="1" applyBorder="1" applyAlignment="1" applyProtection="1">
      <alignment horizontal="center" wrapText="1" readingOrder="1"/>
      <protection hidden="1"/>
    </xf>
    <xf numFmtId="0" fontId="66" fillId="13" borderId="4" xfId="0" applyFont="1" applyFill="1" applyBorder="1" applyAlignment="1" applyProtection="1">
      <alignment horizontal="center" wrapText="1" readingOrder="1"/>
      <protection hidden="1"/>
    </xf>
    <xf numFmtId="0" fontId="66" fillId="13" borderId="5" xfId="0" applyFont="1" applyFill="1" applyBorder="1" applyAlignment="1" applyProtection="1">
      <alignment horizontal="center" wrapText="1" readingOrder="1"/>
      <protection hidden="1"/>
    </xf>
    <xf numFmtId="0" fontId="66" fillId="13" borderId="0" xfId="0" applyFont="1" applyFill="1" applyBorder="1" applyAlignment="1" applyProtection="1">
      <alignment horizontal="center" wrapText="1" readingOrder="1"/>
      <protection hidden="1"/>
    </xf>
    <xf numFmtId="0" fontId="66" fillId="13" borderId="6" xfId="0" applyFont="1" applyFill="1" applyBorder="1" applyAlignment="1" applyProtection="1">
      <alignment horizontal="center" wrapText="1" readingOrder="1"/>
      <protection hidden="1"/>
    </xf>
    <xf numFmtId="0" fontId="66" fillId="13" borderId="7" xfId="0" applyFont="1" applyFill="1" applyBorder="1" applyAlignment="1" applyProtection="1">
      <alignment horizontal="center" wrapText="1" readingOrder="1"/>
      <protection hidden="1"/>
    </xf>
    <xf numFmtId="0" fontId="66" fillId="13" borderId="9" xfId="0" applyFont="1" applyFill="1" applyBorder="1" applyAlignment="1" applyProtection="1">
      <alignment horizontal="center" wrapText="1" readingOrder="1"/>
      <protection hidden="1"/>
    </xf>
    <xf numFmtId="0" fontId="66" fillId="13" borderId="8" xfId="0" applyFont="1" applyFill="1" applyBorder="1" applyAlignment="1" applyProtection="1">
      <alignment horizontal="center" wrapText="1" readingOrder="1"/>
      <protection hidden="1"/>
    </xf>
    <xf numFmtId="0" fontId="66" fillId="5" borderId="3" xfId="0" applyFont="1" applyFill="1" applyBorder="1" applyAlignment="1" applyProtection="1">
      <alignment horizontal="center" wrapText="1" readingOrder="1"/>
      <protection hidden="1"/>
    </xf>
    <xf numFmtId="0" fontId="66" fillId="5" borderId="10" xfId="0" applyFont="1" applyFill="1" applyBorder="1" applyAlignment="1" applyProtection="1">
      <alignment horizontal="center" wrapText="1" readingOrder="1"/>
      <protection hidden="1"/>
    </xf>
    <xf numFmtId="0" fontId="66" fillId="5" borderId="4" xfId="0" applyFont="1" applyFill="1" applyBorder="1" applyAlignment="1" applyProtection="1">
      <alignment horizontal="center" wrapText="1" readingOrder="1"/>
      <protection hidden="1"/>
    </xf>
    <xf numFmtId="0" fontId="66" fillId="5" borderId="5" xfId="0" applyFont="1" applyFill="1" applyBorder="1" applyAlignment="1" applyProtection="1">
      <alignment horizontal="center" wrapText="1" readingOrder="1"/>
      <protection hidden="1"/>
    </xf>
    <xf numFmtId="0" fontId="66" fillId="5" borderId="0" xfId="0" applyFont="1" applyFill="1" applyBorder="1" applyAlignment="1" applyProtection="1">
      <alignment horizontal="center" wrapText="1" readingOrder="1"/>
      <protection hidden="1"/>
    </xf>
    <xf numFmtId="0" fontId="66" fillId="5" borderId="6" xfId="0" applyFont="1" applyFill="1" applyBorder="1" applyAlignment="1" applyProtection="1">
      <alignment horizontal="center" wrapText="1" readingOrder="1"/>
      <protection hidden="1"/>
    </xf>
    <xf numFmtId="0" fontId="66" fillId="5" borderId="7" xfId="0" applyFont="1" applyFill="1" applyBorder="1" applyAlignment="1" applyProtection="1">
      <alignment horizontal="center" wrapText="1" readingOrder="1"/>
      <protection hidden="1"/>
    </xf>
    <xf numFmtId="0" fontId="66" fillId="5" borderId="9" xfId="0" applyFont="1" applyFill="1" applyBorder="1" applyAlignment="1" applyProtection="1">
      <alignment horizontal="center" wrapText="1" readingOrder="1"/>
      <protection hidden="1"/>
    </xf>
    <xf numFmtId="0" fontId="66" fillId="5" borderId="8" xfId="0" applyFont="1" applyFill="1" applyBorder="1" applyAlignment="1" applyProtection="1">
      <alignment horizontal="center" wrapText="1" readingOrder="1"/>
      <protection hidden="1"/>
    </xf>
    <xf numFmtId="0" fontId="4" fillId="3" borderId="0" xfId="4" applyFill="1" applyBorder="1" applyAlignment="1">
      <alignment horizontal="center" vertical="center"/>
    </xf>
    <xf numFmtId="0" fontId="26" fillId="0" borderId="62" xfId="0" applyFont="1" applyBorder="1" applyAlignment="1">
      <alignment horizontal="center" vertical="center" wrapText="1" readingOrder="1"/>
    </xf>
    <xf numFmtId="0" fontId="26" fillId="0" borderId="63" xfId="0" applyFont="1" applyBorder="1" applyAlignment="1">
      <alignment horizontal="center" vertical="center" wrapText="1" readingOrder="1"/>
    </xf>
    <xf numFmtId="0" fontId="26" fillId="0" borderId="64" xfId="0" applyFont="1" applyBorder="1" applyAlignment="1">
      <alignment horizontal="center" vertical="center" wrapText="1" readingOrder="1"/>
    </xf>
    <xf numFmtId="0" fontId="26" fillId="0" borderId="62" xfId="0" applyFont="1" applyBorder="1" applyAlignment="1">
      <alignment horizontal="justify" vertical="center" wrapText="1" readingOrder="1"/>
    </xf>
    <xf numFmtId="0" fontId="26" fillId="0" borderId="63" xfId="0" applyFont="1" applyBorder="1" applyAlignment="1">
      <alignment horizontal="justify" vertical="center" wrapText="1" readingOrder="1"/>
    </xf>
    <xf numFmtId="0" fontId="26" fillId="0" borderId="64" xfId="0" applyFont="1" applyBorder="1" applyAlignment="1">
      <alignment horizontal="justify" vertical="center" wrapText="1" readingOrder="1"/>
    </xf>
    <xf numFmtId="0" fontId="25" fillId="2" borderId="61" xfId="0" applyFont="1" applyFill="1" applyBorder="1" applyAlignment="1">
      <alignment horizontal="center" vertical="center" wrapText="1" readingOrder="1"/>
    </xf>
    <xf numFmtId="0" fontId="26" fillId="5" borderId="65" xfId="0" applyFont="1" applyFill="1" applyBorder="1" applyAlignment="1">
      <alignment horizontal="center" vertical="center" wrapText="1" readingOrder="1"/>
    </xf>
    <xf numFmtId="0" fontId="26" fillId="7" borderId="63" xfId="0" applyFont="1" applyFill="1" applyBorder="1" applyAlignment="1">
      <alignment horizontal="center" vertical="center" wrapText="1" readingOrder="1"/>
    </xf>
    <xf numFmtId="0" fontId="26" fillId="4" borderId="63" xfId="0" applyFont="1" applyFill="1" applyBorder="1" applyAlignment="1">
      <alignment horizontal="center" vertical="center" wrapText="1" readingOrder="1"/>
    </xf>
    <xf numFmtId="0" fontId="26" fillId="8" borderId="63" xfId="0" applyFont="1" applyFill="1" applyBorder="1" applyAlignment="1">
      <alignment horizontal="center" vertical="center" wrapText="1" readingOrder="1"/>
    </xf>
    <xf numFmtId="0" fontId="27" fillId="9" borderId="64" xfId="0" applyFont="1" applyFill="1" applyBorder="1" applyAlignment="1">
      <alignment horizontal="center" vertical="center" wrapText="1" readingOrder="1"/>
    </xf>
    <xf numFmtId="0" fontId="63" fillId="5" borderId="23" xfId="0" applyFont="1" applyFill="1" applyBorder="1" applyAlignment="1">
      <alignment horizontal="center" vertical="center" wrapText="1"/>
    </xf>
    <xf numFmtId="9" fontId="63" fillId="0" borderId="19" xfId="0" applyNumberFormat="1" applyFont="1" applyBorder="1" applyAlignment="1">
      <alignment horizontal="center" vertical="center" wrapText="1"/>
    </xf>
    <xf numFmtId="0" fontId="63" fillId="7" borderId="23" xfId="0" applyFont="1" applyFill="1" applyBorder="1" applyAlignment="1">
      <alignment horizontal="center" vertical="center" wrapText="1"/>
    </xf>
    <xf numFmtId="0" fontId="63" fillId="13" borderId="23" xfId="0" applyFont="1" applyFill="1" applyBorder="1" applyAlignment="1">
      <alignment horizontal="center" vertical="center" wrapText="1"/>
    </xf>
    <xf numFmtId="0" fontId="63" fillId="8" borderId="23" xfId="0" applyFont="1" applyFill="1" applyBorder="1" applyAlignment="1">
      <alignment horizontal="center" vertical="center" wrapText="1"/>
    </xf>
    <xf numFmtId="0" fontId="63" fillId="9" borderId="23" xfId="0" applyFont="1" applyFill="1" applyBorder="1" applyAlignment="1">
      <alignment horizontal="center" vertical="center" wrapText="1"/>
    </xf>
    <xf numFmtId="164" fontId="1" fillId="0" borderId="19" xfId="1" applyNumberFormat="1" applyFont="1" applyBorder="1" applyAlignment="1">
      <alignment horizontal="center" vertical="center"/>
    </xf>
    <xf numFmtId="9" fontId="1" fillId="0" borderId="19" xfId="0" applyNumberFormat="1" applyFont="1" applyBorder="1" applyAlignment="1" applyProtection="1">
      <alignment horizontal="center" vertical="center"/>
      <protection hidden="1"/>
    </xf>
    <xf numFmtId="0" fontId="68" fillId="0" borderId="0" xfId="0" applyFont="1" applyAlignment="1">
      <alignment horizontal="center" vertical="center"/>
    </xf>
    <xf numFmtId="0" fontId="40" fillId="0" borderId="0" xfId="0" applyFont="1" applyAlignment="1">
      <alignment vertical="center" wrapText="1"/>
    </xf>
    <xf numFmtId="0" fontId="29" fillId="0" borderId="0" xfId="0" applyFont="1" applyAlignment="1">
      <alignment horizontal="center" vertical="center"/>
    </xf>
    <xf numFmtId="0" fontId="29" fillId="0" borderId="0" xfId="0" applyFont="1" applyAlignment="1">
      <alignment vertical="center"/>
    </xf>
    <xf numFmtId="0" fontId="45" fillId="3" borderId="0" xfId="0" applyFont="1" applyFill="1" applyAlignment="1">
      <alignment vertical="center"/>
    </xf>
    <xf numFmtId="0" fontId="70" fillId="3" borderId="0" xfId="0" applyFont="1" applyFill="1" applyBorder="1" applyAlignment="1">
      <alignment horizontal="justify" vertical="center" wrapText="1" readingOrder="1"/>
    </xf>
    <xf numFmtId="0" fontId="54" fillId="0" borderId="23" xfId="0" applyFont="1" applyBorder="1" applyAlignment="1">
      <alignment horizontal="center" vertical="center" wrapText="1"/>
    </xf>
    <xf numFmtId="0" fontId="54" fillId="0" borderId="19" xfId="0" applyFont="1" applyBorder="1" applyAlignment="1">
      <alignment horizontal="center" vertical="center" wrapText="1"/>
    </xf>
    <xf numFmtId="0" fontId="3" fillId="0" borderId="19" xfId="0" applyFont="1" applyBorder="1" applyAlignment="1" applyProtection="1">
      <alignment horizontal="center" vertical="center" wrapText="1"/>
      <protection hidden="1"/>
    </xf>
    <xf numFmtId="0" fontId="52" fillId="3" borderId="0" xfId="0" applyFont="1" applyFill="1" applyAlignment="1">
      <alignment horizontal="center" vertical="center"/>
    </xf>
    <xf numFmtId="0" fontId="1" fillId="0" borderId="19" xfId="0" applyFont="1" applyBorder="1" applyAlignment="1">
      <alignment horizontal="center" vertical="center"/>
    </xf>
    <xf numFmtId="164" fontId="1" fillId="0" borderId="19" xfId="0" applyNumberFormat="1" applyFont="1" applyBorder="1" applyAlignment="1">
      <alignment horizontal="center" vertical="center"/>
    </xf>
    <xf numFmtId="0" fontId="1" fillId="0" borderId="19" xfId="0" applyFont="1" applyBorder="1"/>
    <xf numFmtId="0" fontId="3" fillId="0" borderId="19" xfId="0" applyFont="1" applyBorder="1" applyAlignment="1">
      <alignment horizontal="center" vertical="center"/>
    </xf>
    <xf numFmtId="0" fontId="53" fillId="0" borderId="0" xfId="0" applyFont="1"/>
    <xf numFmtId="0" fontId="51" fillId="16" borderId="77" xfId="0" applyFont="1" applyFill="1" applyBorder="1" applyAlignment="1">
      <alignment horizontal="center" vertical="center" wrapText="1"/>
    </xf>
    <xf numFmtId="0" fontId="51" fillId="16" borderId="78" xfId="0" applyFont="1" applyFill="1" applyBorder="1" applyAlignment="1">
      <alignment horizontal="center" vertical="center" wrapText="1"/>
    </xf>
    <xf numFmtId="0" fontId="65" fillId="0" borderId="19" xfId="0" applyFont="1" applyBorder="1" applyAlignment="1">
      <alignment horizontal="center" vertical="center" wrapText="1" readingOrder="1"/>
    </xf>
    <xf numFmtId="0" fontId="65" fillId="0" borderId="24" xfId="0" applyFont="1" applyBorder="1" applyAlignment="1">
      <alignment horizontal="center" vertical="center" wrapText="1" readingOrder="1"/>
    </xf>
    <xf numFmtId="0" fontId="40" fillId="0" borderId="19" xfId="0" applyFont="1" applyBorder="1" applyAlignment="1">
      <alignment horizontal="center" vertical="center" wrapText="1" readingOrder="1"/>
    </xf>
    <xf numFmtId="0" fontId="40" fillId="0" borderId="24" xfId="0" applyFont="1" applyBorder="1" applyAlignment="1">
      <alignment horizontal="center" vertical="center" wrapText="1" readingOrder="1"/>
    </xf>
    <xf numFmtId="10" fontId="0" fillId="0" borderId="71" xfId="0" applyNumberFormat="1" applyBorder="1" applyAlignment="1">
      <alignment horizontal="center" vertical="center"/>
    </xf>
    <xf numFmtId="0" fontId="0" fillId="0" borderId="71" xfId="0" applyBorder="1" applyAlignment="1">
      <alignment horizontal="center" vertical="center"/>
    </xf>
    <xf numFmtId="0" fontId="0" fillId="0" borderId="72" xfId="0" applyBorder="1" applyAlignment="1">
      <alignment horizontal="center" vertical="center"/>
    </xf>
    <xf numFmtId="0" fontId="73" fillId="28" borderId="19" xfId="0" applyFont="1" applyFill="1" applyBorder="1" applyAlignment="1">
      <alignment horizontal="center" vertical="center" wrapText="1" readingOrder="1"/>
    </xf>
    <xf numFmtId="0" fontId="40" fillId="9" borderId="24" xfId="0" applyFont="1" applyFill="1" applyBorder="1" applyAlignment="1">
      <alignment horizontal="center" vertical="center" wrapText="1" readingOrder="1"/>
    </xf>
    <xf numFmtId="10" fontId="0" fillId="0" borderId="19" xfId="0" applyNumberFormat="1" applyBorder="1" applyAlignment="1">
      <alignment horizontal="center" vertical="center"/>
    </xf>
    <xf numFmtId="0" fontId="0" fillId="0" borderId="19" xfId="0" applyBorder="1" applyAlignment="1">
      <alignment horizontal="center" vertical="center"/>
    </xf>
    <xf numFmtId="0" fontId="0" fillId="0" borderId="24" xfId="0" applyBorder="1" applyAlignment="1">
      <alignment horizontal="center" vertical="center"/>
    </xf>
    <xf numFmtId="0" fontId="73" fillId="4" borderId="19" xfId="0" applyFont="1" applyFill="1" applyBorder="1" applyAlignment="1">
      <alignment horizontal="center" vertical="center" wrapText="1" readingOrder="1"/>
    </xf>
    <xf numFmtId="0" fontId="73" fillId="5" borderId="19" xfId="0" applyFont="1" applyFill="1" applyBorder="1" applyAlignment="1">
      <alignment horizontal="center" vertical="center" wrapText="1" readingOrder="1"/>
    </xf>
    <xf numFmtId="0" fontId="65" fillId="0" borderId="26" xfId="0" applyFont="1" applyBorder="1" applyAlignment="1">
      <alignment horizontal="center" vertical="center" wrapText="1" readingOrder="1"/>
    </xf>
    <xf numFmtId="0" fontId="73" fillId="5" borderId="26" xfId="0" applyFont="1" applyFill="1" applyBorder="1" applyAlignment="1">
      <alignment horizontal="center" vertical="center" wrapText="1" readingOrder="1"/>
    </xf>
    <xf numFmtId="0" fontId="73" fillId="4" borderId="26" xfId="0" applyFont="1" applyFill="1" applyBorder="1" applyAlignment="1">
      <alignment horizontal="center" vertical="center" wrapText="1" readingOrder="1"/>
    </xf>
    <xf numFmtId="0" fontId="73" fillId="28" borderId="26" xfId="0" applyFont="1" applyFill="1" applyBorder="1" applyAlignment="1">
      <alignment horizontal="center" vertical="center" wrapText="1" readingOrder="1"/>
    </xf>
    <xf numFmtId="0" fontId="40" fillId="9" borderId="27" xfId="0" applyFont="1" applyFill="1" applyBorder="1" applyAlignment="1">
      <alignment horizontal="center" vertical="center" wrapText="1" readingOrder="1"/>
    </xf>
    <xf numFmtId="0" fontId="40" fillId="0" borderId="26" xfId="0" applyFont="1" applyBorder="1" applyAlignment="1">
      <alignment horizontal="center" vertical="center" wrapText="1" readingOrder="1"/>
    </xf>
    <xf numFmtId="10" fontId="0" fillId="0" borderId="66" xfId="0" applyNumberFormat="1" applyBorder="1" applyAlignment="1">
      <alignment horizontal="center" vertical="center"/>
    </xf>
    <xf numFmtId="0" fontId="0" fillId="0" borderId="66" xfId="0" applyBorder="1" applyAlignment="1">
      <alignment horizontal="center" vertical="center"/>
    </xf>
    <xf numFmtId="0" fontId="0" fillId="0" borderId="79" xfId="0" applyBorder="1" applyAlignment="1">
      <alignment horizontal="center" vertical="center"/>
    </xf>
    <xf numFmtId="10" fontId="0" fillId="0" borderId="26" xfId="0" applyNumberFormat="1"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51" fillId="16" borderId="80" xfId="0" applyFont="1" applyFill="1" applyBorder="1" applyAlignment="1">
      <alignment horizontal="center" vertical="center" wrapText="1"/>
    </xf>
    <xf numFmtId="0" fontId="0" fillId="0" borderId="70" xfId="0" applyBorder="1" applyAlignment="1">
      <alignment vertical="center"/>
    </xf>
    <xf numFmtId="0" fontId="0" fillId="0" borderId="71" xfId="0" applyBorder="1" applyAlignment="1">
      <alignment vertical="center"/>
    </xf>
    <xf numFmtId="0" fontId="0" fillId="0" borderId="71" xfId="0" applyBorder="1" applyAlignment="1">
      <alignment vertical="center" wrapText="1"/>
    </xf>
    <xf numFmtId="0" fontId="0" fillId="0" borderId="23" xfId="0" applyBorder="1" applyAlignment="1">
      <alignment vertical="center"/>
    </xf>
    <xf numFmtId="0" fontId="0" fillId="0" borderId="19" xfId="0" applyBorder="1" applyAlignment="1">
      <alignment vertical="center"/>
    </xf>
    <xf numFmtId="0" fontId="0" fillId="0" borderId="19" xfId="0" applyBorder="1" applyAlignment="1">
      <alignment vertical="center" wrapText="1"/>
    </xf>
    <xf numFmtId="0" fontId="0" fillId="0" borderId="81" xfId="0" applyBorder="1" applyAlignment="1">
      <alignment vertical="center"/>
    </xf>
    <xf numFmtId="0" fontId="0" fillId="0" borderId="66" xfId="0" applyBorder="1" applyAlignment="1">
      <alignment vertical="center"/>
    </xf>
    <xf numFmtId="0" fontId="0" fillId="0" borderId="66" xfId="0" applyBorder="1" applyAlignment="1">
      <alignment vertical="center" wrapText="1"/>
    </xf>
    <xf numFmtId="0" fontId="0" fillId="0" borderId="25" xfId="0" applyBorder="1" applyAlignment="1">
      <alignment vertical="center"/>
    </xf>
    <xf numFmtId="0" fontId="0" fillId="0" borderId="26" xfId="0" applyBorder="1" applyAlignment="1">
      <alignment vertical="center"/>
    </xf>
    <xf numFmtId="0" fontId="0" fillId="0" borderId="26" xfId="0" applyBorder="1" applyAlignment="1">
      <alignment vertical="center" wrapText="1"/>
    </xf>
    <xf numFmtId="0" fontId="55" fillId="0" borderId="82" xfId="0" applyFont="1" applyBorder="1"/>
    <xf numFmtId="0" fontId="4" fillId="3" borderId="34" xfId="6" applyFont="1" applyFill="1" applyBorder="1" applyAlignment="1">
      <alignment vertical="center"/>
    </xf>
    <xf numFmtId="0" fontId="4" fillId="3" borderId="35" xfId="6" applyFont="1" applyFill="1" applyBorder="1" applyAlignment="1">
      <alignment vertical="center"/>
    </xf>
    <xf numFmtId="0" fontId="4" fillId="3" borderId="72" xfId="6" applyFont="1" applyFill="1" applyBorder="1" applyAlignment="1">
      <alignment vertical="center"/>
    </xf>
    <xf numFmtId="0" fontId="55" fillId="0" borderId="83" xfId="0" applyFont="1" applyBorder="1"/>
    <xf numFmtId="0" fontId="4" fillId="3" borderId="84" xfId="6" applyFont="1" applyFill="1" applyBorder="1" applyAlignment="1">
      <alignment vertical="center"/>
    </xf>
    <xf numFmtId="0" fontId="4" fillId="3" borderId="76" xfId="6" applyFont="1" applyFill="1" applyBorder="1" applyAlignment="1">
      <alignment vertical="center"/>
    </xf>
    <xf numFmtId="0" fontId="4" fillId="3" borderId="24" xfId="6" applyFont="1" applyFill="1" applyBorder="1" applyAlignment="1">
      <alignment vertical="center"/>
    </xf>
    <xf numFmtId="0" fontId="4" fillId="3" borderId="5" xfId="6" applyFont="1" applyFill="1" applyBorder="1" applyAlignment="1">
      <alignment vertical="center"/>
    </xf>
    <xf numFmtId="0" fontId="4" fillId="3" borderId="0" xfId="6" applyFont="1" applyFill="1" applyAlignment="1">
      <alignment vertical="center"/>
    </xf>
    <xf numFmtId="0" fontId="4" fillId="3" borderId="6" xfId="6" applyFont="1" applyFill="1" applyBorder="1" applyAlignment="1">
      <alignment vertical="center"/>
    </xf>
    <xf numFmtId="0" fontId="55" fillId="0" borderId="85" xfId="0" applyFont="1" applyBorder="1"/>
    <xf numFmtId="0" fontId="40" fillId="27" borderId="0" xfId="6" applyFill="1"/>
    <xf numFmtId="0" fontId="40" fillId="27" borderId="3" xfId="6" applyFill="1" applyBorder="1"/>
    <xf numFmtId="0" fontId="40" fillId="27" borderId="10" xfId="6" applyFill="1" applyBorder="1"/>
    <xf numFmtId="0" fontId="40" fillId="0" borderId="3" xfId="6" applyBorder="1" applyAlignment="1">
      <alignment vertical="center" wrapText="1"/>
    </xf>
    <xf numFmtId="0" fontId="40" fillId="0" borderId="10" xfId="6" applyBorder="1" applyAlignment="1">
      <alignment vertical="center" wrapText="1"/>
    </xf>
    <xf numFmtId="0" fontId="40" fillId="0" borderId="0" xfId="6" applyAlignment="1">
      <alignment vertical="center" wrapText="1"/>
    </xf>
    <xf numFmtId="0" fontId="40" fillId="0" borderId="5" xfId="6" applyBorder="1" applyAlignment="1">
      <alignment vertical="center" wrapText="1"/>
    </xf>
    <xf numFmtId="9" fontId="40" fillId="0" borderId="19" xfId="6" applyNumberFormat="1" applyBorder="1" applyAlignment="1">
      <alignment horizontal="center" vertical="center" wrapText="1"/>
    </xf>
    <xf numFmtId="9" fontId="40" fillId="0" borderId="24" xfId="6" applyNumberFormat="1" applyBorder="1" applyAlignment="1">
      <alignment horizontal="center" vertical="center" wrapText="1"/>
    </xf>
    <xf numFmtId="0" fontId="57" fillId="0" borderId="19" xfId="6" applyFont="1" applyBorder="1" applyAlignment="1">
      <alignment vertical="center" wrapText="1"/>
    </xf>
    <xf numFmtId="0" fontId="40" fillId="0" borderId="19" xfId="6" applyBorder="1" applyAlignment="1">
      <alignment vertical="center" wrapText="1"/>
    </xf>
    <xf numFmtId="9" fontId="40" fillId="0" borderId="23" xfId="6" applyNumberFormat="1" applyBorder="1" applyAlignment="1">
      <alignment horizontal="center" vertical="center" wrapText="1"/>
    </xf>
    <xf numFmtId="9" fontId="40" fillId="0" borderId="25" xfId="6" applyNumberFormat="1" applyBorder="1" applyAlignment="1">
      <alignment horizontal="center" vertical="center" wrapText="1"/>
    </xf>
    <xf numFmtId="9" fontId="75" fillId="3" borderId="19" xfId="0" applyNumberFormat="1" applyFont="1" applyFill="1" applyBorder="1" applyAlignment="1">
      <alignment horizontal="center" vertical="center" wrapText="1"/>
    </xf>
    <xf numFmtId="9" fontId="75" fillId="14" borderId="19" xfId="0" applyNumberFormat="1" applyFont="1" applyFill="1" applyBorder="1" applyAlignment="1" applyProtection="1">
      <alignment horizontal="center" vertical="center" wrapText="1"/>
      <protection locked="0"/>
    </xf>
    <xf numFmtId="0" fontId="69" fillId="3" borderId="26" xfId="6" applyFont="1" applyFill="1" applyBorder="1" applyAlignment="1">
      <alignment horizontal="center" vertical="center" wrapText="1"/>
    </xf>
    <xf numFmtId="0" fontId="69" fillId="3" borderId="66" xfId="6" applyFont="1" applyFill="1" applyBorder="1" applyAlignment="1">
      <alignment horizontal="center" vertical="center" wrapText="1"/>
    </xf>
    <xf numFmtId="0" fontId="69" fillId="3" borderId="19" xfId="6" applyFont="1" applyFill="1" applyBorder="1" applyAlignment="1">
      <alignment horizontal="center" vertical="center" wrapText="1"/>
    </xf>
    <xf numFmtId="0" fontId="69" fillId="3" borderId="71" xfId="6" applyFont="1" applyFill="1" applyBorder="1" applyAlignment="1">
      <alignment horizontal="center" vertical="center" wrapText="1"/>
    </xf>
    <xf numFmtId="0" fontId="69" fillId="3" borderId="0" xfId="6" applyFont="1" applyFill="1" applyAlignment="1">
      <alignment horizontal="left" vertical="center" wrapText="1"/>
    </xf>
    <xf numFmtId="0" fontId="74" fillId="0" borderId="0" xfId="6" applyFont="1" applyAlignment="1">
      <alignment vertical="center" wrapText="1"/>
    </xf>
    <xf numFmtId="0" fontId="1" fillId="4" borderId="19" xfId="0" applyFont="1" applyFill="1" applyBorder="1"/>
    <xf numFmtId="164" fontId="1" fillId="4" borderId="19" xfId="1" applyNumberFormat="1" applyFont="1" applyFill="1" applyBorder="1" applyAlignment="1">
      <alignment horizontal="center" vertical="center"/>
    </xf>
    <xf numFmtId="9" fontId="1" fillId="4" borderId="19" xfId="0" applyNumberFormat="1" applyFont="1" applyFill="1" applyBorder="1" applyAlignment="1" applyProtection="1">
      <alignment horizontal="center" vertical="center"/>
      <protection hidden="1"/>
    </xf>
    <xf numFmtId="0" fontId="1" fillId="4" borderId="0" xfId="0" applyFont="1" applyFill="1"/>
    <xf numFmtId="0" fontId="3" fillId="4" borderId="19" xfId="0" applyFont="1" applyFill="1" applyBorder="1" applyAlignment="1">
      <alignment horizontal="center" vertical="center"/>
    </xf>
    <xf numFmtId="0" fontId="1" fillId="4" borderId="19" xfId="0" applyFont="1" applyFill="1" applyBorder="1" applyAlignment="1">
      <alignment horizontal="center" vertical="center"/>
    </xf>
    <xf numFmtId="0" fontId="40" fillId="0" borderId="27" xfId="6" applyBorder="1" applyAlignment="1">
      <alignment horizontal="center" vertical="center" wrapText="1"/>
    </xf>
    <xf numFmtId="9" fontId="52" fillId="0" borderId="26" xfId="0" applyNumberFormat="1" applyFont="1" applyBorder="1" applyAlignment="1">
      <alignment horizontal="center" vertical="center" wrapText="1"/>
    </xf>
    <xf numFmtId="0" fontId="40" fillId="0" borderId="26" xfId="6" applyBorder="1" applyAlignment="1">
      <alignment horizontal="justify" vertical="center" wrapText="1"/>
    </xf>
    <xf numFmtId="0" fontId="75" fillId="3" borderId="26" xfId="6" applyFont="1" applyFill="1" applyBorder="1" applyAlignment="1">
      <alignment horizontal="left" vertical="center" wrapText="1"/>
    </xf>
    <xf numFmtId="0" fontId="75" fillId="3" borderId="25" xfId="6" applyFont="1" applyFill="1" applyBorder="1" applyAlignment="1">
      <alignment horizontal="left" vertical="center" wrapText="1"/>
    </xf>
    <xf numFmtId="0" fontId="40" fillId="0" borderId="24" xfId="6" applyBorder="1" applyAlignment="1">
      <alignment horizontal="center" vertical="center" wrapText="1"/>
    </xf>
    <xf numFmtId="9" fontId="52" fillId="0" borderId="19" xfId="0" applyNumberFormat="1" applyFont="1" applyBorder="1" applyAlignment="1">
      <alignment horizontal="center" vertical="center" wrapText="1"/>
    </xf>
    <xf numFmtId="0" fontId="40" fillId="0" borderId="19" xfId="6" applyBorder="1" applyAlignment="1">
      <alignment horizontal="justify" vertical="center" wrapText="1"/>
    </xf>
    <xf numFmtId="0" fontId="75" fillId="3" borderId="19" xfId="6" applyFont="1" applyFill="1" applyBorder="1" applyAlignment="1">
      <alignment horizontal="left" vertical="center" wrapText="1"/>
    </xf>
    <xf numFmtId="0" fontId="75" fillId="3" borderId="23" xfId="6" applyFont="1" applyFill="1" applyBorder="1" applyAlignment="1">
      <alignment horizontal="left" vertical="center" wrapText="1"/>
    </xf>
    <xf numFmtId="0" fontId="40" fillId="0" borderId="0" xfId="6" applyAlignment="1">
      <alignment horizontal="center" vertical="center" wrapText="1"/>
    </xf>
    <xf numFmtId="0" fontId="40" fillId="0" borderId="79" xfId="6" applyBorder="1" applyAlignment="1">
      <alignment horizontal="center" vertical="center" wrapText="1"/>
    </xf>
    <xf numFmtId="9" fontId="52" fillId="0" borderId="66" xfId="0" applyNumberFormat="1" applyFont="1" applyBorder="1" applyAlignment="1">
      <alignment horizontal="center" vertical="center" wrapText="1"/>
    </xf>
    <xf numFmtId="0" fontId="75" fillId="3" borderId="66" xfId="6" applyFont="1" applyFill="1" applyBorder="1" applyAlignment="1">
      <alignment horizontal="left" vertical="center" wrapText="1"/>
    </xf>
    <xf numFmtId="0" fontId="75" fillId="3" borderId="81" xfId="6" applyFont="1" applyFill="1" applyBorder="1" applyAlignment="1">
      <alignment horizontal="left" vertical="center" wrapText="1"/>
    </xf>
    <xf numFmtId="0" fontId="40" fillId="0" borderId="0" xfId="6" applyAlignment="1">
      <alignment horizontal="justify" vertical="center" wrapText="1"/>
    </xf>
    <xf numFmtId="0" fontId="40" fillId="0" borderId="0" xfId="0" applyFont="1" applyAlignment="1">
      <alignment vertical="center"/>
    </xf>
    <xf numFmtId="0" fontId="40" fillId="0" borderId="0" xfId="0" applyFont="1" applyAlignment="1">
      <alignment vertical="center" readingOrder="1"/>
    </xf>
    <xf numFmtId="0" fontId="58" fillId="0" borderId="0" xfId="0" applyFont="1" applyAlignment="1">
      <alignment vertical="center" readingOrder="1"/>
    </xf>
    <xf numFmtId="0" fontId="58" fillId="0" borderId="0" xfId="6" applyFont="1" applyAlignment="1">
      <alignment vertical="center" wrapText="1"/>
    </xf>
    <xf numFmtId="0" fontId="40" fillId="9" borderId="19" xfId="0" applyFont="1" applyFill="1" applyBorder="1" applyAlignment="1">
      <alignment horizontal="center" vertical="center" wrapText="1" readingOrder="1"/>
    </xf>
    <xf numFmtId="0" fontId="57" fillId="0" borderId="19" xfId="6" applyFont="1" applyBorder="1" applyAlignment="1">
      <alignment horizontal="center" vertical="center" wrapText="1"/>
    </xf>
    <xf numFmtId="0" fontId="40" fillId="0" borderId="72" xfId="6" applyBorder="1" applyAlignment="1">
      <alignment horizontal="center" vertical="center" wrapText="1"/>
    </xf>
    <xf numFmtId="9" fontId="52" fillId="0" borderId="71" xfId="0" applyNumberFormat="1" applyFont="1" applyBorder="1" applyAlignment="1">
      <alignment horizontal="center" vertical="center" wrapText="1"/>
    </xf>
    <xf numFmtId="0" fontId="40" fillId="0" borderId="77" xfId="6" applyBorder="1" applyAlignment="1">
      <alignment horizontal="justify" vertical="center" wrapText="1"/>
    </xf>
    <xf numFmtId="0" fontId="75" fillId="3" borderId="71" xfId="6" applyFont="1" applyFill="1" applyBorder="1" applyAlignment="1">
      <alignment horizontal="left" vertical="center" wrapText="1"/>
    </xf>
    <xf numFmtId="0" fontId="75" fillId="3" borderId="70" xfId="6" applyFont="1" applyFill="1" applyBorder="1" applyAlignment="1">
      <alignment horizontal="left" vertical="center" wrapText="1"/>
    </xf>
    <xf numFmtId="0" fontId="40" fillId="0" borderId="83" xfId="6" applyBorder="1" applyAlignment="1">
      <alignment vertical="center" wrapText="1"/>
    </xf>
    <xf numFmtId="0" fontId="57" fillId="0" borderId="0" xfId="6" applyFont="1" applyAlignment="1">
      <alignment horizontal="center" vertical="center" wrapText="1"/>
    </xf>
    <xf numFmtId="0" fontId="51" fillId="16" borderId="78" xfId="6" applyFont="1" applyFill="1" applyBorder="1" applyAlignment="1">
      <alignment horizontal="center" vertical="center" wrapText="1"/>
    </xf>
    <xf numFmtId="0" fontId="51" fillId="16" borderId="77" xfId="6" applyFont="1" applyFill="1" applyBorder="1" applyAlignment="1">
      <alignment horizontal="center" vertical="center" wrapText="1"/>
    </xf>
    <xf numFmtId="0" fontId="51" fillId="16" borderId="86" xfId="6" applyFont="1" applyFill="1" applyBorder="1" applyAlignment="1">
      <alignment horizontal="center" vertical="center" wrapText="1"/>
    </xf>
    <xf numFmtId="0" fontId="51" fillId="16" borderId="80" xfId="6" applyFont="1" applyFill="1" applyBorder="1" applyAlignment="1">
      <alignment horizontal="center" vertical="center" wrapText="1"/>
    </xf>
    <xf numFmtId="9" fontId="40" fillId="0" borderId="29" xfId="6" applyNumberFormat="1" applyBorder="1" applyAlignment="1">
      <alignment horizontal="center" vertical="center" wrapText="1"/>
    </xf>
    <xf numFmtId="9" fontId="40" fillId="0" borderId="20" xfId="6" applyNumberFormat="1" applyBorder="1" applyAlignment="1">
      <alignment horizontal="center" vertical="center" wrapText="1"/>
    </xf>
    <xf numFmtId="0" fontId="57" fillId="0" borderId="0" xfId="6" applyFont="1" applyAlignment="1">
      <alignment vertical="center" wrapText="1"/>
    </xf>
    <xf numFmtId="0" fontId="40" fillId="27" borderId="22" xfId="6" applyFill="1" applyBorder="1"/>
    <xf numFmtId="0" fontId="40" fillId="27" borderId="21" xfId="6" applyFill="1" applyBorder="1"/>
    <xf numFmtId="0" fontId="40" fillId="27" borderId="82" xfId="6" applyFill="1" applyBorder="1"/>
    <xf numFmtId="0" fontId="57" fillId="0" borderId="0" xfId="6" applyFont="1" applyAlignment="1">
      <alignment vertical="center"/>
    </xf>
    <xf numFmtId="0" fontId="56" fillId="3" borderId="0" xfId="6" applyFont="1" applyFill="1" applyAlignment="1">
      <alignment vertical="center" wrapText="1"/>
    </xf>
    <xf numFmtId="0" fontId="0" fillId="0" borderId="3" xfId="0" applyBorder="1"/>
    <xf numFmtId="0" fontId="0" fillId="0" borderId="10" xfId="0" applyBorder="1"/>
    <xf numFmtId="0" fontId="0" fillId="0" borderId="4" xfId="0" applyBorder="1"/>
    <xf numFmtId="0" fontId="0" fillId="0" borderId="5" xfId="0" applyBorder="1"/>
    <xf numFmtId="0" fontId="0" fillId="0" borderId="0" xfId="0" applyBorder="1"/>
    <xf numFmtId="0" fontId="0" fillId="0" borderId="6" xfId="0" applyBorder="1"/>
    <xf numFmtId="0" fontId="0" fillId="0" borderId="7" xfId="0" applyBorder="1"/>
    <xf numFmtId="0" fontId="0" fillId="0" borderId="9" xfId="0" applyBorder="1"/>
    <xf numFmtId="0" fontId="0" fillId="0" borderId="8" xfId="0" applyBorder="1"/>
    <xf numFmtId="0" fontId="0" fillId="0" borderId="0" xfId="0" applyBorder="1" applyAlignment="1"/>
    <xf numFmtId="0" fontId="0" fillId="0" borderId="6" xfId="0" applyBorder="1" applyAlignment="1"/>
    <xf numFmtId="0" fontId="78" fillId="21" borderId="61" xfId="5" applyFont="1" applyFill="1" applyBorder="1" applyAlignment="1">
      <alignment horizontal="center" vertical="center"/>
    </xf>
    <xf numFmtId="0" fontId="79" fillId="21" borderId="61" xfId="5" applyFont="1" applyFill="1" applyBorder="1" applyAlignment="1">
      <alignment horizontal="center" vertical="center"/>
    </xf>
    <xf numFmtId="0" fontId="80" fillId="21" borderId="61" xfId="5" applyFont="1" applyFill="1" applyBorder="1" applyAlignment="1">
      <alignment horizontal="center" vertical="center"/>
    </xf>
    <xf numFmtId="0" fontId="68" fillId="0" borderId="19" xfId="0" applyFont="1" applyBorder="1" applyAlignment="1">
      <alignment horizontal="center" vertical="center"/>
    </xf>
    <xf numFmtId="0" fontId="68" fillId="0" borderId="23" xfId="0" applyFont="1" applyBorder="1" applyAlignment="1">
      <alignment horizontal="center" vertical="center"/>
    </xf>
    <xf numFmtId="0" fontId="52" fillId="0" borderId="70" xfId="0" applyFont="1" applyBorder="1" applyAlignment="1">
      <alignment horizontal="center" vertical="center"/>
    </xf>
    <xf numFmtId="0" fontId="52" fillId="0" borderId="23" xfId="0" applyFont="1" applyBorder="1" applyAlignment="1">
      <alignment horizontal="center" vertical="center"/>
    </xf>
    <xf numFmtId="0" fontId="69" fillId="0" borderId="24" xfId="0" applyFont="1" applyBorder="1" applyAlignment="1">
      <alignment vertical="center" wrapText="1"/>
    </xf>
    <xf numFmtId="0" fontId="69" fillId="0" borderId="24" xfId="0" applyFont="1" applyBorder="1" applyAlignment="1">
      <alignment horizontal="justify" vertical="center" wrapText="1"/>
    </xf>
    <xf numFmtId="0" fontId="52" fillId="0" borderId="25" xfId="0" applyFont="1" applyBorder="1" applyAlignment="1">
      <alignment horizontal="center" vertical="center"/>
    </xf>
    <xf numFmtId="0" fontId="68" fillId="0" borderId="26" xfId="0" applyFont="1" applyBorder="1" applyAlignment="1">
      <alignment horizontal="center" vertical="center"/>
    </xf>
    <xf numFmtId="0" fontId="69" fillId="0" borderId="27" xfId="0" applyFont="1" applyBorder="1" applyAlignment="1">
      <alignment horizontal="justify" vertical="center" wrapText="1"/>
    </xf>
    <xf numFmtId="0" fontId="65" fillId="29" borderId="72" xfId="0" applyFont="1" applyFill="1" applyBorder="1" applyAlignment="1">
      <alignment horizontal="center" vertical="center" wrapText="1"/>
    </xf>
    <xf numFmtId="0" fontId="65" fillId="29" borderId="71" xfId="0" applyFont="1" applyFill="1" applyBorder="1" applyAlignment="1">
      <alignment horizontal="center" vertical="center" wrapText="1"/>
    </xf>
    <xf numFmtId="0" fontId="60" fillId="30" borderId="0" xfId="0" applyFont="1" applyFill="1" applyAlignment="1">
      <alignment horizontal="center" vertical="center"/>
    </xf>
    <xf numFmtId="0" fontId="55" fillId="3" borderId="24" xfId="0" applyFont="1" applyFill="1" applyBorder="1" applyAlignment="1">
      <alignment horizontal="left" vertical="center"/>
    </xf>
    <xf numFmtId="0" fontId="55" fillId="0" borderId="24" xfId="0" applyFont="1" applyBorder="1" applyAlignment="1">
      <alignment horizontal="left" vertical="center"/>
    </xf>
    <xf numFmtId="0" fontId="40" fillId="3" borderId="0" xfId="0" applyFont="1" applyFill="1" applyAlignment="1">
      <alignment vertical="center" wrapText="1"/>
    </xf>
    <xf numFmtId="0" fontId="68" fillId="3" borderId="0" xfId="0" applyFont="1" applyFill="1" applyAlignment="1">
      <alignment horizontal="center" vertical="center"/>
    </xf>
    <xf numFmtId="0" fontId="68" fillId="3" borderId="23" xfId="0" applyFont="1" applyFill="1" applyBorder="1" applyAlignment="1">
      <alignment horizontal="center" vertical="center"/>
    </xf>
    <xf numFmtId="0" fontId="65" fillId="29" borderId="80" xfId="0" applyFont="1" applyFill="1" applyBorder="1" applyAlignment="1">
      <alignment horizontal="center" vertical="center" wrapText="1"/>
    </xf>
    <xf numFmtId="0" fontId="65" fillId="29" borderId="78" xfId="0" applyFont="1" applyFill="1" applyBorder="1" applyAlignment="1">
      <alignment horizontal="center" vertical="center" wrapText="1"/>
    </xf>
    <xf numFmtId="0" fontId="68" fillId="0" borderId="70" xfId="0" applyFont="1" applyBorder="1" applyAlignment="1">
      <alignment horizontal="center" vertical="center"/>
    </xf>
    <xf numFmtId="0" fontId="55" fillId="0" borderId="72" xfId="0" applyFont="1" applyBorder="1" applyAlignment="1">
      <alignment horizontal="left" vertical="center"/>
    </xf>
    <xf numFmtId="0" fontId="60" fillId="0" borderId="25" xfId="0" applyFont="1" applyBorder="1" applyAlignment="1">
      <alignment horizontal="center"/>
    </xf>
    <xf numFmtId="0" fontId="29" fillId="0" borderId="27" xfId="0" applyFont="1" applyBorder="1"/>
    <xf numFmtId="0" fontId="0" fillId="0" borderId="0" xfId="0" applyAlignment="1">
      <alignment wrapText="1"/>
    </xf>
    <xf numFmtId="0" fontId="4" fillId="3" borderId="35" xfId="6" applyFont="1" applyFill="1" applyBorder="1" applyAlignment="1">
      <alignment vertical="center" wrapText="1"/>
    </xf>
    <xf numFmtId="0" fontId="4" fillId="3" borderId="76" xfId="6" applyFont="1" applyFill="1" applyBorder="1" applyAlignment="1">
      <alignment vertical="center" wrapText="1"/>
    </xf>
    <xf numFmtId="0" fontId="4" fillId="3" borderId="0" xfId="6" applyFont="1" applyFill="1" applyAlignment="1">
      <alignment vertical="center" wrapText="1"/>
    </xf>
    <xf numFmtId="0" fontId="53" fillId="0" borderId="0" xfId="0" applyFont="1" applyAlignment="1">
      <alignment wrapText="1"/>
    </xf>
    <xf numFmtId="0" fontId="80" fillId="21" borderId="3" xfId="5" applyFont="1" applyFill="1" applyBorder="1" applyAlignment="1">
      <alignment horizontal="center" vertical="center"/>
    </xf>
    <xf numFmtId="0" fontId="0" fillId="21" borderId="7" xfId="0" applyFill="1" applyBorder="1"/>
    <xf numFmtId="0" fontId="0" fillId="21" borderId="4" xfId="0" applyFill="1" applyBorder="1"/>
    <xf numFmtId="0" fontId="0" fillId="21" borderId="8" xfId="0" applyFill="1" applyBorder="1"/>
    <xf numFmtId="10" fontId="1" fillId="0" borderId="19" xfId="1" applyNumberFormat="1" applyFont="1" applyBorder="1" applyAlignment="1">
      <alignment horizontal="center" vertical="center"/>
    </xf>
    <xf numFmtId="9" fontId="1" fillId="0" borderId="19" xfId="1" applyNumberFormat="1" applyFont="1" applyBorder="1" applyAlignment="1">
      <alignment horizontal="center" vertical="center"/>
    </xf>
    <xf numFmtId="0" fontId="3" fillId="0" borderId="20" xfId="0" applyFont="1" applyBorder="1" applyAlignment="1" applyProtection="1">
      <alignment horizontal="center" vertical="center" wrapText="1"/>
      <protection hidden="1"/>
    </xf>
    <xf numFmtId="0" fontId="3" fillId="0" borderId="20" xfId="0" applyFont="1" applyBorder="1" applyAlignment="1" applyProtection="1">
      <alignment horizontal="center" vertical="center"/>
      <protection hidden="1"/>
    </xf>
    <xf numFmtId="0" fontId="3" fillId="0" borderId="19" xfId="0" applyFont="1" applyBorder="1" applyAlignment="1" applyProtection="1">
      <alignment horizontal="center" vertical="center"/>
      <protection hidden="1"/>
    </xf>
    <xf numFmtId="0" fontId="1" fillId="0" borderId="20" xfId="0" applyFont="1" applyBorder="1"/>
    <xf numFmtId="164" fontId="1" fillId="0" borderId="20" xfId="0" applyNumberFormat="1" applyFont="1" applyBorder="1" applyAlignment="1">
      <alignment horizontal="center" vertical="center"/>
    </xf>
    <xf numFmtId="9" fontId="1" fillId="0" borderId="20" xfId="0" applyNumberFormat="1" applyFont="1" applyBorder="1" applyAlignment="1" applyProtection="1">
      <alignment horizontal="center" vertical="center"/>
      <protection hidden="1"/>
    </xf>
    <xf numFmtId="9" fontId="3" fillId="0" borderId="19" xfId="0" applyNumberFormat="1" applyFont="1" applyBorder="1" applyAlignment="1" applyProtection="1">
      <alignment vertical="center"/>
      <protection hidden="1"/>
    </xf>
    <xf numFmtId="0" fontId="3" fillId="0" borderId="19" xfId="0" applyFont="1" applyBorder="1" applyAlignment="1" applyProtection="1">
      <alignment vertical="center"/>
      <protection hidden="1"/>
    </xf>
    <xf numFmtId="0" fontId="1" fillId="0" borderId="19" xfId="0" applyFont="1" applyBorder="1" applyAlignment="1"/>
    <xf numFmtId="165" fontId="1" fillId="0" borderId="19" xfId="0" applyNumberFormat="1" applyFont="1" applyBorder="1" applyAlignment="1">
      <alignment horizontal="center" vertical="center"/>
    </xf>
    <xf numFmtId="165" fontId="1" fillId="4" borderId="19" xfId="0" applyNumberFormat="1" applyFont="1" applyFill="1" applyBorder="1" applyAlignment="1">
      <alignment horizontal="center" vertical="center"/>
    </xf>
    <xf numFmtId="0" fontId="55" fillId="0" borderId="19" xfId="0" applyFont="1" applyBorder="1" applyAlignment="1">
      <alignment horizontal="center" vertical="center"/>
    </xf>
    <xf numFmtId="165" fontId="1" fillId="0" borderId="20" xfId="0" applyNumberFormat="1" applyFont="1" applyBorder="1" applyAlignment="1">
      <alignment horizontal="center" vertical="center"/>
    </xf>
    <xf numFmtId="165" fontId="1" fillId="0" borderId="0" xfId="0" applyNumberFormat="1" applyFont="1" applyAlignment="1">
      <alignment horizontal="center" vertical="center"/>
    </xf>
    <xf numFmtId="0" fontId="51" fillId="0" borderId="0" xfId="0" applyFont="1" applyFill="1" applyBorder="1" applyAlignment="1">
      <alignment horizontal="center" vertical="center" wrapText="1"/>
    </xf>
    <xf numFmtId="0" fontId="71" fillId="0" borderId="0" xfId="0" applyFont="1" applyFill="1" applyBorder="1" applyAlignment="1">
      <alignment horizontal="center" vertical="center" wrapText="1"/>
    </xf>
    <xf numFmtId="165" fontId="57" fillId="0" borderId="0" xfId="4" applyNumberFormat="1" applyFont="1" applyFill="1" applyBorder="1" applyAlignment="1">
      <alignment horizontal="center" vertical="center" wrapText="1"/>
    </xf>
    <xf numFmtId="0" fontId="0" fillId="0" borderId="0" xfId="0" applyAlignment="1">
      <alignment horizontal="left" vertical="center"/>
    </xf>
    <xf numFmtId="0" fontId="69" fillId="0" borderId="20" xfId="0" applyFont="1" applyBorder="1" applyAlignment="1">
      <alignment horizontal="center" vertical="center"/>
    </xf>
    <xf numFmtId="0" fontId="55" fillId="3" borderId="0" xfId="0" applyFont="1" applyFill="1"/>
    <xf numFmtId="0" fontId="69" fillId="0" borderId="19" xfId="0" applyFont="1" applyBorder="1" applyAlignment="1">
      <alignment horizontal="center" vertical="center" wrapText="1"/>
    </xf>
    <xf numFmtId="0" fontId="69" fillId="0" borderId="19" xfId="0" applyFont="1" applyBorder="1" applyAlignment="1" applyProtection="1">
      <alignment horizontal="center" vertical="center"/>
    </xf>
    <xf numFmtId="0" fontId="55" fillId="0" borderId="19" xfId="0" applyFont="1" applyBorder="1" applyAlignment="1" applyProtection="1">
      <alignment horizontal="center" vertical="center"/>
      <protection locked="0"/>
    </xf>
    <xf numFmtId="9" fontId="55" fillId="0" borderId="19" xfId="0" applyNumberFormat="1" applyFont="1" applyBorder="1" applyAlignment="1" applyProtection="1">
      <alignment horizontal="center" vertical="center"/>
      <protection hidden="1"/>
    </xf>
    <xf numFmtId="165" fontId="55" fillId="0" borderId="19" xfId="0" applyNumberFormat="1" applyFont="1" applyBorder="1" applyAlignment="1" applyProtection="1">
      <alignment horizontal="center" vertical="center"/>
      <protection locked="0"/>
    </xf>
    <xf numFmtId="0" fontId="74" fillId="0" borderId="19" xfId="0" applyFont="1" applyBorder="1" applyAlignment="1">
      <alignment horizontal="center" vertical="center"/>
    </xf>
    <xf numFmtId="0" fontId="69" fillId="0" borderId="19" xfId="0" applyFont="1" applyBorder="1" applyAlignment="1">
      <alignment horizontal="center" vertical="center"/>
    </xf>
    <xf numFmtId="0" fontId="68" fillId="0" borderId="19" xfId="0" applyFont="1" applyBorder="1" applyAlignment="1" applyProtection="1">
      <alignment horizontal="center" vertical="center"/>
      <protection locked="0"/>
    </xf>
    <xf numFmtId="0" fontId="69" fillId="0" borderId="19" xfId="0" applyFont="1" applyBorder="1" applyAlignment="1">
      <alignment horizontal="justify" vertical="center" wrapText="1"/>
    </xf>
    <xf numFmtId="0" fontId="69" fillId="4" borderId="19" xfId="0" applyFont="1" applyFill="1" applyBorder="1" applyAlignment="1" applyProtection="1">
      <alignment horizontal="center" vertical="center"/>
    </xf>
    <xf numFmtId="0" fontId="69" fillId="4" borderId="19" xfId="0" applyFont="1" applyFill="1" applyBorder="1" applyAlignment="1">
      <alignment horizontal="center" vertical="center" wrapText="1"/>
    </xf>
    <xf numFmtId="0" fontId="55" fillId="4" borderId="19" xfId="0" applyFont="1" applyFill="1" applyBorder="1" applyAlignment="1" applyProtection="1">
      <alignment horizontal="center" vertical="center"/>
      <protection locked="0"/>
    </xf>
    <xf numFmtId="9" fontId="55" fillId="4" borderId="19" xfId="0" applyNumberFormat="1" applyFont="1" applyFill="1" applyBorder="1" applyAlignment="1" applyProtection="1">
      <alignment horizontal="center" vertical="center"/>
      <protection hidden="1"/>
    </xf>
    <xf numFmtId="0" fontId="55" fillId="4" borderId="19" xfId="0" applyFont="1" applyFill="1" applyBorder="1" applyAlignment="1" applyProtection="1">
      <alignment horizontal="center" vertical="center" wrapText="1"/>
      <protection locked="0"/>
    </xf>
    <xf numFmtId="0" fontId="74" fillId="4" borderId="19" xfId="0" applyFont="1" applyFill="1" applyBorder="1" applyAlignment="1">
      <alignment horizontal="center" vertical="center"/>
    </xf>
    <xf numFmtId="0" fontId="69" fillId="4" borderId="19" xfId="0" applyFont="1" applyFill="1" applyBorder="1" applyAlignment="1">
      <alignment horizontal="center" vertical="center"/>
    </xf>
    <xf numFmtId="0" fontId="55" fillId="4" borderId="0" xfId="0" applyFont="1" applyFill="1"/>
    <xf numFmtId="0" fontId="55" fillId="0" borderId="20" xfId="0" applyFont="1" applyBorder="1" applyAlignment="1" applyProtection="1">
      <alignment horizontal="center" vertical="center" wrapText="1"/>
      <protection locked="0"/>
    </xf>
    <xf numFmtId="0" fontId="74" fillId="0" borderId="90" xfId="0" applyFont="1" applyBorder="1" applyAlignment="1">
      <alignment horizontal="center" vertical="center"/>
    </xf>
    <xf numFmtId="0" fontId="1" fillId="0" borderId="20" xfId="0" applyFont="1" applyBorder="1" applyAlignment="1"/>
    <xf numFmtId="0" fontId="69" fillId="3" borderId="19" xfId="4" applyFont="1" applyFill="1" applyBorder="1" applyAlignment="1" applyProtection="1">
      <alignment horizontal="center" vertical="center" wrapText="1"/>
      <protection locked="0"/>
    </xf>
    <xf numFmtId="0" fontId="55" fillId="0" borderId="90" xfId="0" applyFont="1" applyBorder="1" applyAlignment="1">
      <alignment horizontal="justify" vertical="center" wrapText="1"/>
    </xf>
    <xf numFmtId="0" fontId="55" fillId="0" borderId="69" xfId="0" applyFont="1" applyBorder="1" applyAlignment="1">
      <alignment horizontal="justify" vertical="center" wrapText="1"/>
    </xf>
    <xf numFmtId="0" fontId="55" fillId="0" borderId="0" xfId="0" applyFont="1" applyAlignment="1">
      <alignment horizontal="justify" vertical="center" wrapText="1"/>
    </xf>
    <xf numFmtId="0" fontId="55" fillId="3" borderId="0" xfId="0" applyFont="1" applyFill="1" applyAlignment="1">
      <alignment horizontal="justify" vertical="center" wrapText="1"/>
    </xf>
    <xf numFmtId="0" fontId="74" fillId="0" borderId="0" xfId="0" applyFont="1" applyFill="1" applyBorder="1" applyAlignment="1">
      <alignment horizontal="justify" vertical="center" wrapText="1"/>
    </xf>
    <xf numFmtId="0" fontId="55" fillId="0" borderId="0" xfId="0" applyFont="1" applyAlignment="1">
      <alignment horizontal="center" vertical="center"/>
    </xf>
    <xf numFmtId="9" fontId="55" fillId="0" borderId="19" xfId="1" applyNumberFormat="1" applyFont="1" applyBorder="1" applyAlignment="1">
      <alignment horizontal="center" vertical="center"/>
    </xf>
    <xf numFmtId="10" fontId="55" fillId="0" borderId="19" xfId="1" applyNumberFormat="1" applyFont="1" applyBorder="1" applyAlignment="1">
      <alignment horizontal="center" vertical="center"/>
    </xf>
    <xf numFmtId="164" fontId="55" fillId="0" borderId="19" xfId="1" applyNumberFormat="1" applyFont="1" applyBorder="1" applyAlignment="1">
      <alignment horizontal="center" vertical="center"/>
    </xf>
    <xf numFmtId="0" fontId="68" fillId="0" borderId="0" xfId="0" applyFont="1" applyAlignment="1">
      <alignment horizontal="center" vertical="center" wrapText="1"/>
    </xf>
    <xf numFmtId="0" fontId="71" fillId="0" borderId="0" xfId="0" applyFont="1" applyAlignment="1">
      <alignment horizontal="center" vertical="center"/>
    </xf>
    <xf numFmtId="0" fontId="81" fillId="0" borderId="0" xfId="0" applyFont="1" applyAlignment="1">
      <alignment horizontal="center" vertical="center"/>
    </xf>
    <xf numFmtId="0" fontId="55" fillId="0" borderId="0" xfId="0" applyFont="1" applyBorder="1" applyAlignment="1">
      <alignment horizontal="center" vertical="center"/>
    </xf>
    <xf numFmtId="164" fontId="55" fillId="0" borderId="0" xfId="0" applyNumberFormat="1" applyFont="1" applyAlignment="1">
      <alignment horizontal="center" vertical="center"/>
    </xf>
    <xf numFmtId="0" fontId="55" fillId="0" borderId="0" xfId="0" applyFont="1" applyAlignment="1">
      <alignment horizontal="center" vertical="center" wrapText="1"/>
    </xf>
    <xf numFmtId="0" fontId="69" fillId="0" borderId="0" xfId="0" applyFont="1" applyAlignment="1">
      <alignment horizontal="center" vertical="center"/>
    </xf>
    <xf numFmtId="0" fontId="69" fillId="0" borderId="0" xfId="0" applyFont="1" applyAlignment="1">
      <alignment horizontal="justify" vertical="center" wrapText="1"/>
    </xf>
    <xf numFmtId="0" fontId="68" fillId="0" borderId="0" xfId="0" applyFont="1" applyAlignment="1">
      <alignment horizontal="justify" vertical="center"/>
    </xf>
    <xf numFmtId="0" fontId="68" fillId="3" borderId="0" xfId="4" applyFont="1" applyFill="1" applyBorder="1" applyAlignment="1">
      <alignment horizontal="center" vertical="center"/>
    </xf>
    <xf numFmtId="0" fontId="55" fillId="3" borderId="0" xfId="4" applyFont="1" applyFill="1" applyBorder="1" applyAlignment="1">
      <alignment horizontal="center" vertical="center"/>
    </xf>
    <xf numFmtId="0" fontId="69" fillId="3" borderId="0" xfId="4" applyFont="1" applyFill="1" applyBorder="1" applyAlignment="1">
      <alignment horizontal="center" vertical="center"/>
    </xf>
    <xf numFmtId="0" fontId="69" fillId="3" borderId="0" xfId="4" applyFont="1" applyFill="1" applyBorder="1" applyAlignment="1">
      <alignment horizontal="justify" vertical="center" wrapText="1"/>
    </xf>
    <xf numFmtId="0" fontId="68" fillId="3" borderId="0" xfId="4" applyFont="1" applyFill="1" applyBorder="1" applyAlignment="1">
      <alignment horizontal="justify" vertical="center"/>
    </xf>
    <xf numFmtId="0" fontId="71" fillId="16" borderId="19" xfId="0" applyFont="1" applyFill="1" applyBorder="1" applyAlignment="1">
      <alignment horizontal="center" vertical="center" wrapText="1"/>
    </xf>
    <xf numFmtId="0" fontId="71" fillId="16" borderId="67" xfId="0" applyFont="1" applyFill="1" applyBorder="1" applyAlignment="1">
      <alignment horizontal="center" vertical="center" wrapText="1"/>
    </xf>
    <xf numFmtId="0" fontId="55" fillId="3" borderId="0" xfId="0" applyFont="1" applyFill="1" applyAlignment="1">
      <alignment horizontal="center" vertical="center"/>
    </xf>
    <xf numFmtId="0" fontId="55" fillId="3" borderId="0" xfId="0" applyFont="1" applyFill="1" applyAlignment="1">
      <alignment horizontal="center" vertical="center" wrapText="1"/>
    </xf>
    <xf numFmtId="0" fontId="74" fillId="2" borderId="66" xfId="0" applyFont="1" applyFill="1" applyBorder="1" applyAlignment="1">
      <alignment horizontal="center" vertical="center" wrapText="1"/>
    </xf>
    <xf numFmtId="0" fontId="74" fillId="0" borderId="0" xfId="0" applyFont="1" applyFill="1" applyBorder="1" applyAlignment="1">
      <alignment horizontal="center" vertical="center" wrapText="1"/>
    </xf>
    <xf numFmtId="0" fontId="74" fillId="0" borderId="0" xfId="0" applyFont="1" applyFill="1" applyBorder="1" applyAlignment="1">
      <alignment horizontal="center" vertical="center" textRotation="90" wrapText="1"/>
    </xf>
    <xf numFmtId="164" fontId="74" fillId="0" borderId="0" xfId="0" applyNumberFormat="1" applyFont="1" applyFill="1" applyBorder="1" applyAlignment="1">
      <alignment horizontal="center" vertical="center" wrapText="1"/>
    </xf>
    <xf numFmtId="9" fontId="74" fillId="0" borderId="0" xfId="4" applyNumberFormat="1" applyFont="1" applyFill="1" applyBorder="1" applyAlignment="1">
      <alignment horizontal="center" vertical="center" wrapText="1"/>
    </xf>
    <xf numFmtId="0" fontId="71" fillId="0" borderId="81" xfId="0" applyFont="1" applyBorder="1" applyAlignment="1">
      <alignment horizontal="center" vertical="center" wrapText="1"/>
    </xf>
    <xf numFmtId="0" fontId="71" fillId="0" borderId="66" xfId="0" applyFont="1" applyBorder="1" applyAlignment="1">
      <alignment horizontal="center" vertical="center" wrapText="1"/>
    </xf>
    <xf numFmtId="0" fontId="71" fillId="3" borderId="0" xfId="0" applyFont="1" applyFill="1" applyAlignment="1">
      <alignment horizontal="center" vertical="center"/>
    </xf>
    <xf numFmtId="0" fontId="71" fillId="2" borderId="0" xfId="0" applyFont="1" applyFill="1" applyAlignment="1">
      <alignment horizontal="center" vertical="center"/>
    </xf>
    <xf numFmtId="0" fontId="81" fillId="0" borderId="0" xfId="0" applyFont="1" applyFill="1" applyBorder="1"/>
    <xf numFmtId="0" fontId="71" fillId="0" borderId="0" xfId="0" applyFont="1" applyFill="1" applyBorder="1" applyAlignment="1">
      <alignment horizontal="center" vertical="center"/>
    </xf>
    <xf numFmtId="0" fontId="69" fillId="0" borderId="0" xfId="0" applyFont="1" applyAlignment="1">
      <alignment horizontal="left" vertical="center" wrapText="1"/>
    </xf>
    <xf numFmtId="0" fontId="68" fillId="0" borderId="0" xfId="0" applyFont="1" applyAlignment="1">
      <alignment horizontal="left" vertical="center"/>
    </xf>
    <xf numFmtId="0" fontId="81" fillId="0" borderId="0" xfId="0" applyFont="1" applyAlignment="1">
      <alignment horizontal="center"/>
    </xf>
    <xf numFmtId="0" fontId="71" fillId="3" borderId="0" xfId="0" applyFont="1" applyFill="1"/>
    <xf numFmtId="0" fontId="71" fillId="0" borderId="0" xfId="0" applyFont="1"/>
    <xf numFmtId="0" fontId="52" fillId="0" borderId="0" xfId="0" applyFont="1"/>
    <xf numFmtId="0" fontId="73" fillId="0" borderId="19" xfId="0" applyFont="1" applyBorder="1" applyAlignment="1">
      <alignment horizontal="justify" vertical="center"/>
    </xf>
    <xf numFmtId="0" fontId="40" fillId="0" borderId="19" xfId="0" applyFont="1" applyBorder="1" applyAlignment="1">
      <alignment horizontal="justify" vertical="center"/>
    </xf>
    <xf numFmtId="0" fontId="73" fillId="0" borderId="19" xfId="0" applyFont="1" applyBorder="1" applyAlignment="1">
      <alignment horizontal="center" vertical="center"/>
    </xf>
    <xf numFmtId="0" fontId="40" fillId="0" borderId="19" xfId="0" applyFont="1" applyBorder="1" applyAlignment="1">
      <alignment horizontal="justify" vertical="center" wrapText="1"/>
    </xf>
    <xf numFmtId="0" fontId="65" fillId="31" borderId="95" xfId="0" applyFont="1" applyFill="1" applyBorder="1" applyAlignment="1">
      <alignment horizontal="center" vertical="center" wrapText="1"/>
    </xf>
    <xf numFmtId="0" fontId="73" fillId="32" borderId="19" xfId="0" applyFont="1" applyFill="1" applyBorder="1" applyAlignment="1">
      <alignment horizontal="justify" vertical="center"/>
    </xf>
    <xf numFmtId="0" fontId="40" fillId="32" borderId="19" xfId="0" applyFont="1" applyFill="1" applyBorder="1" applyAlignment="1">
      <alignment horizontal="justify" vertical="center"/>
    </xf>
    <xf numFmtId="0" fontId="73" fillId="32" borderId="19" xfId="0" applyFont="1" applyFill="1" applyBorder="1" applyAlignment="1">
      <alignment horizontal="center" vertical="center"/>
    </xf>
    <xf numFmtId="0" fontId="40" fillId="32" borderId="19" xfId="0" applyFont="1" applyFill="1" applyBorder="1" applyAlignment="1">
      <alignment horizontal="justify" vertical="center" wrapText="1"/>
    </xf>
    <xf numFmtId="0" fontId="3" fillId="0" borderId="19" xfId="0" applyFont="1" applyBorder="1" applyAlignment="1" applyProtection="1">
      <alignment horizontal="center" vertical="center"/>
      <protection hidden="1"/>
    </xf>
    <xf numFmtId="0" fontId="3" fillId="4" borderId="19" xfId="0" applyFont="1" applyFill="1" applyBorder="1" applyAlignment="1" applyProtection="1">
      <alignment horizontal="center" vertical="center"/>
      <protection hidden="1"/>
    </xf>
    <xf numFmtId="0" fontId="3" fillId="3" borderId="19" xfId="0" applyFont="1" applyFill="1" applyBorder="1" applyAlignment="1">
      <alignment horizontal="center" vertical="center" wrapText="1"/>
    </xf>
    <xf numFmtId="0" fontId="74" fillId="3" borderId="19" xfId="4" applyFont="1" applyFill="1" applyBorder="1" applyAlignment="1" applyProtection="1">
      <alignment horizontal="center" vertical="center" wrapText="1"/>
      <protection locked="0"/>
    </xf>
    <xf numFmtId="0" fontId="69" fillId="3" borderId="19" xfId="4" applyFont="1" applyFill="1" applyBorder="1" applyAlignment="1" applyProtection="1">
      <alignment horizontal="center" vertical="center" wrapText="1"/>
      <protection locked="0"/>
    </xf>
    <xf numFmtId="0" fontId="3" fillId="0" borderId="19" xfId="0" applyFont="1" applyFill="1" applyBorder="1" applyAlignment="1" applyProtection="1">
      <alignment horizontal="center" vertical="center" wrapText="1"/>
      <protection hidden="1"/>
    </xf>
    <xf numFmtId="9" fontId="3" fillId="0" borderId="19" xfId="0" applyNumberFormat="1" applyFont="1" applyBorder="1" applyAlignment="1" applyProtection="1">
      <alignment horizontal="center" vertical="center" wrapText="1"/>
      <protection hidden="1"/>
    </xf>
    <xf numFmtId="0" fontId="68" fillId="0" borderId="19" xfId="0" applyFont="1" applyBorder="1" applyAlignment="1" applyProtection="1">
      <alignment horizontal="center" vertical="center"/>
      <protection hidden="1"/>
    </xf>
    <xf numFmtId="0" fontId="74" fillId="25" borderId="19" xfId="4" applyFont="1" applyFill="1" applyBorder="1" applyAlignment="1" applyProtection="1">
      <alignment horizontal="center" vertical="center" wrapText="1"/>
      <protection locked="0"/>
    </xf>
    <xf numFmtId="0" fontId="3" fillId="4" borderId="19" xfId="0" applyFont="1" applyFill="1" applyBorder="1" applyAlignment="1" applyProtection="1">
      <alignment horizontal="center" vertical="center" wrapText="1"/>
      <protection hidden="1"/>
    </xf>
    <xf numFmtId="0" fontId="1" fillId="3" borderId="19" xfId="0" applyFont="1" applyFill="1" applyBorder="1" applyAlignment="1" applyProtection="1">
      <alignment horizontal="center" vertical="center"/>
      <protection locked="0"/>
    </xf>
    <xf numFmtId="0" fontId="68" fillId="3" borderId="19" xfId="0" applyFont="1" applyFill="1" applyBorder="1" applyAlignment="1" applyProtection="1">
      <alignment horizontal="center" vertical="center" wrapText="1"/>
      <protection locked="0"/>
    </xf>
    <xf numFmtId="9" fontId="68" fillId="0" borderId="19" xfId="0" applyNumberFormat="1" applyFont="1" applyBorder="1" applyAlignment="1">
      <alignment horizontal="center" vertical="center" wrapText="1"/>
    </xf>
    <xf numFmtId="0" fontId="68" fillId="0" borderId="19" xfId="0" applyFont="1" applyBorder="1" applyAlignment="1" applyProtection="1">
      <alignment horizontal="center" vertical="center" wrapText="1"/>
      <protection hidden="1"/>
    </xf>
    <xf numFmtId="0" fontId="55" fillId="0" borderId="19" xfId="0" applyFont="1" applyBorder="1" applyAlignment="1" applyProtection="1">
      <alignment horizontal="center" vertical="center" wrapText="1"/>
      <protection locked="0"/>
    </xf>
    <xf numFmtId="0" fontId="3" fillId="0" borderId="19" xfId="0" applyFont="1" applyBorder="1" applyAlignment="1" applyProtection="1">
      <alignment horizontal="center" vertical="center" wrapText="1"/>
      <protection hidden="1"/>
    </xf>
    <xf numFmtId="0" fontId="69" fillId="3" borderId="19" xfId="4" applyFont="1" applyFill="1" applyBorder="1" applyAlignment="1" applyProtection="1">
      <alignment horizontal="center" vertical="center" wrapText="1"/>
      <protection locked="0"/>
    </xf>
    <xf numFmtId="9" fontId="68" fillId="0" borderId="19" xfId="0" applyNumberFormat="1" applyFont="1" applyBorder="1" applyAlignment="1">
      <alignment vertical="center" wrapText="1"/>
    </xf>
    <xf numFmtId="0" fontId="69" fillId="0" borderId="19" xfId="0" applyFont="1" applyFill="1" applyBorder="1" applyAlignment="1">
      <alignment horizontal="center" vertical="center" wrapText="1"/>
    </xf>
    <xf numFmtId="9" fontId="3" fillId="0" borderId="19" xfId="0" applyNumberFormat="1" applyFont="1" applyBorder="1" applyAlignment="1" applyProtection="1">
      <alignment vertical="center" wrapText="1"/>
      <protection hidden="1"/>
    </xf>
    <xf numFmtId="9" fontId="75" fillId="0" borderId="19" xfId="0" applyNumberFormat="1" applyFont="1" applyFill="1" applyBorder="1" applyAlignment="1" applyProtection="1">
      <alignment horizontal="center" vertical="center" wrapText="1"/>
      <protection locked="0"/>
    </xf>
    <xf numFmtId="9" fontId="1" fillId="0" borderId="19" xfId="0" applyNumberFormat="1" applyFont="1" applyBorder="1" applyAlignment="1" applyProtection="1">
      <alignment vertical="center" wrapText="1"/>
      <protection locked="0"/>
    </xf>
    <xf numFmtId="0" fontId="3" fillId="0" borderId="19" xfId="0" applyFont="1" applyFill="1" applyBorder="1" applyAlignment="1" applyProtection="1">
      <alignment vertical="center" wrapText="1"/>
      <protection hidden="1"/>
    </xf>
    <xf numFmtId="0" fontId="3" fillId="3" borderId="19" xfId="0" applyFont="1" applyFill="1" applyBorder="1" applyAlignment="1">
      <alignment vertical="center" wrapText="1"/>
    </xf>
    <xf numFmtId="0" fontId="1" fillId="3" borderId="19" xfId="0" applyFont="1" applyFill="1" applyBorder="1" applyAlignment="1">
      <alignment vertical="center" wrapText="1"/>
    </xf>
    <xf numFmtId="0" fontId="3" fillId="25" borderId="19" xfId="0" applyFont="1" applyFill="1" applyBorder="1" applyAlignment="1">
      <alignment vertical="center" wrapText="1"/>
    </xf>
    <xf numFmtId="0" fontId="2" fillId="0" borderId="19" xfId="0" applyFont="1" applyFill="1" applyBorder="1" applyAlignment="1">
      <alignment vertical="center" wrapText="1"/>
    </xf>
    <xf numFmtId="0" fontId="1" fillId="0" borderId="19" xfId="0" applyFont="1" applyFill="1" applyBorder="1" applyAlignment="1">
      <alignment vertical="center" wrapText="1"/>
    </xf>
    <xf numFmtId="0" fontId="74" fillId="0" borderId="66" xfId="0" applyFont="1" applyFill="1" applyBorder="1" applyAlignment="1">
      <alignment horizontal="center" vertical="center" wrapText="1"/>
    </xf>
    <xf numFmtId="0" fontId="55" fillId="0" borderId="19" xfId="0" applyFont="1" applyBorder="1" applyAlignment="1">
      <alignment horizontal="justify" vertical="center" wrapText="1"/>
    </xf>
    <xf numFmtId="0" fontId="55" fillId="0" borderId="19" xfId="0" applyFont="1" applyBorder="1" applyAlignment="1" applyProtection="1">
      <alignment horizontal="justify" vertical="center" wrapText="1"/>
      <protection locked="0"/>
    </xf>
    <xf numFmtId="0" fontId="69" fillId="3" borderId="19" xfId="0" applyFont="1" applyFill="1" applyBorder="1" applyAlignment="1">
      <alignment horizontal="justify" vertical="center" wrapText="1"/>
    </xf>
    <xf numFmtId="0" fontId="69" fillId="0" borderId="19" xfId="0" applyFont="1" applyFill="1" applyBorder="1" applyAlignment="1">
      <alignment horizontal="justify" vertical="center" wrapText="1"/>
    </xf>
    <xf numFmtId="0" fontId="69" fillId="3" borderId="19" xfId="4" applyFont="1" applyFill="1" applyBorder="1" applyAlignment="1" applyProtection="1">
      <alignment horizontal="justify" vertical="center" wrapText="1"/>
      <protection locked="0"/>
    </xf>
    <xf numFmtId="0" fontId="55" fillId="4" borderId="19" xfId="0" applyFont="1" applyFill="1" applyBorder="1" applyAlignment="1">
      <alignment horizontal="justify" vertical="center" wrapText="1"/>
    </xf>
    <xf numFmtId="0" fontId="69" fillId="0" borderId="19" xfId="4" applyFont="1" applyFill="1" applyBorder="1" applyAlignment="1" applyProtection="1">
      <alignment horizontal="center" vertical="center" wrapText="1"/>
      <protection locked="0"/>
    </xf>
    <xf numFmtId="0" fontId="69" fillId="0" borderId="19" xfId="4" applyFont="1" applyFill="1" applyBorder="1" applyAlignment="1" applyProtection="1">
      <alignment horizontal="left" vertical="center" wrapText="1"/>
      <protection locked="0"/>
    </xf>
    <xf numFmtId="0" fontId="74" fillId="25" borderId="19" xfId="4" applyFont="1" applyFill="1" applyBorder="1" applyAlignment="1" applyProtection="1">
      <alignment vertical="center" wrapText="1"/>
      <protection locked="0"/>
    </xf>
    <xf numFmtId="0" fontId="74" fillId="3" borderId="19" xfId="4" applyFont="1" applyFill="1" applyBorder="1" applyAlignment="1" applyProtection="1">
      <alignment vertical="center" wrapText="1"/>
      <protection locked="0"/>
    </xf>
    <xf numFmtId="0" fontId="69" fillId="0" borderId="0" xfId="0" applyFont="1" applyFill="1" applyBorder="1" applyAlignment="1">
      <alignment horizontal="center" vertical="center" wrapText="1"/>
    </xf>
    <xf numFmtId="0" fontId="55" fillId="0" borderId="19" xfId="0" applyFont="1" applyBorder="1" applyAlignment="1" applyProtection="1">
      <alignment horizontal="center" vertical="center" wrapText="1"/>
      <protection hidden="1"/>
    </xf>
    <xf numFmtId="9" fontId="55" fillId="0" borderId="19" xfId="0" applyNumberFormat="1" applyFont="1" applyBorder="1" applyAlignment="1" applyProtection="1">
      <alignment horizontal="center" vertical="center" wrapText="1"/>
      <protection hidden="1"/>
    </xf>
    <xf numFmtId="0" fontId="86" fillId="3" borderId="19" xfId="4" applyFont="1" applyFill="1" applyBorder="1" applyAlignment="1" applyProtection="1">
      <alignment horizontal="center" vertical="center" wrapText="1"/>
      <protection locked="0"/>
    </xf>
    <xf numFmtId="0" fontId="86" fillId="0" borderId="19" xfId="0" applyFont="1" applyBorder="1" applyAlignment="1">
      <alignment horizontal="justify" vertical="center" wrapText="1"/>
    </xf>
    <xf numFmtId="0" fontId="87" fillId="0" borderId="19" xfId="0" applyFont="1" applyBorder="1"/>
    <xf numFmtId="0" fontId="86" fillId="0" borderId="19" xfId="0" applyFont="1" applyBorder="1" applyAlignment="1" applyProtection="1">
      <alignment horizontal="center" vertical="center"/>
    </xf>
    <xf numFmtId="0" fontId="86" fillId="0" borderId="19" xfId="0" applyFont="1" applyBorder="1" applyAlignment="1">
      <alignment horizontal="center" vertical="center" wrapText="1"/>
    </xf>
    <xf numFmtId="0" fontId="86" fillId="0" borderId="19" xfId="0" applyFont="1" applyBorder="1" applyAlignment="1" applyProtection="1">
      <alignment horizontal="center" vertical="center"/>
      <protection locked="0"/>
    </xf>
    <xf numFmtId="9" fontId="86" fillId="0" borderId="19" xfId="0" applyNumberFormat="1" applyFont="1" applyBorder="1" applyAlignment="1" applyProtection="1">
      <alignment horizontal="center" vertical="center"/>
      <protection hidden="1"/>
    </xf>
    <xf numFmtId="0" fontId="85" fillId="0" borderId="19" xfId="0" applyFont="1" applyBorder="1" applyAlignment="1" applyProtection="1">
      <alignment horizontal="center" vertical="center" wrapText="1"/>
      <protection hidden="1"/>
    </xf>
    <xf numFmtId="9" fontId="87" fillId="0" borderId="19" xfId="0" applyNumberFormat="1" applyFont="1" applyBorder="1" applyAlignment="1" applyProtection="1">
      <alignment horizontal="center" vertical="center"/>
      <protection hidden="1"/>
    </xf>
    <xf numFmtId="0" fontId="85" fillId="0" borderId="19" xfId="0" applyFont="1" applyBorder="1" applyAlignment="1" applyProtection="1">
      <alignment horizontal="center" vertical="center"/>
      <protection hidden="1"/>
    </xf>
    <xf numFmtId="165" fontId="87" fillId="0" borderId="19" xfId="0" applyNumberFormat="1" applyFont="1" applyBorder="1" applyAlignment="1">
      <alignment horizontal="center" vertical="center"/>
    </xf>
    <xf numFmtId="0" fontId="87" fillId="0" borderId="0" xfId="0" applyFont="1"/>
    <xf numFmtId="0" fontId="86" fillId="3" borderId="0" xfId="0" applyFont="1" applyFill="1"/>
    <xf numFmtId="164" fontId="87" fillId="0" borderId="19" xfId="1" applyNumberFormat="1" applyFont="1" applyBorder="1" applyAlignment="1">
      <alignment horizontal="center" vertical="center"/>
    </xf>
    <xf numFmtId="0" fontId="86" fillId="0" borderId="19" xfId="0" applyFont="1" applyBorder="1" applyAlignment="1" applyProtection="1">
      <alignment horizontal="center" vertical="center" wrapText="1"/>
      <protection locked="0"/>
    </xf>
    <xf numFmtId="0" fontId="85" fillId="0" borderId="19" xfId="0" applyFont="1" applyBorder="1" applyAlignment="1">
      <alignment horizontal="center" vertical="center"/>
    </xf>
    <xf numFmtId="0" fontId="87" fillId="0" borderId="19" xfId="0" applyFont="1" applyBorder="1" applyAlignment="1">
      <alignment horizontal="center" vertical="center"/>
    </xf>
    <xf numFmtId="0" fontId="2" fillId="0" borderId="19" xfId="0" applyFont="1" applyBorder="1"/>
    <xf numFmtId="0" fontId="69" fillId="0" borderId="19" xfId="0" applyFont="1" applyBorder="1" applyAlignment="1" applyProtection="1">
      <alignment horizontal="center" vertical="center"/>
      <protection locked="0"/>
    </xf>
    <xf numFmtId="9" fontId="69" fillId="0" borderId="19" xfId="0" applyNumberFormat="1" applyFont="1" applyBorder="1" applyAlignment="1" applyProtection="1">
      <alignment horizontal="center" vertical="center"/>
      <protection hidden="1"/>
    </xf>
    <xf numFmtId="9" fontId="2" fillId="0" borderId="19" xfId="1" applyNumberFormat="1" applyFont="1" applyBorder="1" applyAlignment="1">
      <alignment horizontal="center" vertical="center"/>
    </xf>
    <xf numFmtId="0" fontId="45" fillId="0" borderId="19" xfId="0" applyFont="1" applyBorder="1" applyAlignment="1" applyProtection="1">
      <alignment horizontal="center" vertical="center" wrapText="1"/>
      <protection hidden="1"/>
    </xf>
    <xf numFmtId="9" fontId="2" fillId="0" borderId="19" xfId="0" applyNumberFormat="1" applyFont="1" applyBorder="1" applyAlignment="1" applyProtection="1">
      <alignment horizontal="center" vertical="center"/>
      <protection hidden="1"/>
    </xf>
    <xf numFmtId="0" fontId="45" fillId="0" borderId="19" xfId="0" applyFont="1" applyBorder="1" applyAlignment="1" applyProtection="1">
      <alignment horizontal="center" vertical="center"/>
      <protection hidden="1"/>
    </xf>
    <xf numFmtId="9" fontId="74" fillId="0" borderId="19" xfId="0" applyNumberFormat="1" applyFont="1" applyBorder="1" applyAlignment="1">
      <alignment horizontal="center" vertical="center" wrapText="1"/>
    </xf>
    <xf numFmtId="165" fontId="2" fillId="0" borderId="19" xfId="0" applyNumberFormat="1" applyFont="1" applyBorder="1" applyAlignment="1">
      <alignment horizontal="center" vertical="center"/>
    </xf>
    <xf numFmtId="0" fontId="2" fillId="0" borderId="0" xfId="0" applyFont="1"/>
    <xf numFmtId="0" fontId="69" fillId="3" borderId="0" xfId="0" applyFont="1" applyFill="1"/>
    <xf numFmtId="10" fontId="2" fillId="0" borderId="19" xfId="1" applyNumberFormat="1" applyFont="1" applyBorder="1" applyAlignment="1">
      <alignment horizontal="center" vertical="center"/>
    </xf>
    <xf numFmtId="9" fontId="74" fillId="0" borderId="19" xfId="0" applyNumberFormat="1" applyFont="1" applyBorder="1" applyAlignment="1">
      <alignment vertical="center" wrapText="1"/>
    </xf>
    <xf numFmtId="0" fontId="77" fillId="21" borderId="3" xfId="0" applyFont="1" applyFill="1" applyBorder="1" applyAlignment="1">
      <alignment horizontal="center" vertical="center"/>
    </xf>
    <xf numFmtId="0" fontId="77" fillId="21" borderId="10" xfId="0" applyFont="1" applyFill="1" applyBorder="1" applyAlignment="1">
      <alignment horizontal="center" vertical="center"/>
    </xf>
    <xf numFmtId="0" fontId="77" fillId="21" borderId="4" xfId="0" applyFont="1" applyFill="1" applyBorder="1" applyAlignment="1">
      <alignment horizontal="center" vertical="center"/>
    </xf>
    <xf numFmtId="0" fontId="77" fillId="21" borderId="5" xfId="0" applyFont="1" applyFill="1" applyBorder="1" applyAlignment="1">
      <alignment horizontal="center" vertical="center"/>
    </xf>
    <xf numFmtId="0" fontId="77" fillId="21" borderId="0" xfId="0" applyFont="1" applyFill="1" applyBorder="1" applyAlignment="1">
      <alignment horizontal="center" vertical="center"/>
    </xf>
    <xf numFmtId="0" fontId="77" fillId="21" borderId="6" xfId="0" applyFont="1" applyFill="1" applyBorder="1" applyAlignment="1">
      <alignment horizontal="center" vertical="center"/>
    </xf>
    <xf numFmtId="0" fontId="77" fillId="21" borderId="7" xfId="0" applyFont="1" applyFill="1" applyBorder="1" applyAlignment="1">
      <alignment horizontal="center" vertical="center"/>
    </xf>
    <xf numFmtId="0" fontId="77" fillId="21" borderId="9" xfId="0" applyFont="1" applyFill="1" applyBorder="1" applyAlignment="1">
      <alignment horizontal="center" vertical="center"/>
    </xf>
    <xf numFmtId="0" fontId="77" fillId="21" borderId="8" xfId="0" applyFont="1" applyFill="1" applyBorder="1" applyAlignment="1">
      <alignment horizontal="center" vertical="center"/>
    </xf>
    <xf numFmtId="0" fontId="56" fillId="16" borderId="3" xfId="6" applyFont="1" applyFill="1" applyBorder="1" applyAlignment="1">
      <alignment horizontal="center" vertical="center"/>
    </xf>
    <xf numFmtId="0" fontId="56" fillId="16" borderId="10" xfId="6" applyFont="1" applyFill="1" applyBorder="1" applyAlignment="1">
      <alignment horizontal="center" vertical="center"/>
    </xf>
    <xf numFmtId="0" fontId="56" fillId="16" borderId="4" xfId="6" applyFont="1" applyFill="1" applyBorder="1" applyAlignment="1">
      <alignment horizontal="center" vertical="center"/>
    </xf>
    <xf numFmtId="0" fontId="56" fillId="16" borderId="5" xfId="6" applyFont="1" applyFill="1" applyBorder="1" applyAlignment="1">
      <alignment horizontal="center" vertical="center"/>
    </xf>
    <xf numFmtId="0" fontId="56" fillId="16" borderId="0" xfId="6" applyFont="1" applyFill="1" applyBorder="1" applyAlignment="1">
      <alignment horizontal="center" vertical="center"/>
    </xf>
    <xf numFmtId="0" fontId="56" fillId="16" borderId="6" xfId="6" applyFont="1" applyFill="1" applyBorder="1" applyAlignment="1">
      <alignment horizontal="center" vertical="center"/>
    </xf>
    <xf numFmtId="0" fontId="56" fillId="16" borderId="7" xfId="6" applyFont="1" applyFill="1" applyBorder="1" applyAlignment="1">
      <alignment horizontal="center" vertical="center"/>
    </xf>
    <xf numFmtId="0" fontId="56" fillId="16" borderId="9" xfId="6" applyFont="1" applyFill="1" applyBorder="1" applyAlignment="1">
      <alignment horizontal="center" vertical="center"/>
    </xf>
    <xf numFmtId="0" fontId="56" fillId="16" borderId="8" xfId="6" applyFont="1" applyFill="1" applyBorder="1" applyAlignment="1">
      <alignment horizontal="center" vertical="center"/>
    </xf>
    <xf numFmtId="0" fontId="48" fillId="3" borderId="50" xfId="2" applyFont="1" applyFill="1" applyBorder="1" applyAlignment="1" applyProtection="1">
      <alignment horizontal="justify" vertical="center" wrapText="1"/>
    </xf>
    <xf numFmtId="0" fontId="48" fillId="3" borderId="51" xfId="2" applyFont="1" applyFill="1" applyBorder="1" applyAlignment="1" applyProtection="1">
      <alignment horizontal="justify" vertical="center" wrapText="1"/>
    </xf>
    <xf numFmtId="0" fontId="47" fillId="3" borderId="57" xfId="0" applyFont="1" applyFill="1" applyBorder="1" applyAlignment="1" applyProtection="1">
      <alignment horizontal="left" vertical="center" wrapText="1"/>
    </xf>
    <xf numFmtId="0" fontId="47" fillId="3" borderId="58" xfId="0" applyFont="1" applyFill="1" applyBorder="1" applyAlignment="1" applyProtection="1">
      <alignment horizontal="left" vertical="center" wrapText="1"/>
    </xf>
    <xf numFmtId="0" fontId="47" fillId="3" borderId="44" xfId="3" applyFont="1" applyFill="1" applyBorder="1" applyAlignment="1" applyProtection="1">
      <alignment horizontal="left" vertical="top" wrapText="1" readingOrder="1"/>
    </xf>
    <xf numFmtId="0" fontId="47" fillId="3" borderId="45" xfId="3" applyFont="1" applyFill="1" applyBorder="1" applyAlignment="1" applyProtection="1">
      <alignment horizontal="left" vertical="top" wrapText="1" readingOrder="1"/>
    </xf>
    <xf numFmtId="0" fontId="48" fillId="3" borderId="46" xfId="2" applyFont="1" applyFill="1" applyBorder="1" applyAlignment="1" applyProtection="1">
      <alignment horizontal="justify" vertical="center" wrapText="1"/>
    </xf>
    <xf numFmtId="0" fontId="48" fillId="3" borderId="47" xfId="2" applyFont="1" applyFill="1" applyBorder="1" applyAlignment="1" applyProtection="1">
      <alignment horizontal="justify" vertical="center" wrapText="1"/>
    </xf>
    <xf numFmtId="0" fontId="47" fillId="3" borderId="48" xfId="0" applyFont="1" applyFill="1" applyBorder="1" applyAlignment="1" applyProtection="1">
      <alignment horizontal="left" vertical="center" wrapText="1"/>
    </xf>
    <xf numFmtId="0" fontId="47" fillId="3" borderId="49" xfId="0" applyFont="1" applyFill="1" applyBorder="1" applyAlignment="1" applyProtection="1">
      <alignment horizontal="left" vertical="center" wrapText="1"/>
    </xf>
    <xf numFmtId="0" fontId="42" fillId="3" borderId="5" xfId="2" applyFont="1" applyFill="1" applyBorder="1" applyAlignment="1" applyProtection="1">
      <alignment horizontal="left" vertical="top" wrapText="1"/>
    </xf>
    <xf numFmtId="0" fontId="42" fillId="3" borderId="0" xfId="2" applyFont="1" applyFill="1" applyBorder="1" applyAlignment="1" applyProtection="1">
      <alignment horizontal="left" vertical="top" wrapText="1"/>
    </xf>
    <xf numFmtId="0" fontId="42" fillId="3" borderId="6" xfId="2" applyFont="1" applyFill="1" applyBorder="1" applyAlignment="1" applyProtection="1">
      <alignment horizontal="left" vertical="top" wrapText="1"/>
    </xf>
    <xf numFmtId="0" fontId="47" fillId="3" borderId="59" xfId="0" applyFont="1" applyFill="1" applyBorder="1" applyAlignment="1" applyProtection="1">
      <alignment horizontal="left" vertical="center" wrapText="1"/>
    </xf>
    <xf numFmtId="0" fontId="47" fillId="3" borderId="60" xfId="0" applyFont="1" applyFill="1" applyBorder="1" applyAlignment="1" applyProtection="1">
      <alignment horizontal="left" vertical="center" wrapText="1"/>
    </xf>
    <xf numFmtId="0" fontId="48" fillId="3" borderId="52" xfId="0" applyFont="1" applyFill="1" applyBorder="1" applyAlignment="1" applyProtection="1">
      <alignment horizontal="justify" vertical="center" wrapText="1"/>
    </xf>
    <xf numFmtId="0" fontId="48" fillId="3" borderId="53" xfId="0" applyFont="1" applyFill="1" applyBorder="1" applyAlignment="1" applyProtection="1">
      <alignment horizontal="justify" vertical="center" wrapText="1"/>
    </xf>
    <xf numFmtId="0" fontId="43" fillId="5" borderId="34" xfId="2" applyFont="1" applyFill="1" applyBorder="1" applyAlignment="1" applyProtection="1">
      <alignment horizontal="center" vertical="center" wrapText="1"/>
    </xf>
    <xf numFmtId="0" fontId="43" fillId="5" borderId="35" xfId="2" applyFont="1" applyFill="1" applyBorder="1" applyAlignment="1" applyProtection="1">
      <alignment horizontal="center" vertical="center" wrapText="1"/>
    </xf>
    <xf numFmtId="0" fontId="43" fillId="5" borderId="36" xfId="2" applyFont="1" applyFill="1" applyBorder="1" applyAlignment="1" applyProtection="1">
      <alignment horizontal="center" vertical="center" wrapText="1"/>
    </xf>
    <xf numFmtId="0" fontId="42" fillId="0" borderId="5" xfId="2" quotePrefix="1" applyFont="1" applyBorder="1" applyAlignment="1" applyProtection="1">
      <alignment horizontal="left" vertical="center" wrapText="1"/>
    </xf>
    <xf numFmtId="0" fontId="42" fillId="0" borderId="0" xfId="2" quotePrefix="1" applyFont="1" applyBorder="1" applyAlignment="1" applyProtection="1">
      <alignment horizontal="left" vertical="center" wrapText="1"/>
    </xf>
    <xf numFmtId="0" fontId="42" fillId="0" borderId="6" xfId="2" quotePrefix="1" applyFont="1" applyBorder="1" applyAlignment="1" applyProtection="1">
      <alignment horizontal="left" vertical="center" wrapText="1"/>
    </xf>
    <xf numFmtId="0" fontId="42" fillId="0" borderId="54" xfId="2" quotePrefix="1" applyFont="1" applyBorder="1" applyAlignment="1" applyProtection="1">
      <alignment horizontal="left" vertical="center" wrapText="1"/>
    </xf>
    <xf numFmtId="0" fontId="42" fillId="0" borderId="55" xfId="2" quotePrefix="1" applyFont="1" applyBorder="1" applyAlignment="1" applyProtection="1">
      <alignment horizontal="left" vertical="center" wrapText="1"/>
    </xf>
    <xf numFmtId="0" fontId="42" fillId="0" borderId="56" xfId="2" quotePrefix="1" applyFont="1" applyBorder="1" applyAlignment="1" applyProtection="1">
      <alignment horizontal="left" vertical="center" wrapText="1"/>
    </xf>
    <xf numFmtId="0" fontId="44" fillId="3" borderId="37" xfId="2" quotePrefix="1" applyFont="1" applyFill="1" applyBorder="1" applyAlignment="1" applyProtection="1">
      <alignment horizontal="left" vertical="top" wrapText="1"/>
    </xf>
    <xf numFmtId="0" fontId="45" fillId="3" borderId="38" xfId="2" quotePrefix="1" applyFont="1" applyFill="1" applyBorder="1" applyAlignment="1" applyProtection="1">
      <alignment horizontal="left" vertical="top" wrapText="1"/>
    </xf>
    <xf numFmtId="0" fontId="45" fillId="3" borderId="39" xfId="2" quotePrefix="1" applyFont="1" applyFill="1" applyBorder="1" applyAlignment="1" applyProtection="1">
      <alignment horizontal="left" vertical="top" wrapText="1"/>
    </xf>
    <xf numFmtId="0" fontId="42" fillId="0" borderId="5" xfId="2" quotePrefix="1" applyFont="1" applyBorder="1" applyAlignment="1" applyProtection="1">
      <alignment horizontal="left" vertical="top" wrapText="1"/>
    </xf>
    <xf numFmtId="0" fontId="42" fillId="0" borderId="0" xfId="2" quotePrefix="1" applyFont="1" applyBorder="1" applyAlignment="1" applyProtection="1">
      <alignment horizontal="left" vertical="top" wrapText="1"/>
    </xf>
    <xf numFmtId="0" fontId="42" fillId="0" borderId="6" xfId="2" quotePrefix="1" applyFont="1" applyBorder="1" applyAlignment="1" applyProtection="1">
      <alignment horizontal="left" vertical="top" wrapText="1"/>
    </xf>
    <xf numFmtId="0" fontId="47" fillId="14" borderId="40" xfId="3" applyFont="1" applyFill="1" applyBorder="1" applyAlignment="1" applyProtection="1">
      <alignment horizontal="center" vertical="center" wrapText="1"/>
    </xf>
    <xf numFmtId="0" fontId="47" fillId="14" borderId="41" xfId="3" applyFont="1" applyFill="1" applyBorder="1" applyAlignment="1" applyProtection="1">
      <alignment horizontal="center" vertical="center" wrapText="1"/>
    </xf>
    <xf numFmtId="0" fontId="47" fillId="14" borderId="42" xfId="2" applyFont="1" applyFill="1" applyBorder="1" applyAlignment="1" applyProtection="1">
      <alignment horizontal="center" vertical="center"/>
    </xf>
    <xf numFmtId="0" fontId="47" fillId="14" borderId="43" xfId="2" applyFont="1" applyFill="1" applyBorder="1" applyAlignment="1" applyProtection="1">
      <alignment horizontal="center" vertical="center"/>
    </xf>
    <xf numFmtId="0" fontId="2" fillId="3" borderId="54" xfId="2" quotePrefix="1" applyFont="1" applyFill="1" applyBorder="1" applyAlignment="1" applyProtection="1">
      <alignment horizontal="justify" vertical="center" wrapText="1"/>
    </xf>
    <xf numFmtId="0" fontId="2" fillId="3" borderId="55" xfId="2" quotePrefix="1" applyFont="1" applyFill="1" applyBorder="1" applyAlignment="1" applyProtection="1">
      <alignment horizontal="justify" vertical="center" wrapText="1"/>
    </xf>
    <xf numFmtId="0" fontId="2" fillId="3" borderId="56" xfId="2" quotePrefix="1" applyFont="1" applyFill="1" applyBorder="1" applyAlignment="1" applyProtection="1">
      <alignment horizontal="justify" vertical="center" wrapText="1"/>
    </xf>
    <xf numFmtId="0" fontId="73" fillId="32" borderId="19" xfId="0" applyFont="1" applyFill="1" applyBorder="1" applyAlignment="1">
      <alignment horizontal="center" vertical="center"/>
    </xf>
    <xf numFmtId="0" fontId="40" fillId="32" borderId="19" xfId="0" applyFont="1" applyFill="1" applyBorder="1" applyAlignment="1">
      <alignment horizontal="justify" vertical="center" wrapText="1"/>
    </xf>
    <xf numFmtId="0" fontId="65" fillId="31" borderId="0" xfId="0" applyFont="1" applyFill="1" applyAlignment="1">
      <alignment horizontal="center" vertical="center" wrapText="1"/>
    </xf>
    <xf numFmtId="0" fontId="65" fillId="31" borderId="94" xfId="0" applyFont="1" applyFill="1" applyBorder="1" applyAlignment="1">
      <alignment horizontal="center" vertical="center" wrapText="1"/>
    </xf>
    <xf numFmtId="0" fontId="73" fillId="0" borderId="19" xfId="0" applyFont="1" applyBorder="1" applyAlignment="1">
      <alignment horizontal="center" vertical="center"/>
    </xf>
    <xf numFmtId="0" fontId="40" fillId="0" borderId="19" xfId="0" applyFont="1" applyBorder="1" applyAlignment="1">
      <alignment horizontal="justify" vertical="center" wrapText="1"/>
    </xf>
    <xf numFmtId="0" fontId="68" fillId="3" borderId="0" xfId="0" applyFont="1" applyFill="1" applyAlignment="1">
      <alignment horizontal="center"/>
    </xf>
    <xf numFmtId="0" fontId="68" fillId="3" borderId="55" xfId="0" applyFont="1" applyFill="1" applyBorder="1" applyAlignment="1">
      <alignment horizontal="center"/>
    </xf>
    <xf numFmtId="0" fontId="3" fillId="3" borderId="19" xfId="0" applyFont="1" applyFill="1" applyBorder="1" applyAlignment="1">
      <alignment horizontal="center" vertical="center" wrapText="1"/>
    </xf>
    <xf numFmtId="0" fontId="3" fillId="3" borderId="67"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66" xfId="0" applyFont="1" applyFill="1" applyBorder="1" applyAlignment="1">
      <alignment horizontal="center" vertical="center" wrapText="1"/>
    </xf>
    <xf numFmtId="0" fontId="68" fillId="3" borderId="19" xfId="0" applyFont="1" applyFill="1" applyBorder="1" applyAlignment="1">
      <alignment horizontal="center" vertical="center" wrapText="1"/>
    </xf>
    <xf numFmtId="9" fontId="68" fillId="0" borderId="19" xfId="0" applyNumberFormat="1" applyFont="1" applyBorder="1" applyAlignment="1">
      <alignment horizontal="center" vertical="center" wrapText="1"/>
    </xf>
    <xf numFmtId="0" fontId="55" fillId="0" borderId="19" xfId="0" applyFont="1" applyBorder="1" applyAlignment="1" applyProtection="1">
      <alignment horizontal="center" vertical="center" wrapText="1"/>
      <protection hidden="1"/>
    </xf>
    <xf numFmtId="0" fontId="55" fillId="0" borderId="19" xfId="0" applyFont="1" applyBorder="1" applyAlignment="1" applyProtection="1">
      <alignment horizontal="center" vertical="center" wrapText="1"/>
      <protection locked="0"/>
    </xf>
    <xf numFmtId="0" fontId="55" fillId="0" borderId="19" xfId="0" applyFont="1" applyBorder="1" applyAlignment="1">
      <alignment horizontal="center" vertical="center" wrapText="1"/>
    </xf>
    <xf numFmtId="0" fontId="69" fillId="0" borderId="19" xfId="0" applyFont="1" applyBorder="1" applyAlignment="1" applyProtection="1">
      <alignment horizontal="center" vertical="center" wrapText="1"/>
      <protection hidden="1"/>
    </xf>
    <xf numFmtId="9" fontId="74" fillId="0" borderId="19" xfId="0" applyNumberFormat="1" applyFont="1" applyBorder="1" applyAlignment="1">
      <alignment horizontal="center" vertical="center" wrapText="1"/>
    </xf>
    <xf numFmtId="0" fontId="69" fillId="0" borderId="19" xfId="0" applyFont="1" applyBorder="1" applyAlignment="1">
      <alignment horizontal="center" vertical="center" wrapText="1"/>
    </xf>
    <xf numFmtId="0" fontId="74" fillId="24" borderId="19" xfId="0" applyFont="1" applyFill="1" applyBorder="1" applyAlignment="1">
      <alignment horizontal="center" vertical="center" wrapText="1"/>
    </xf>
    <xf numFmtId="0" fontId="74" fillId="24" borderId="66" xfId="0" applyFont="1" applyFill="1" applyBorder="1" applyAlignment="1">
      <alignment horizontal="center" vertical="center" wrapText="1"/>
    </xf>
    <xf numFmtId="9" fontId="55" fillId="0" borderId="19" xfId="0" applyNumberFormat="1" applyFont="1" applyBorder="1" applyAlignment="1" applyProtection="1">
      <alignment horizontal="center" vertical="center" wrapText="1"/>
      <protection hidden="1"/>
    </xf>
    <xf numFmtId="0" fontId="3" fillId="0" borderId="20" xfId="0" applyFont="1" applyFill="1" applyBorder="1" applyAlignment="1" applyProtection="1">
      <alignment horizontal="center" vertical="center" wrapText="1"/>
      <protection hidden="1"/>
    </xf>
    <xf numFmtId="0" fontId="3" fillId="0" borderId="19" xfId="0" applyFont="1" applyFill="1" applyBorder="1" applyAlignment="1" applyProtection="1">
      <alignment horizontal="center" vertical="center" wrapText="1"/>
      <protection hidden="1"/>
    </xf>
    <xf numFmtId="9" fontId="3" fillId="0" borderId="20" xfId="0" applyNumberFormat="1" applyFont="1" applyBorder="1" applyAlignment="1" applyProtection="1">
      <alignment horizontal="center" vertical="center" wrapText="1"/>
      <protection hidden="1"/>
    </xf>
    <xf numFmtId="9" fontId="3" fillId="0" borderId="19" xfId="0" applyNumberFormat="1" applyFont="1" applyBorder="1" applyAlignment="1" applyProtection="1">
      <alignment horizontal="center" vertical="center" wrapText="1"/>
      <protection hidden="1"/>
    </xf>
    <xf numFmtId="0" fontId="3" fillId="0" borderId="20" xfId="0" applyFont="1" applyBorder="1" applyAlignment="1" applyProtection="1">
      <alignment horizontal="center" vertical="center"/>
      <protection hidden="1"/>
    </xf>
    <xf numFmtId="0" fontId="3" fillId="0" borderId="19" xfId="0" applyFont="1" applyBorder="1" applyAlignment="1" applyProtection="1">
      <alignment horizontal="center" vertical="center"/>
      <protection hidden="1"/>
    </xf>
    <xf numFmtId="0" fontId="69" fillId="3" borderId="87" xfId="4" applyFont="1" applyFill="1" applyBorder="1" applyAlignment="1" applyProtection="1">
      <alignment horizontal="center" vertical="center" wrapText="1"/>
      <protection locked="0"/>
    </xf>
    <xf numFmtId="0" fontId="69" fillId="3" borderId="92" xfId="4" applyFont="1" applyFill="1" applyBorder="1" applyAlignment="1" applyProtection="1">
      <alignment horizontal="center" vertical="center" wrapText="1"/>
      <protection locked="0"/>
    </xf>
    <xf numFmtId="0" fontId="69" fillId="3" borderId="91" xfId="4" applyFont="1" applyFill="1" applyBorder="1" applyAlignment="1" applyProtection="1">
      <alignment horizontal="center" vertical="center" wrapText="1"/>
      <protection locked="0"/>
    </xf>
    <xf numFmtId="0" fontId="74" fillId="25" borderId="19" xfId="4" applyFont="1" applyFill="1" applyBorder="1" applyAlignment="1" applyProtection="1">
      <alignment horizontal="center" vertical="center" wrapText="1"/>
      <protection locked="0"/>
    </xf>
    <xf numFmtId="0" fontId="69" fillId="3" borderId="19" xfId="4" applyFont="1" applyFill="1" applyBorder="1" applyAlignment="1" applyProtection="1">
      <alignment horizontal="center" vertical="center" wrapText="1"/>
      <protection locked="0"/>
    </xf>
    <xf numFmtId="0" fontId="74" fillId="3" borderId="19" xfId="4" applyFont="1" applyFill="1" applyBorder="1" applyAlignment="1" applyProtection="1">
      <alignment horizontal="center" vertical="center" wrapText="1"/>
      <protection locked="0"/>
    </xf>
    <xf numFmtId="0" fontId="74" fillId="25" borderId="66" xfId="4" applyFont="1" applyFill="1" applyBorder="1" applyAlignment="1" applyProtection="1">
      <alignment horizontal="center" vertical="center" wrapText="1"/>
      <protection locked="0"/>
    </xf>
    <xf numFmtId="0" fontId="74" fillId="25" borderId="67" xfId="4" applyFont="1" applyFill="1" applyBorder="1" applyAlignment="1" applyProtection="1">
      <alignment horizontal="center" vertical="center" wrapText="1"/>
      <protection locked="0"/>
    </xf>
    <xf numFmtId="0" fontId="74" fillId="25" borderId="20" xfId="4" applyFont="1" applyFill="1" applyBorder="1" applyAlignment="1" applyProtection="1">
      <alignment horizontal="center" vertical="center" wrapText="1"/>
      <protection locked="0"/>
    </xf>
    <xf numFmtId="0" fontId="74" fillId="3" borderId="66" xfId="4" applyFont="1" applyFill="1" applyBorder="1" applyAlignment="1" applyProtection="1">
      <alignment horizontal="center" vertical="center" wrapText="1"/>
      <protection locked="0"/>
    </xf>
    <xf numFmtId="0" fontId="74" fillId="3" borderId="67" xfId="4" applyFont="1" applyFill="1" applyBorder="1" applyAlignment="1" applyProtection="1">
      <alignment horizontal="center" vertical="center" wrapText="1"/>
      <protection locked="0"/>
    </xf>
    <xf numFmtId="0" fontId="74" fillId="3" borderId="20" xfId="4" applyFont="1" applyFill="1" applyBorder="1" applyAlignment="1" applyProtection="1">
      <alignment horizontal="center" vertical="center" wrapText="1"/>
      <protection locked="0"/>
    </xf>
    <xf numFmtId="0" fontId="69" fillId="3" borderId="66" xfId="4" applyFont="1" applyFill="1" applyBorder="1" applyAlignment="1" applyProtection="1">
      <alignment horizontal="center" vertical="center" wrapText="1"/>
      <protection locked="0"/>
    </xf>
    <xf numFmtId="0" fontId="69" fillId="3" borderId="67" xfId="4" applyFont="1" applyFill="1" applyBorder="1" applyAlignment="1" applyProtection="1">
      <alignment horizontal="center" vertical="center" wrapText="1"/>
      <protection locked="0"/>
    </xf>
    <xf numFmtId="0" fontId="69" fillId="3" borderId="20" xfId="4" applyFont="1" applyFill="1" applyBorder="1" applyAlignment="1" applyProtection="1">
      <alignment horizontal="center" vertical="center" wrapText="1"/>
      <protection locked="0"/>
    </xf>
    <xf numFmtId="0" fontId="69" fillId="0" borderId="66" xfId="4" applyFont="1" applyFill="1" applyBorder="1" applyAlignment="1" applyProtection="1">
      <alignment horizontal="left" vertical="center" wrapText="1"/>
      <protection locked="0"/>
    </xf>
    <xf numFmtId="0" fontId="69" fillId="0" borderId="67" xfId="4" applyFont="1" applyFill="1" applyBorder="1" applyAlignment="1" applyProtection="1">
      <alignment horizontal="left" vertical="center" wrapText="1"/>
      <protection locked="0"/>
    </xf>
    <xf numFmtId="0" fontId="69" fillId="0" borderId="20" xfId="4" applyFont="1" applyFill="1" applyBorder="1" applyAlignment="1" applyProtection="1">
      <alignment horizontal="left" vertical="center" wrapText="1"/>
      <protection locked="0"/>
    </xf>
    <xf numFmtId="9" fontId="1" fillId="0" borderId="20" xfId="0" applyNumberFormat="1" applyFont="1" applyBorder="1" applyAlignment="1" applyProtection="1">
      <alignment horizontal="center" vertical="center" wrapText="1"/>
      <protection locked="0"/>
    </xf>
    <xf numFmtId="9" fontId="1" fillId="0" borderId="19" xfId="0" applyNumberFormat="1" applyFont="1" applyBorder="1" applyAlignment="1" applyProtection="1">
      <alignment horizontal="center" vertical="center" wrapText="1"/>
      <protection locked="0"/>
    </xf>
    <xf numFmtId="0" fontId="69" fillId="0" borderId="19" xfId="4" applyFont="1" applyFill="1" applyBorder="1" applyAlignment="1" applyProtection="1">
      <alignment horizontal="center" vertical="center" wrapText="1"/>
      <protection locked="0"/>
    </xf>
    <xf numFmtId="0" fontId="69" fillId="0" borderId="19" xfId="4" applyFont="1" applyFill="1" applyBorder="1" applyAlignment="1" applyProtection="1">
      <alignment horizontal="left" vertical="center" wrapText="1"/>
      <protection locked="0"/>
    </xf>
    <xf numFmtId="0" fontId="74" fillId="4" borderId="19" xfId="4" applyFont="1" applyFill="1" applyBorder="1" applyAlignment="1" applyProtection="1">
      <alignment horizontal="center" vertical="center" wrapText="1"/>
      <protection locked="0"/>
    </xf>
    <xf numFmtId="0" fontId="69" fillId="4" borderId="19" xfId="4" applyFont="1" applyFill="1" applyBorder="1" applyAlignment="1" applyProtection="1">
      <alignment horizontal="center" vertical="center" wrapText="1"/>
      <protection locked="0"/>
    </xf>
    <xf numFmtId="9" fontId="3" fillId="4" borderId="19" xfId="0" applyNumberFormat="1" applyFont="1" applyFill="1" applyBorder="1" applyAlignment="1" applyProtection="1">
      <alignment horizontal="center" vertical="center" wrapText="1"/>
      <protection hidden="1"/>
    </xf>
    <xf numFmtId="0" fontId="3" fillId="4" borderId="19" xfId="0" applyFont="1" applyFill="1" applyBorder="1" applyAlignment="1" applyProtection="1">
      <alignment horizontal="center" vertical="center" wrapText="1"/>
      <protection hidden="1"/>
    </xf>
    <xf numFmtId="9" fontId="1" fillId="4" borderId="19" xfId="0" applyNumberFormat="1" applyFont="1" applyFill="1" applyBorder="1" applyAlignment="1" applyProtection="1">
      <alignment horizontal="center" vertical="center" wrapText="1"/>
      <protection locked="0"/>
    </xf>
    <xf numFmtId="0" fontId="86" fillId="3" borderId="19" xfId="4" applyFont="1" applyFill="1" applyBorder="1" applyAlignment="1" applyProtection="1">
      <alignment horizontal="center" vertical="center" wrapText="1"/>
      <protection locked="0"/>
    </xf>
    <xf numFmtId="0" fontId="45" fillId="0" borderId="19" xfId="0" applyFont="1" applyBorder="1" applyAlignment="1" applyProtection="1">
      <alignment horizontal="center" vertical="center"/>
      <protection hidden="1"/>
    </xf>
    <xf numFmtId="9" fontId="45" fillId="0" borderId="19" xfId="0" applyNumberFormat="1" applyFont="1" applyBorder="1" applyAlignment="1" applyProtection="1">
      <alignment horizontal="center" vertical="center" wrapText="1"/>
      <protection hidden="1"/>
    </xf>
    <xf numFmtId="9" fontId="2" fillId="0" borderId="19" xfId="0" applyNumberFormat="1" applyFont="1" applyBorder="1" applyAlignment="1" applyProtection="1">
      <alignment horizontal="center" vertical="center" wrapText="1"/>
      <protection locked="0"/>
    </xf>
    <xf numFmtId="0" fontId="68" fillId="0" borderId="19" xfId="0" applyFont="1" applyFill="1" applyBorder="1" applyAlignment="1" applyProtection="1">
      <alignment horizontal="center" vertical="center" wrapText="1"/>
      <protection hidden="1"/>
    </xf>
    <xf numFmtId="9" fontId="68" fillId="0" borderId="19" xfId="0" applyNumberFormat="1" applyFont="1" applyBorder="1" applyAlignment="1" applyProtection="1">
      <alignment horizontal="center" vertical="center" wrapText="1"/>
      <protection hidden="1"/>
    </xf>
    <xf numFmtId="0" fontId="68" fillId="0" borderId="19" xfId="0" applyFont="1" applyBorder="1" applyAlignment="1" applyProtection="1">
      <alignment horizontal="center" vertical="center"/>
      <protection hidden="1"/>
    </xf>
    <xf numFmtId="9" fontId="55" fillId="0" borderId="19" xfId="0" applyNumberFormat="1" applyFont="1" applyBorder="1" applyAlignment="1" applyProtection="1">
      <alignment horizontal="center" vertical="center" wrapText="1"/>
      <protection locked="0"/>
    </xf>
    <xf numFmtId="0" fontId="69" fillId="0" borderId="19" xfId="0" applyFont="1" applyFill="1" applyBorder="1" applyAlignment="1">
      <alignment horizontal="left" vertical="center" wrapText="1"/>
    </xf>
    <xf numFmtId="0" fontId="55" fillId="3" borderId="19" xfId="0" applyFont="1" applyFill="1" applyBorder="1" applyAlignment="1" applyProtection="1">
      <alignment horizontal="center" vertical="center"/>
      <protection locked="0"/>
    </xf>
    <xf numFmtId="0" fontId="1" fillId="3" borderId="19" xfId="0" applyFont="1" applyFill="1" applyBorder="1" applyAlignment="1" applyProtection="1">
      <alignment horizontal="center" vertical="center"/>
      <protection locked="0"/>
    </xf>
    <xf numFmtId="0" fontId="71" fillId="22" borderId="73" xfId="0" applyFont="1" applyFill="1" applyBorder="1" applyAlignment="1">
      <alignment horizontal="center" vertical="center" wrapText="1"/>
    </xf>
    <xf numFmtId="0" fontId="71" fillId="22" borderId="74" xfId="0" applyFont="1" applyFill="1" applyBorder="1" applyAlignment="1">
      <alignment horizontal="center" vertical="center" wrapText="1"/>
    </xf>
    <xf numFmtId="0" fontId="71" fillId="22" borderId="88" xfId="0" applyFont="1" applyFill="1" applyBorder="1" applyAlignment="1">
      <alignment horizontal="center" vertical="center" wrapText="1"/>
    </xf>
    <xf numFmtId="0" fontId="71" fillId="22" borderId="66" xfId="0" applyFont="1" applyFill="1" applyBorder="1" applyAlignment="1">
      <alignment horizontal="center" vertical="center"/>
    </xf>
    <xf numFmtId="0" fontId="71" fillId="21" borderId="71" xfId="0" applyFont="1" applyFill="1" applyBorder="1" applyAlignment="1">
      <alignment horizontal="center" vertical="center" wrapText="1"/>
    </xf>
    <xf numFmtId="0" fontId="71" fillId="21" borderId="19" xfId="0" applyFont="1" applyFill="1" applyBorder="1" applyAlignment="1">
      <alignment horizontal="center" vertical="center" wrapText="1"/>
    </xf>
    <xf numFmtId="0" fontId="71" fillId="21" borderId="66" xfId="0" applyFont="1" applyFill="1" applyBorder="1" applyAlignment="1">
      <alignment horizontal="center" vertical="center" wrapText="1"/>
    </xf>
    <xf numFmtId="0" fontId="71" fillId="21" borderId="72" xfId="0" applyFont="1" applyFill="1" applyBorder="1" applyAlignment="1">
      <alignment horizontal="center" vertical="center" wrapText="1"/>
    </xf>
    <xf numFmtId="0" fontId="71" fillId="21" borderId="24" xfId="0" applyFont="1" applyFill="1" applyBorder="1" applyAlignment="1">
      <alignment horizontal="center" vertical="center" wrapText="1"/>
    </xf>
    <xf numFmtId="0" fontId="71" fillId="21" borderId="79" xfId="0" applyFont="1" applyFill="1" applyBorder="1" applyAlignment="1">
      <alignment horizontal="center" vertical="center" wrapText="1"/>
    </xf>
    <xf numFmtId="0" fontId="74" fillId="3" borderId="19" xfId="0" applyFont="1" applyFill="1" applyBorder="1" applyAlignment="1">
      <alignment horizontal="center" vertical="center" wrapText="1"/>
    </xf>
    <xf numFmtId="0" fontId="74" fillId="3" borderId="19" xfId="0" applyFont="1" applyFill="1" applyBorder="1" applyAlignment="1" applyProtection="1">
      <alignment horizontal="center" vertical="center"/>
      <protection locked="0"/>
    </xf>
    <xf numFmtId="0" fontId="3" fillId="4" borderId="19" xfId="0" applyFont="1" applyFill="1" applyBorder="1" applyAlignment="1" applyProtection="1">
      <alignment horizontal="center" vertical="center"/>
      <protection hidden="1"/>
    </xf>
    <xf numFmtId="0" fontId="45" fillId="0" borderId="19" xfId="0" applyFont="1" applyFill="1" applyBorder="1" applyAlignment="1" applyProtection="1">
      <alignment horizontal="center" vertical="center" wrapText="1"/>
      <protection hidden="1"/>
    </xf>
    <xf numFmtId="0" fontId="45" fillId="3" borderId="19" xfId="0" applyFont="1" applyFill="1" applyBorder="1" applyAlignment="1">
      <alignment horizontal="center" vertical="center" wrapText="1"/>
    </xf>
    <xf numFmtId="164" fontId="74" fillId="24" borderId="19" xfId="0" applyNumberFormat="1" applyFont="1" applyFill="1" applyBorder="1" applyAlignment="1">
      <alignment horizontal="center" vertical="center" wrapText="1"/>
    </xf>
    <xf numFmtId="164" fontId="74" fillId="24" borderId="66" xfId="0" applyNumberFormat="1" applyFont="1" applyFill="1" applyBorder="1" applyAlignment="1">
      <alignment horizontal="center" vertical="center" wrapText="1"/>
    </xf>
    <xf numFmtId="0" fontId="51" fillId="2" borderId="66" xfId="0" applyFont="1" applyFill="1" applyBorder="1" applyAlignment="1">
      <alignment horizontal="center" vertical="center" wrapText="1"/>
    </xf>
    <xf numFmtId="0" fontId="51" fillId="2" borderId="67" xfId="0" applyFont="1" applyFill="1" applyBorder="1" applyAlignment="1">
      <alignment horizontal="center" vertical="center" wrapText="1"/>
    </xf>
    <xf numFmtId="0" fontId="74" fillId="2" borderId="66" xfId="0" applyFont="1" applyFill="1" applyBorder="1" applyAlignment="1">
      <alignment horizontal="center" vertical="center" wrapText="1"/>
    </xf>
    <xf numFmtId="0" fontId="74" fillId="2" borderId="67" xfId="0" applyFont="1" applyFill="1" applyBorder="1" applyAlignment="1">
      <alignment horizontal="center" vertical="center" wrapText="1"/>
    </xf>
    <xf numFmtId="0" fontId="74" fillId="2" borderId="68" xfId="0" applyFont="1" applyFill="1" applyBorder="1" applyAlignment="1">
      <alignment horizontal="center" vertical="center" wrapText="1"/>
    </xf>
    <xf numFmtId="0" fontId="74" fillId="2" borderId="76" xfId="0" applyFont="1" applyFill="1" applyBorder="1" applyAlignment="1">
      <alignment horizontal="center" vertical="center" wrapText="1"/>
    </xf>
    <xf numFmtId="0" fontId="74" fillId="2" borderId="69" xfId="0" applyFont="1" applyFill="1" applyBorder="1" applyAlignment="1">
      <alignment horizontal="center" vertical="center" wrapText="1"/>
    </xf>
    <xf numFmtId="0" fontId="74" fillId="2" borderId="19" xfId="0" applyFont="1" applyFill="1" applyBorder="1" applyAlignment="1">
      <alignment horizontal="center" vertical="center" wrapText="1"/>
    </xf>
    <xf numFmtId="0" fontId="51" fillId="19" borderId="19" xfId="0" applyFont="1" applyFill="1" applyBorder="1" applyAlignment="1">
      <alignment horizontal="center" vertical="center" wrapText="1"/>
    </xf>
    <xf numFmtId="0" fontId="71" fillId="16" borderId="19" xfId="0" applyFont="1" applyFill="1" applyBorder="1" applyAlignment="1">
      <alignment horizontal="center" vertical="center" wrapText="1"/>
    </xf>
    <xf numFmtId="0" fontId="71" fillId="16" borderId="66" xfId="0" applyFont="1" applyFill="1" applyBorder="1" applyAlignment="1">
      <alignment horizontal="center" vertical="center" wrapText="1"/>
    </xf>
    <xf numFmtId="0" fontId="69" fillId="24" borderId="19" xfId="0" applyFont="1" applyFill="1" applyBorder="1" applyAlignment="1">
      <alignment horizontal="center" vertical="center" wrapText="1"/>
    </xf>
    <xf numFmtId="0" fontId="69" fillId="24" borderId="66" xfId="0" applyFont="1" applyFill="1" applyBorder="1" applyAlignment="1">
      <alignment horizontal="center" vertical="center" wrapText="1"/>
    </xf>
    <xf numFmtId="0" fontId="71" fillId="21" borderId="23" xfId="0" applyFont="1" applyFill="1" applyBorder="1" applyAlignment="1">
      <alignment horizontal="center" vertical="center" wrapText="1"/>
    </xf>
    <xf numFmtId="0" fontId="71" fillId="21" borderId="81" xfId="0" applyFont="1" applyFill="1" applyBorder="1" applyAlignment="1">
      <alignment horizontal="center" vertical="center" wrapText="1"/>
    </xf>
    <xf numFmtId="0" fontId="51" fillId="21" borderId="68" xfId="0" applyFont="1" applyFill="1" applyBorder="1" applyAlignment="1">
      <alignment horizontal="center" vertical="center" wrapText="1"/>
    </xf>
    <xf numFmtId="0" fontId="51" fillId="21" borderId="76" xfId="0" applyFont="1" applyFill="1" applyBorder="1" applyAlignment="1">
      <alignment horizontal="center" vertical="center" wrapText="1"/>
    </xf>
    <xf numFmtId="0" fontId="51" fillId="21" borderId="38" xfId="0" applyFont="1" applyFill="1" applyBorder="1" applyAlignment="1">
      <alignment horizontal="center" vertical="center" wrapText="1"/>
    </xf>
    <xf numFmtId="0" fontId="71" fillId="20" borderId="66" xfId="0" applyFont="1" applyFill="1" applyBorder="1" applyAlignment="1">
      <alignment horizontal="center" vertical="center" wrapText="1"/>
    </xf>
    <xf numFmtId="0" fontId="71" fillId="20" borderId="67" xfId="0" applyFont="1" applyFill="1" applyBorder="1" applyAlignment="1">
      <alignment horizontal="center" vertical="center" wrapText="1"/>
    </xf>
    <xf numFmtId="0" fontId="71" fillId="16" borderId="68" xfId="0" applyFont="1" applyFill="1" applyBorder="1" applyAlignment="1">
      <alignment horizontal="center" vertical="center" wrapText="1"/>
    </xf>
    <xf numFmtId="0" fontId="71" fillId="16" borderId="87" xfId="0" applyFont="1" applyFill="1" applyBorder="1" applyAlignment="1">
      <alignment horizontal="center" vertical="center" wrapText="1"/>
    </xf>
    <xf numFmtId="0" fontId="54" fillId="19" borderId="19" xfId="0" applyFont="1" applyFill="1" applyBorder="1" applyAlignment="1">
      <alignment horizontal="center" vertical="center"/>
    </xf>
    <xf numFmtId="0" fontId="71" fillId="21" borderId="70" xfId="0" applyFont="1" applyFill="1" applyBorder="1" applyAlignment="1">
      <alignment horizontal="center" vertical="center" wrapText="1"/>
    </xf>
    <xf numFmtId="0" fontId="71" fillId="21" borderId="71"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83" fillId="21" borderId="3" xfId="4" applyFont="1" applyFill="1" applyBorder="1" applyAlignment="1">
      <alignment horizontal="center" vertical="center" wrapText="1"/>
    </xf>
    <xf numFmtId="0" fontId="83" fillId="21" borderId="10" xfId="4" applyFont="1" applyFill="1" applyBorder="1" applyAlignment="1">
      <alignment horizontal="center" vertical="center" wrapText="1"/>
    </xf>
    <xf numFmtId="0" fontId="84" fillId="21" borderId="4" xfId="4" applyFont="1" applyFill="1" applyBorder="1" applyAlignment="1">
      <alignment horizontal="center" vertical="center" wrapText="1"/>
    </xf>
    <xf numFmtId="0" fontId="83" fillId="21" borderId="5" xfId="4" applyFont="1" applyFill="1" applyBorder="1" applyAlignment="1">
      <alignment horizontal="center" vertical="center" wrapText="1"/>
    </xf>
    <xf numFmtId="0" fontId="83" fillId="21" borderId="0" xfId="4" applyFont="1" applyFill="1" applyBorder="1" applyAlignment="1">
      <alignment horizontal="center" vertical="center" wrapText="1"/>
    </xf>
    <xf numFmtId="0" fontId="84" fillId="21" borderId="6" xfId="4" applyFont="1" applyFill="1" applyBorder="1" applyAlignment="1">
      <alignment horizontal="center" vertical="center" wrapText="1"/>
    </xf>
    <xf numFmtId="0" fontId="83" fillId="21" borderId="7" xfId="4" applyFont="1" applyFill="1" applyBorder="1" applyAlignment="1">
      <alignment horizontal="center" vertical="center" wrapText="1"/>
    </xf>
    <xf numFmtId="0" fontId="83" fillId="21" borderId="9" xfId="4" applyFont="1" applyFill="1" applyBorder="1" applyAlignment="1">
      <alignment horizontal="center" vertical="center" wrapText="1"/>
    </xf>
    <xf numFmtId="0" fontId="84" fillId="21" borderId="8" xfId="4" applyFont="1" applyFill="1" applyBorder="1" applyAlignment="1">
      <alignment horizontal="center" vertical="center" wrapText="1"/>
    </xf>
    <xf numFmtId="0" fontId="68" fillId="2" borderId="87" xfId="0" applyFont="1" applyFill="1" applyBorder="1" applyAlignment="1">
      <alignment horizontal="center" vertical="center"/>
    </xf>
    <xf numFmtId="0" fontId="68"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68" fillId="2" borderId="89" xfId="0" applyFont="1" applyFill="1" applyBorder="1" applyAlignment="1">
      <alignment horizontal="center" vertical="center"/>
    </xf>
    <xf numFmtId="0" fontId="68" fillId="2" borderId="91" xfId="0" applyFont="1" applyFill="1" applyBorder="1" applyAlignment="1">
      <alignment horizontal="center" vertical="center"/>
    </xf>
    <xf numFmtId="0" fontId="68" fillId="2" borderId="55" xfId="0" applyFont="1" applyFill="1" applyBorder="1" applyAlignment="1">
      <alignment horizontal="center" vertical="center"/>
    </xf>
    <xf numFmtId="0" fontId="54" fillId="2" borderId="55" xfId="0" applyFont="1" applyFill="1" applyBorder="1" applyAlignment="1">
      <alignment horizontal="center" vertical="center"/>
    </xf>
    <xf numFmtId="0" fontId="68" fillId="2" borderId="90" xfId="0" applyFont="1" applyFill="1" applyBorder="1" applyAlignment="1">
      <alignment horizontal="center" vertical="center"/>
    </xf>
    <xf numFmtId="0" fontId="74" fillId="24" borderId="19" xfId="0" applyFont="1" applyFill="1" applyBorder="1" applyAlignment="1">
      <alignment horizontal="center" vertical="center"/>
    </xf>
    <xf numFmtId="9" fontId="74" fillId="23" borderId="19" xfId="4" applyNumberFormat="1" applyFont="1" applyFill="1" applyBorder="1" applyAlignment="1">
      <alignment horizontal="center" vertical="center" wrapText="1"/>
    </xf>
    <xf numFmtId="9" fontId="74" fillId="23" borderId="66" xfId="4" applyNumberFormat="1" applyFont="1" applyFill="1" applyBorder="1" applyAlignment="1">
      <alignment horizontal="center" vertical="center" wrapText="1"/>
    </xf>
    <xf numFmtId="165" fontId="57" fillId="23" borderId="19" xfId="4" applyNumberFormat="1" applyFont="1" applyFill="1" applyBorder="1" applyAlignment="1">
      <alignment horizontal="center" vertical="center" wrapText="1"/>
    </xf>
    <xf numFmtId="165" fontId="57" fillId="23" borderId="66" xfId="4" applyNumberFormat="1" applyFont="1" applyFill="1" applyBorder="1" applyAlignment="1">
      <alignment horizontal="center" vertical="center" wrapText="1"/>
    </xf>
    <xf numFmtId="165" fontId="67" fillId="23" borderId="19" xfId="0" applyNumberFormat="1" applyFont="1" applyFill="1" applyBorder="1" applyAlignment="1">
      <alignment horizontal="center" vertical="center" wrapText="1"/>
    </xf>
    <xf numFmtId="165" fontId="74" fillId="23" borderId="19" xfId="0" applyNumberFormat="1" applyFont="1" applyFill="1" applyBorder="1" applyAlignment="1">
      <alignment horizontal="center" vertical="center" wrapText="1"/>
    </xf>
    <xf numFmtId="0" fontId="82" fillId="19" borderId="19" xfId="0" applyFont="1" applyFill="1" applyBorder="1" applyAlignment="1">
      <alignment horizontal="center" vertical="center"/>
    </xf>
    <xf numFmtId="0" fontId="82" fillId="19" borderId="68" xfId="0" applyFont="1" applyFill="1" applyBorder="1" applyAlignment="1">
      <alignment horizontal="center" vertical="center"/>
    </xf>
    <xf numFmtId="0" fontId="68" fillId="25" borderId="19" xfId="0" applyFont="1" applyFill="1" applyBorder="1" applyAlignment="1">
      <alignment horizontal="center" vertical="center" wrapText="1"/>
    </xf>
    <xf numFmtId="0" fontId="68" fillId="3" borderId="19" xfId="0" applyFont="1" applyFill="1" applyBorder="1" applyAlignment="1" applyProtection="1">
      <alignment horizontal="center" vertical="center" wrapText="1"/>
      <protection locked="0"/>
    </xf>
    <xf numFmtId="0" fontId="55" fillId="0" borderId="19" xfId="0" applyFont="1" applyFill="1" applyBorder="1" applyAlignment="1">
      <alignment horizontal="center" vertical="center" wrapText="1"/>
    </xf>
    <xf numFmtId="0" fontId="69" fillId="0" borderId="19" xfId="0" applyFont="1" applyFill="1" applyBorder="1" applyAlignment="1">
      <alignment horizontal="center" vertical="center" wrapText="1"/>
    </xf>
    <xf numFmtId="0" fontId="57" fillId="0" borderId="23" xfId="6" applyFont="1" applyBorder="1" applyAlignment="1">
      <alignment horizontal="center" vertical="center" textRotation="90" wrapText="1"/>
    </xf>
    <xf numFmtId="0" fontId="57" fillId="0" borderId="25" xfId="6" applyFont="1" applyBorder="1" applyAlignment="1">
      <alignment horizontal="center" vertical="center" textRotation="90" wrapText="1"/>
    </xf>
    <xf numFmtId="0" fontId="57" fillId="0" borderId="74" xfId="6" applyFont="1" applyBorder="1" applyAlignment="1">
      <alignment horizontal="center" vertical="center" textRotation="90" wrapText="1"/>
    </xf>
    <xf numFmtId="0" fontId="57" fillId="0" borderId="75" xfId="6" applyFont="1" applyBorder="1" applyAlignment="1">
      <alignment horizontal="center" vertical="center" textRotation="90" wrapText="1"/>
    </xf>
    <xf numFmtId="0" fontId="56" fillId="16" borderId="3" xfId="6" applyFont="1" applyFill="1" applyBorder="1" applyAlignment="1">
      <alignment horizontal="center" vertical="center" wrapText="1"/>
    </xf>
    <xf numFmtId="0" fontId="56" fillId="16" borderId="10" xfId="6" applyFont="1" applyFill="1" applyBorder="1" applyAlignment="1">
      <alignment horizontal="center" vertical="center" wrapText="1"/>
    </xf>
    <xf numFmtId="0" fontId="56" fillId="16" borderId="4" xfId="6" applyFont="1" applyFill="1" applyBorder="1" applyAlignment="1">
      <alignment horizontal="center" vertical="center" wrapText="1"/>
    </xf>
    <xf numFmtId="0" fontId="56" fillId="16" borderId="5" xfId="6" applyFont="1" applyFill="1" applyBorder="1" applyAlignment="1">
      <alignment horizontal="center" vertical="center" wrapText="1"/>
    </xf>
    <xf numFmtId="0" fontId="56" fillId="16" borderId="0" xfId="6" applyFont="1" applyFill="1" applyAlignment="1">
      <alignment horizontal="center" vertical="center" wrapText="1"/>
    </xf>
    <xf numFmtId="0" fontId="56" fillId="16" borderId="6" xfId="6" applyFont="1" applyFill="1" applyBorder="1" applyAlignment="1">
      <alignment horizontal="center" vertical="center" wrapText="1"/>
    </xf>
    <xf numFmtId="0" fontId="56" fillId="16" borderId="7" xfId="6" applyFont="1" applyFill="1" applyBorder="1" applyAlignment="1">
      <alignment horizontal="center" vertical="center" wrapText="1"/>
    </xf>
    <xf numFmtId="0" fontId="56" fillId="16" borderId="9" xfId="6" applyFont="1" applyFill="1" applyBorder="1" applyAlignment="1">
      <alignment horizontal="center" vertical="center" wrapText="1"/>
    </xf>
    <xf numFmtId="0" fontId="56" fillId="16" borderId="8" xfId="6" applyFont="1" applyFill="1" applyBorder="1" applyAlignment="1">
      <alignment horizontal="center" vertical="center" wrapText="1"/>
    </xf>
    <xf numFmtId="0" fontId="4" fillId="3" borderId="7" xfId="6" applyFont="1" applyFill="1" applyBorder="1" applyAlignment="1">
      <alignment horizontal="center" vertical="center"/>
    </xf>
    <xf numFmtId="0" fontId="4" fillId="3" borderId="9" xfId="6" applyFont="1" applyFill="1" applyBorder="1" applyAlignment="1">
      <alignment horizontal="center" vertical="center"/>
    </xf>
    <xf numFmtId="0" fontId="4" fillId="3" borderId="8" xfId="6" applyFont="1" applyFill="1" applyBorder="1" applyAlignment="1">
      <alignment horizontal="center" vertical="center"/>
    </xf>
    <xf numFmtId="0" fontId="67" fillId="26" borderId="21" xfId="6" applyFont="1" applyFill="1" applyBorder="1" applyAlignment="1">
      <alignment horizontal="center" vertical="center"/>
    </xf>
    <xf numFmtId="0" fontId="67" fillId="26" borderId="22" xfId="6" applyFont="1" applyFill="1" applyBorder="1" applyAlignment="1">
      <alignment horizontal="center" vertical="center"/>
    </xf>
    <xf numFmtId="0" fontId="67" fillId="26" borderId="33" xfId="6" applyFont="1" applyFill="1" applyBorder="1" applyAlignment="1">
      <alignment horizontal="center" vertical="center"/>
    </xf>
    <xf numFmtId="0" fontId="57" fillId="0" borderId="31" xfId="6" applyFont="1" applyBorder="1" applyAlignment="1">
      <alignment horizontal="center" vertical="center" wrapText="1"/>
    </xf>
    <xf numFmtId="0" fontId="57" fillId="0" borderId="32" xfId="6" applyFont="1" applyBorder="1" applyAlignment="1">
      <alignment horizontal="center" vertical="center" wrapText="1"/>
    </xf>
    <xf numFmtId="0" fontId="67" fillId="26" borderId="30" xfId="6" applyFont="1" applyFill="1" applyBorder="1" applyAlignment="1">
      <alignment horizontal="center" vertical="center" wrapText="1"/>
    </xf>
    <xf numFmtId="0" fontId="67" fillId="26" borderId="31" xfId="6" applyFont="1" applyFill="1" applyBorder="1" applyAlignment="1">
      <alignment horizontal="center" vertical="center" wrapText="1"/>
    </xf>
    <xf numFmtId="0" fontId="67" fillId="26" borderId="32" xfId="6" applyFont="1" applyFill="1" applyBorder="1" applyAlignment="1">
      <alignment horizontal="center" vertical="center" wrapText="1"/>
    </xf>
    <xf numFmtId="0" fontId="57" fillId="0" borderId="71" xfId="6" applyFont="1" applyBorder="1" applyAlignment="1">
      <alignment horizontal="center" vertical="center" wrapText="1"/>
    </xf>
    <xf numFmtId="0" fontId="57" fillId="0" borderId="72" xfId="6" applyFont="1" applyBorder="1" applyAlignment="1">
      <alignment horizontal="center" vertical="center" wrapText="1"/>
    </xf>
    <xf numFmtId="0" fontId="61" fillId="0" borderId="3" xfId="0" applyFont="1" applyBorder="1" applyAlignment="1">
      <alignment horizontal="center" vertical="center" wrapText="1"/>
    </xf>
    <xf numFmtId="0" fontId="61" fillId="0" borderId="10" xfId="0" applyFont="1" applyBorder="1" applyAlignment="1">
      <alignment horizontal="center" vertical="center" wrapText="1"/>
    </xf>
    <xf numFmtId="0" fontId="61" fillId="0" borderId="4"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0" xfId="0" applyFont="1" applyBorder="1" applyAlignment="1">
      <alignment horizontal="center" vertical="center" wrapText="1"/>
    </xf>
    <xf numFmtId="0" fontId="61" fillId="0" borderId="6" xfId="0" applyFont="1" applyBorder="1" applyAlignment="1">
      <alignment horizontal="center" vertical="center" wrapText="1"/>
    </xf>
    <xf numFmtId="0" fontId="61" fillId="0" borderId="7" xfId="0" applyFont="1" applyBorder="1" applyAlignment="1">
      <alignment horizontal="center" vertical="center" wrapText="1"/>
    </xf>
    <xf numFmtId="0" fontId="61" fillId="0" borderId="9" xfId="0" applyFont="1" applyBorder="1" applyAlignment="1">
      <alignment horizontal="center" vertical="center" wrapText="1"/>
    </xf>
    <xf numFmtId="0" fontId="61" fillId="0" borderId="8" xfId="0" applyFont="1" applyBorder="1" applyAlignment="1">
      <alignment horizontal="center" vertical="center" wrapText="1"/>
    </xf>
    <xf numFmtId="0" fontId="16" fillId="17" borderId="0" xfId="0" applyFont="1" applyFill="1" applyBorder="1" applyAlignment="1" applyProtection="1">
      <alignment horizontal="center" vertical="center" wrapText="1" readingOrder="1"/>
      <protection hidden="1"/>
    </xf>
    <xf numFmtId="0" fontId="16" fillId="17" borderId="6" xfId="0" applyFont="1" applyFill="1" applyBorder="1" applyAlignment="1" applyProtection="1">
      <alignment horizontal="center" vertical="center" wrapText="1" readingOrder="1"/>
      <protection hidden="1"/>
    </xf>
    <xf numFmtId="0" fontId="16" fillId="17" borderId="5" xfId="0" applyFont="1" applyFill="1" applyBorder="1" applyAlignment="1" applyProtection="1">
      <alignment horizontal="center" vertical="center" wrapText="1" readingOrder="1"/>
      <protection hidden="1"/>
    </xf>
    <xf numFmtId="0" fontId="16" fillId="17" borderId="7" xfId="0" applyFont="1" applyFill="1" applyBorder="1" applyAlignment="1" applyProtection="1">
      <alignment horizontal="center" vertical="center" wrapText="1" readingOrder="1"/>
      <protection hidden="1"/>
    </xf>
    <xf numFmtId="0" fontId="16" fillId="17" borderId="9" xfId="0" applyFont="1" applyFill="1" applyBorder="1" applyAlignment="1" applyProtection="1">
      <alignment horizontal="center" vertical="center" wrapText="1" readingOrder="1"/>
      <protection hidden="1"/>
    </xf>
    <xf numFmtId="0" fontId="16" fillId="17" borderId="8" xfId="0" applyFont="1" applyFill="1" applyBorder="1" applyAlignment="1" applyProtection="1">
      <alignment horizontal="center" vertical="center" wrapText="1" readingOrder="1"/>
      <protection hidden="1"/>
    </xf>
    <xf numFmtId="0" fontId="16" fillId="18" borderId="0" xfId="0" applyFont="1" applyFill="1" applyBorder="1" applyAlignment="1" applyProtection="1">
      <alignment horizontal="center" vertical="center" wrapText="1" readingOrder="1"/>
      <protection hidden="1"/>
    </xf>
    <xf numFmtId="0" fontId="16" fillId="18" borderId="6" xfId="0" applyFont="1" applyFill="1" applyBorder="1" applyAlignment="1" applyProtection="1">
      <alignment horizontal="center" vertical="center" wrapText="1" readingOrder="1"/>
      <protection hidden="1"/>
    </xf>
    <xf numFmtId="0" fontId="16" fillId="17" borderId="3" xfId="0" applyFont="1" applyFill="1" applyBorder="1" applyAlignment="1" applyProtection="1">
      <alignment horizontal="center" vertical="center" wrapText="1" readingOrder="1"/>
      <protection hidden="1"/>
    </xf>
    <xf numFmtId="0" fontId="16" fillId="17" borderId="10" xfId="0" applyFont="1" applyFill="1" applyBorder="1" applyAlignment="1" applyProtection="1">
      <alignment horizontal="center" vertical="center" wrapText="1" readingOrder="1"/>
      <protection hidden="1"/>
    </xf>
    <xf numFmtId="0" fontId="16" fillId="17" borderId="4" xfId="0" applyFont="1" applyFill="1" applyBorder="1" applyAlignment="1" applyProtection="1">
      <alignment horizontal="center" vertical="center" wrapText="1" readingOrder="1"/>
      <protection hidden="1"/>
    </xf>
    <xf numFmtId="0" fontId="16" fillId="13" borderId="0" xfId="0" applyFont="1" applyFill="1" applyBorder="1" applyAlignment="1" applyProtection="1">
      <alignment horizontal="center" vertical="center" wrapText="1" readingOrder="1"/>
      <protection hidden="1"/>
    </xf>
    <xf numFmtId="0" fontId="16" fillId="13" borderId="0" xfId="0" applyFont="1" applyFill="1" applyBorder="1" applyAlignment="1" applyProtection="1">
      <alignment horizontal="center" wrapText="1" readingOrder="1"/>
      <protection hidden="1"/>
    </xf>
    <xf numFmtId="0" fontId="16" fillId="13" borderId="9" xfId="0" applyFont="1" applyFill="1" applyBorder="1" applyAlignment="1" applyProtection="1">
      <alignment horizontal="center" wrapText="1" readingOrder="1"/>
      <protection hidden="1"/>
    </xf>
    <xf numFmtId="0" fontId="16" fillId="13" borderId="5" xfId="0" applyFont="1" applyFill="1" applyBorder="1" applyAlignment="1" applyProtection="1">
      <alignment horizontal="center" wrapText="1" readingOrder="1"/>
      <protection hidden="1"/>
    </xf>
    <xf numFmtId="0" fontId="16" fillId="13" borderId="3" xfId="0" applyFont="1" applyFill="1" applyBorder="1" applyAlignment="1" applyProtection="1">
      <alignment horizontal="center" wrapText="1" readingOrder="1"/>
      <protection hidden="1"/>
    </xf>
    <xf numFmtId="0" fontId="16" fillId="13" borderId="10" xfId="0" applyFont="1" applyFill="1" applyBorder="1" applyAlignment="1" applyProtection="1">
      <alignment horizontal="center" wrapText="1" readingOrder="1"/>
      <protection hidden="1"/>
    </xf>
    <xf numFmtId="0" fontId="16" fillId="13" borderId="10" xfId="0" applyFont="1" applyFill="1" applyBorder="1" applyAlignment="1" applyProtection="1">
      <alignment horizontal="center" vertical="center" wrapText="1" readingOrder="1"/>
      <protection hidden="1"/>
    </xf>
    <xf numFmtId="0" fontId="16" fillId="5" borderId="5" xfId="0" applyFont="1" applyFill="1" applyBorder="1" applyAlignment="1" applyProtection="1">
      <alignment horizontal="center" wrapText="1" readingOrder="1"/>
      <protection hidden="1"/>
    </xf>
    <xf numFmtId="0" fontId="16" fillId="5" borderId="0" xfId="0" applyFont="1" applyFill="1" applyBorder="1" applyAlignment="1" applyProtection="1">
      <alignment horizontal="center" wrapText="1" readingOrder="1"/>
      <protection hidden="1"/>
    </xf>
    <xf numFmtId="0" fontId="16" fillId="5" borderId="7" xfId="0" applyFont="1" applyFill="1" applyBorder="1" applyAlignment="1" applyProtection="1">
      <alignment horizontal="center" wrapText="1" readingOrder="1"/>
      <protection hidden="1"/>
    </xf>
    <xf numFmtId="0" fontId="16" fillId="5" borderId="9" xfId="0" applyFont="1" applyFill="1" applyBorder="1" applyAlignment="1" applyProtection="1">
      <alignment horizontal="center" wrapText="1" readingOrder="1"/>
      <protection hidden="1"/>
    </xf>
    <xf numFmtId="0" fontId="16" fillId="13" borderId="7" xfId="0" applyFont="1" applyFill="1" applyBorder="1" applyAlignment="1" applyProtection="1">
      <alignment horizontal="center" wrapText="1" readingOrder="1"/>
      <protection hidden="1"/>
    </xf>
    <xf numFmtId="0" fontId="16" fillId="13" borderId="6" xfId="0" applyFont="1" applyFill="1" applyBorder="1" applyAlignment="1" applyProtection="1">
      <alignment horizontal="center" wrapText="1" readingOrder="1"/>
      <protection hidden="1"/>
    </xf>
    <xf numFmtId="0" fontId="16" fillId="18" borderId="5" xfId="0" applyFont="1" applyFill="1" applyBorder="1" applyAlignment="1" applyProtection="1">
      <alignment horizontal="center" vertical="center" wrapText="1" readingOrder="1"/>
      <protection hidden="1"/>
    </xf>
    <xf numFmtId="0" fontId="16" fillId="18" borderId="10" xfId="0" applyFont="1" applyFill="1" applyBorder="1" applyAlignment="1" applyProtection="1">
      <alignment horizontal="center" vertical="center" wrapText="1" readingOrder="1"/>
      <protection hidden="1"/>
    </xf>
    <xf numFmtId="0" fontId="16" fillId="18" borderId="4" xfId="0" applyFont="1" applyFill="1" applyBorder="1" applyAlignment="1" applyProtection="1">
      <alignment horizontal="center" vertical="center" wrapText="1" readingOrder="1"/>
      <protection hidden="1"/>
    </xf>
    <xf numFmtId="0" fontId="16" fillId="5" borderId="3" xfId="0" applyFont="1" applyFill="1" applyBorder="1" applyAlignment="1" applyProtection="1">
      <alignment horizontal="center" wrapText="1" readingOrder="1"/>
      <protection hidden="1"/>
    </xf>
    <xf numFmtId="0" fontId="16" fillId="5" borderId="10" xfId="0" applyFont="1" applyFill="1" applyBorder="1" applyAlignment="1" applyProtection="1">
      <alignment horizontal="center" wrapText="1" readingOrder="1"/>
      <protection hidden="1"/>
    </xf>
    <xf numFmtId="0" fontId="16" fillId="13" borderId="8" xfId="0" applyFont="1" applyFill="1" applyBorder="1" applyAlignment="1" applyProtection="1">
      <alignment horizontal="center" wrapText="1" readingOrder="1"/>
      <protection hidden="1"/>
    </xf>
    <xf numFmtId="0" fontId="16" fillId="18" borderId="3" xfId="0" applyFont="1" applyFill="1" applyBorder="1" applyAlignment="1" applyProtection="1">
      <alignment horizontal="center" vertical="center" wrapText="1" readingOrder="1"/>
      <protection hidden="1"/>
    </xf>
    <xf numFmtId="0" fontId="62" fillId="17" borderId="11" xfId="0" applyFont="1" applyFill="1" applyBorder="1" applyAlignment="1">
      <alignment horizontal="center" vertical="center" wrapText="1" readingOrder="1"/>
    </xf>
    <xf numFmtId="0" fontId="62" fillId="17" borderId="12" xfId="0" applyFont="1" applyFill="1" applyBorder="1" applyAlignment="1">
      <alignment horizontal="center" vertical="center" wrapText="1" readingOrder="1"/>
    </xf>
    <xf numFmtId="0" fontId="62" fillId="17" borderId="13" xfId="0" applyFont="1" applyFill="1" applyBorder="1" applyAlignment="1">
      <alignment horizontal="center" vertical="center" wrapText="1" readingOrder="1"/>
    </xf>
    <xf numFmtId="0" fontId="62" fillId="17" borderId="14" xfId="0" applyFont="1" applyFill="1" applyBorder="1" applyAlignment="1">
      <alignment horizontal="center" vertical="center" wrapText="1" readingOrder="1"/>
    </xf>
    <xf numFmtId="0" fontId="62" fillId="17" borderId="0" xfId="0" applyFont="1" applyFill="1" applyBorder="1" applyAlignment="1">
      <alignment horizontal="center" vertical="center" wrapText="1" readingOrder="1"/>
    </xf>
    <xf numFmtId="0" fontId="62" fillId="17" borderId="15" xfId="0" applyFont="1" applyFill="1" applyBorder="1" applyAlignment="1">
      <alignment horizontal="center" vertical="center" wrapText="1" readingOrder="1"/>
    </xf>
    <xf numFmtId="0" fontId="62" fillId="17" borderId="16" xfId="0" applyFont="1" applyFill="1" applyBorder="1" applyAlignment="1">
      <alignment horizontal="center" vertical="center" wrapText="1" readingOrder="1"/>
    </xf>
    <xf numFmtId="0" fontId="62" fillId="17" borderId="17" xfId="0" applyFont="1" applyFill="1" applyBorder="1" applyAlignment="1">
      <alignment horizontal="center" vertical="center" wrapText="1" readingOrder="1"/>
    </xf>
    <xf numFmtId="0" fontId="62" fillId="17" borderId="18" xfId="0" applyFont="1" applyFill="1" applyBorder="1" applyAlignment="1">
      <alignment horizontal="center" vertical="center" wrapText="1" readingOrder="1"/>
    </xf>
    <xf numFmtId="0" fontId="62" fillId="13" borderId="11" xfId="0" applyFont="1" applyFill="1" applyBorder="1" applyAlignment="1">
      <alignment horizontal="center" vertical="center" wrapText="1" readingOrder="1"/>
    </xf>
    <xf numFmtId="0" fontId="62" fillId="13" borderId="12" xfId="0" applyFont="1" applyFill="1" applyBorder="1" applyAlignment="1">
      <alignment horizontal="center" vertical="center" wrapText="1" readingOrder="1"/>
    </xf>
    <xf numFmtId="0" fontId="62" fillId="13" borderId="13" xfId="0" applyFont="1" applyFill="1" applyBorder="1" applyAlignment="1">
      <alignment horizontal="center" vertical="center" wrapText="1" readingOrder="1"/>
    </xf>
    <xf numFmtId="0" fontId="62" fillId="13" borderId="14" xfId="0" applyFont="1" applyFill="1" applyBorder="1" applyAlignment="1">
      <alignment horizontal="center" vertical="center" wrapText="1" readingOrder="1"/>
    </xf>
    <xf numFmtId="0" fontId="62" fillId="13" borderId="0" xfId="0" applyFont="1" applyFill="1" applyBorder="1" applyAlignment="1">
      <alignment horizontal="center" vertical="center" wrapText="1" readingOrder="1"/>
    </xf>
    <xf numFmtId="0" fontId="62" fillId="13" borderId="15" xfId="0" applyFont="1" applyFill="1" applyBorder="1" applyAlignment="1">
      <alignment horizontal="center" vertical="center" wrapText="1" readingOrder="1"/>
    </xf>
    <xf numFmtId="0" fontId="62" fillId="13" borderId="16" xfId="0" applyFont="1" applyFill="1" applyBorder="1" applyAlignment="1">
      <alignment horizontal="center" vertical="center" wrapText="1" readingOrder="1"/>
    </xf>
    <xf numFmtId="0" fontId="62" fillId="13" borderId="17" xfId="0" applyFont="1" applyFill="1" applyBorder="1" applyAlignment="1">
      <alignment horizontal="center" vertical="center" wrapText="1" readingOrder="1"/>
    </xf>
    <xf numFmtId="0" fontId="62" fillId="13" borderId="18" xfId="0" applyFont="1" applyFill="1" applyBorder="1" applyAlignment="1">
      <alignment horizontal="center" vertical="center" wrapText="1" readingOrder="1"/>
    </xf>
    <xf numFmtId="0" fontId="62" fillId="5" borderId="11" xfId="0" applyFont="1" applyFill="1" applyBorder="1" applyAlignment="1">
      <alignment horizontal="center" vertical="center" wrapText="1" readingOrder="1"/>
    </xf>
    <xf numFmtId="0" fontId="62" fillId="5" borderId="12" xfId="0" applyFont="1" applyFill="1" applyBorder="1" applyAlignment="1">
      <alignment horizontal="center" vertical="center" wrapText="1" readingOrder="1"/>
    </xf>
    <xf numFmtId="0" fontId="62" fillId="5" borderId="13" xfId="0" applyFont="1" applyFill="1" applyBorder="1" applyAlignment="1">
      <alignment horizontal="center" vertical="center" wrapText="1" readingOrder="1"/>
    </xf>
    <xf numFmtId="0" fontId="62" fillId="5" borderId="14" xfId="0" applyFont="1" applyFill="1" applyBorder="1" applyAlignment="1">
      <alignment horizontal="center" vertical="center" wrapText="1" readingOrder="1"/>
    </xf>
    <xf numFmtId="0" fontId="62" fillId="5" borderId="0" xfId="0" applyFont="1" applyFill="1" applyBorder="1" applyAlignment="1">
      <alignment horizontal="center" vertical="center" wrapText="1" readingOrder="1"/>
    </xf>
    <xf numFmtId="0" fontId="62" fillId="5" borderId="15" xfId="0" applyFont="1" applyFill="1" applyBorder="1" applyAlignment="1">
      <alignment horizontal="center" vertical="center" wrapText="1" readingOrder="1"/>
    </xf>
    <xf numFmtId="0" fontId="62" fillId="5" borderId="16" xfId="0" applyFont="1" applyFill="1" applyBorder="1" applyAlignment="1">
      <alignment horizontal="center" vertical="center" wrapText="1" readingOrder="1"/>
    </xf>
    <xf numFmtId="0" fontId="62" fillId="5" borderId="17" xfId="0" applyFont="1" applyFill="1" applyBorder="1" applyAlignment="1">
      <alignment horizontal="center" vertical="center" wrapText="1" readingOrder="1"/>
    </xf>
    <xf numFmtId="0" fontId="62" fillId="5" borderId="18" xfId="0" applyFont="1" applyFill="1" applyBorder="1" applyAlignment="1">
      <alignment horizontal="center" vertical="center" wrapText="1" readingOrder="1"/>
    </xf>
    <xf numFmtId="0" fontId="16" fillId="18" borderId="9" xfId="0" applyFont="1" applyFill="1" applyBorder="1" applyAlignment="1" applyProtection="1">
      <alignment horizontal="center" vertical="center" wrapText="1" readingOrder="1"/>
      <protection hidden="1"/>
    </xf>
    <xf numFmtId="0" fontId="16" fillId="18" borderId="8" xfId="0" applyFont="1" applyFill="1" applyBorder="1" applyAlignment="1" applyProtection="1">
      <alignment horizontal="center" vertical="center" wrapText="1" readingOrder="1"/>
      <protection hidden="1"/>
    </xf>
    <xf numFmtId="0" fontId="62" fillId="18" borderId="11" xfId="0" applyFont="1" applyFill="1" applyBorder="1" applyAlignment="1">
      <alignment horizontal="center" vertical="center" wrapText="1" readingOrder="1"/>
    </xf>
    <xf numFmtId="0" fontId="62" fillId="18" borderId="12" xfId="0" applyFont="1" applyFill="1" applyBorder="1" applyAlignment="1">
      <alignment horizontal="center" vertical="center" wrapText="1" readingOrder="1"/>
    </xf>
    <xf numFmtId="0" fontId="62" fillId="18" borderId="13" xfId="0" applyFont="1" applyFill="1" applyBorder="1" applyAlignment="1">
      <alignment horizontal="center" vertical="center" wrapText="1" readingOrder="1"/>
    </xf>
    <xf numFmtId="0" fontId="62" fillId="18" borderId="14" xfId="0" applyFont="1" applyFill="1" applyBorder="1" applyAlignment="1">
      <alignment horizontal="center" vertical="center" wrapText="1" readingOrder="1"/>
    </xf>
    <xf numFmtId="0" fontId="62" fillId="18" borderId="0" xfId="0" applyFont="1" applyFill="1" applyBorder="1" applyAlignment="1">
      <alignment horizontal="center" vertical="center" wrapText="1" readingOrder="1"/>
    </xf>
    <xf numFmtId="0" fontId="62" fillId="18" borderId="15" xfId="0" applyFont="1" applyFill="1" applyBorder="1" applyAlignment="1">
      <alignment horizontal="center" vertical="center" wrapText="1" readingOrder="1"/>
    </xf>
    <xf numFmtId="0" fontId="62" fillId="18" borderId="16" xfId="0" applyFont="1" applyFill="1" applyBorder="1" applyAlignment="1">
      <alignment horizontal="center" vertical="center" wrapText="1" readingOrder="1"/>
    </xf>
    <xf numFmtId="0" fontId="62" fillId="18" borderId="17" xfId="0" applyFont="1" applyFill="1" applyBorder="1" applyAlignment="1">
      <alignment horizontal="center" vertical="center" wrapText="1" readingOrder="1"/>
    </xf>
    <xf numFmtId="0" fontId="62" fillId="18" borderId="18" xfId="0" applyFont="1" applyFill="1" applyBorder="1" applyAlignment="1">
      <alignment horizontal="center" vertical="center" wrapText="1" readingOrder="1"/>
    </xf>
    <xf numFmtId="0" fontId="16" fillId="18" borderId="7" xfId="0" applyFont="1" applyFill="1" applyBorder="1" applyAlignment="1" applyProtection="1">
      <alignment horizontal="center" vertical="center" wrapText="1" readingOrder="1"/>
      <protection hidden="1"/>
    </xf>
    <xf numFmtId="0" fontId="62" fillId="10" borderId="0" xfId="0" applyFont="1" applyFill="1" applyAlignment="1">
      <alignment horizontal="center" vertical="center" wrapText="1" readingOrder="1"/>
    </xf>
    <xf numFmtId="0" fontId="62" fillId="10" borderId="0" xfId="0" applyFont="1" applyFill="1" applyAlignment="1">
      <alignment horizontal="center" vertical="center" textRotation="90" wrapText="1" readingOrder="1"/>
    </xf>
    <xf numFmtId="0" fontId="62" fillId="10" borderId="6" xfId="0" applyFont="1" applyFill="1" applyBorder="1" applyAlignment="1">
      <alignment horizontal="center" vertical="center" textRotation="90" wrapText="1" readingOrder="1"/>
    </xf>
    <xf numFmtId="0" fontId="19" fillId="0" borderId="0" xfId="0" applyFont="1" applyAlignment="1">
      <alignment horizontal="center" vertical="center" wrapText="1"/>
    </xf>
    <xf numFmtId="0" fontId="35" fillId="11" borderId="11" xfId="0" applyFont="1" applyFill="1" applyBorder="1" applyAlignment="1">
      <alignment horizontal="center" vertical="center" wrapText="1" readingOrder="1"/>
    </xf>
    <xf numFmtId="0" fontId="35" fillId="11" borderId="12" xfId="0" applyFont="1" applyFill="1" applyBorder="1" applyAlignment="1">
      <alignment horizontal="center" vertical="center" wrapText="1" readingOrder="1"/>
    </xf>
    <xf numFmtId="0" fontId="35" fillId="11" borderId="13" xfId="0" applyFont="1" applyFill="1" applyBorder="1" applyAlignment="1">
      <alignment horizontal="center" vertical="center" wrapText="1" readingOrder="1"/>
    </xf>
    <xf numFmtId="0" fontId="35" fillId="11" borderId="14" xfId="0" applyFont="1" applyFill="1" applyBorder="1" applyAlignment="1">
      <alignment horizontal="center" vertical="center" wrapText="1" readingOrder="1"/>
    </xf>
    <xf numFmtId="0" fontId="35" fillId="11" borderId="0" xfId="0" applyFont="1" applyFill="1" applyBorder="1" applyAlignment="1">
      <alignment horizontal="center" vertical="center" wrapText="1" readingOrder="1"/>
    </xf>
    <xf numFmtId="0" fontId="35" fillId="11" borderId="15" xfId="0" applyFont="1" applyFill="1" applyBorder="1" applyAlignment="1">
      <alignment horizontal="center" vertical="center" wrapText="1" readingOrder="1"/>
    </xf>
    <xf numFmtId="0" fontId="35" fillId="11" borderId="16" xfId="0" applyFont="1" applyFill="1" applyBorder="1" applyAlignment="1">
      <alignment horizontal="center" vertical="center" wrapText="1" readingOrder="1"/>
    </xf>
    <xf numFmtId="0" fontId="35" fillId="11" borderId="17" xfId="0" applyFont="1" applyFill="1" applyBorder="1" applyAlignment="1">
      <alignment horizontal="center" vertical="center" wrapText="1" readingOrder="1"/>
    </xf>
    <xf numFmtId="0" fontId="35" fillId="11" borderId="18" xfId="0" applyFont="1" applyFill="1" applyBorder="1" applyAlignment="1">
      <alignment horizontal="center" vertical="center" wrapText="1" readingOrder="1"/>
    </xf>
    <xf numFmtId="0" fontId="36" fillId="0" borderId="3" xfId="0" applyFont="1" applyBorder="1" applyAlignment="1">
      <alignment horizontal="center" vertical="center" wrapText="1"/>
    </xf>
    <xf numFmtId="0" fontId="36" fillId="0" borderId="10" xfId="0" applyFont="1" applyBorder="1" applyAlignment="1">
      <alignment horizontal="center" vertical="center"/>
    </xf>
    <xf numFmtId="0" fontId="36" fillId="0" borderId="5" xfId="0" applyFont="1" applyBorder="1" applyAlignment="1">
      <alignment horizontal="center" vertical="center" wrapText="1"/>
    </xf>
    <xf numFmtId="0" fontId="36" fillId="0" borderId="0" xfId="0" applyFont="1" applyBorder="1" applyAlignment="1">
      <alignment horizontal="center" vertical="center"/>
    </xf>
    <xf numFmtId="0" fontId="36" fillId="0" borderId="5" xfId="0" applyFont="1" applyBorder="1" applyAlignment="1">
      <alignment horizontal="center" vertical="center"/>
    </xf>
    <xf numFmtId="0" fontId="36" fillId="0" borderId="0" xfId="0" applyFont="1" applyAlignment="1">
      <alignment horizontal="center" vertical="center"/>
    </xf>
    <xf numFmtId="0" fontId="36" fillId="0" borderId="7" xfId="0" applyFont="1" applyBorder="1" applyAlignment="1">
      <alignment horizontal="center" vertical="center"/>
    </xf>
    <xf numFmtId="0" fontId="36" fillId="0" borderId="9" xfId="0" applyFont="1" applyBorder="1" applyAlignment="1">
      <alignment horizontal="center" vertical="center"/>
    </xf>
    <xf numFmtId="0" fontId="35" fillId="12" borderId="11" xfId="0" applyFont="1" applyFill="1" applyBorder="1" applyAlignment="1">
      <alignment horizontal="center" vertical="center" wrapText="1" readingOrder="1"/>
    </xf>
    <xf numFmtId="0" fontId="35" fillId="12" borderId="12" xfId="0" applyFont="1" applyFill="1" applyBorder="1" applyAlignment="1">
      <alignment horizontal="center" vertical="center" wrapText="1" readingOrder="1"/>
    </xf>
    <xf numFmtId="0" fontId="35" fillId="12" borderId="13" xfId="0" applyFont="1" applyFill="1" applyBorder="1" applyAlignment="1">
      <alignment horizontal="center" vertical="center" wrapText="1" readingOrder="1"/>
    </xf>
    <xf numFmtId="0" fontId="35" fillId="12" borderId="14" xfId="0" applyFont="1" applyFill="1" applyBorder="1" applyAlignment="1">
      <alignment horizontal="center" vertical="center" wrapText="1" readingOrder="1"/>
    </xf>
    <xf numFmtId="0" fontId="35" fillId="12" borderId="0" xfId="0" applyFont="1" applyFill="1" applyBorder="1" applyAlignment="1">
      <alignment horizontal="center" vertical="center" wrapText="1" readingOrder="1"/>
    </xf>
    <xf numFmtId="0" fontId="35" fillId="12" borderId="15" xfId="0" applyFont="1" applyFill="1" applyBorder="1" applyAlignment="1">
      <alignment horizontal="center" vertical="center" wrapText="1" readingOrder="1"/>
    </xf>
    <xf numFmtId="0" fontId="35" fillId="12" borderId="16" xfId="0" applyFont="1" applyFill="1" applyBorder="1" applyAlignment="1">
      <alignment horizontal="center" vertical="center" wrapText="1" readingOrder="1"/>
    </xf>
    <xf numFmtId="0" fontId="35" fillId="12" borderId="17" xfId="0" applyFont="1" applyFill="1" applyBorder="1" applyAlignment="1">
      <alignment horizontal="center" vertical="center" wrapText="1" readingOrder="1"/>
    </xf>
    <xf numFmtId="0" fontId="35" fillId="12" borderId="18" xfId="0" applyFont="1" applyFill="1" applyBorder="1" applyAlignment="1">
      <alignment horizontal="center" vertical="center" wrapText="1" readingOrder="1"/>
    </xf>
    <xf numFmtId="0" fontId="34" fillId="0" borderId="0" xfId="0" applyFont="1" applyAlignment="1">
      <alignment horizontal="center" vertical="center" wrapText="1"/>
    </xf>
    <xf numFmtId="0" fontId="17" fillId="0" borderId="0" xfId="0" applyFont="1" applyAlignment="1">
      <alignment horizontal="center" vertical="center" wrapText="1"/>
    </xf>
    <xf numFmtId="0" fontId="15" fillId="10" borderId="0" xfId="0" applyFont="1" applyFill="1" applyAlignment="1">
      <alignment horizontal="center" vertical="center" wrapText="1" readingOrder="1"/>
    </xf>
    <xf numFmtId="0" fontId="15" fillId="10" borderId="0" xfId="0" applyFont="1" applyFill="1" applyAlignment="1">
      <alignment horizontal="center" vertical="center" textRotation="90" wrapText="1" readingOrder="1"/>
    </xf>
    <xf numFmtId="0" fontId="15" fillId="10" borderId="6" xfId="0" applyFont="1" applyFill="1" applyBorder="1" applyAlignment="1">
      <alignment horizontal="center" vertical="center" textRotation="90" wrapText="1" readingOrder="1"/>
    </xf>
    <xf numFmtId="0" fontId="36" fillId="0" borderId="4" xfId="0" applyFont="1" applyBorder="1" applyAlignment="1">
      <alignment horizontal="center" vertical="center"/>
    </xf>
    <xf numFmtId="0" fontId="36" fillId="0" borderId="6" xfId="0" applyFont="1" applyBorder="1" applyAlignment="1">
      <alignment horizontal="center" vertical="center"/>
    </xf>
    <xf numFmtId="0" fontId="36" fillId="0" borderId="8" xfId="0" applyFont="1" applyBorder="1" applyAlignment="1">
      <alignment horizontal="center" vertical="center"/>
    </xf>
    <xf numFmtId="0" fontId="35" fillId="5" borderId="11" xfId="0" applyFont="1" applyFill="1" applyBorder="1" applyAlignment="1">
      <alignment horizontal="center" vertical="center" wrapText="1" readingOrder="1"/>
    </xf>
    <xf numFmtId="0" fontId="35" fillId="5" borderId="12" xfId="0" applyFont="1" applyFill="1" applyBorder="1" applyAlignment="1">
      <alignment horizontal="center" vertical="center" wrapText="1" readingOrder="1"/>
    </xf>
    <xf numFmtId="0" fontId="35" fillId="5" borderId="13" xfId="0" applyFont="1" applyFill="1" applyBorder="1" applyAlignment="1">
      <alignment horizontal="center" vertical="center" wrapText="1" readingOrder="1"/>
    </xf>
    <xf numFmtId="0" fontId="35" fillId="5" borderId="14" xfId="0" applyFont="1" applyFill="1" applyBorder="1" applyAlignment="1">
      <alignment horizontal="center" vertical="center" wrapText="1" readingOrder="1"/>
    </xf>
    <xf numFmtId="0" fontId="35" fillId="5" borderId="0" xfId="0" applyFont="1" applyFill="1" applyBorder="1" applyAlignment="1">
      <alignment horizontal="center" vertical="center" wrapText="1" readingOrder="1"/>
    </xf>
    <xf numFmtId="0" fontId="35" fillId="5" borderId="15" xfId="0" applyFont="1" applyFill="1" applyBorder="1" applyAlignment="1">
      <alignment horizontal="center" vertical="center" wrapText="1" readingOrder="1"/>
    </xf>
    <xf numFmtId="0" fontId="35" fillId="5" borderId="16" xfId="0" applyFont="1" applyFill="1" applyBorder="1" applyAlignment="1">
      <alignment horizontal="center" vertical="center" wrapText="1" readingOrder="1"/>
    </xf>
    <xf numFmtId="0" fontId="35" fillId="5" borderId="17" xfId="0" applyFont="1" applyFill="1" applyBorder="1" applyAlignment="1">
      <alignment horizontal="center" vertical="center" wrapText="1" readingOrder="1"/>
    </xf>
    <xf numFmtId="0" fontId="35" fillId="5" borderId="18" xfId="0" applyFont="1" applyFill="1" applyBorder="1" applyAlignment="1">
      <alignment horizontal="center" vertical="center" wrapText="1" readingOrder="1"/>
    </xf>
    <xf numFmtId="0" fontId="35" fillId="13" borderId="11" xfId="0" applyFont="1" applyFill="1" applyBorder="1" applyAlignment="1">
      <alignment horizontal="center" vertical="center" wrapText="1" readingOrder="1"/>
    </xf>
    <xf numFmtId="0" fontId="35" fillId="13" borderId="12" xfId="0" applyFont="1" applyFill="1" applyBorder="1" applyAlignment="1">
      <alignment horizontal="center" vertical="center" wrapText="1" readingOrder="1"/>
    </xf>
    <xf numFmtId="0" fontId="35" fillId="13" borderId="13" xfId="0" applyFont="1" applyFill="1" applyBorder="1" applyAlignment="1">
      <alignment horizontal="center" vertical="center" wrapText="1" readingOrder="1"/>
    </xf>
    <xf numFmtId="0" fontId="35" fillId="13" borderId="14" xfId="0" applyFont="1" applyFill="1" applyBorder="1" applyAlignment="1">
      <alignment horizontal="center" vertical="center" wrapText="1" readingOrder="1"/>
    </xf>
    <xf numFmtId="0" fontId="35" fillId="13" borderId="0" xfId="0" applyFont="1" applyFill="1" applyBorder="1" applyAlignment="1">
      <alignment horizontal="center" vertical="center" wrapText="1" readingOrder="1"/>
    </xf>
    <xf numFmtId="0" fontId="35" fillId="13" borderId="15" xfId="0" applyFont="1" applyFill="1" applyBorder="1" applyAlignment="1">
      <alignment horizontal="center" vertical="center" wrapText="1" readingOrder="1"/>
    </xf>
    <xf numFmtId="0" fontId="35" fillId="13" borderId="16" xfId="0" applyFont="1" applyFill="1" applyBorder="1" applyAlignment="1">
      <alignment horizontal="center" vertical="center" wrapText="1" readingOrder="1"/>
    </xf>
    <xf numFmtId="0" fontId="35" fillId="13" borderId="17" xfId="0" applyFont="1" applyFill="1" applyBorder="1" applyAlignment="1">
      <alignment horizontal="center" vertical="center" wrapText="1" readingOrder="1"/>
    </xf>
    <xf numFmtId="0" fontId="35" fillId="13" borderId="18" xfId="0" applyFont="1" applyFill="1" applyBorder="1" applyAlignment="1">
      <alignment horizontal="center" vertical="center" wrapText="1" readingOrder="1"/>
    </xf>
    <xf numFmtId="0" fontId="36" fillId="0" borderId="10" xfId="0" applyFont="1" applyBorder="1" applyAlignment="1">
      <alignment horizontal="center" vertical="center" wrapText="1"/>
    </xf>
    <xf numFmtId="0" fontId="67" fillId="26" borderId="21" xfId="6" applyFont="1" applyFill="1" applyBorder="1" applyAlignment="1">
      <alignment horizontal="center"/>
    </xf>
    <xf numFmtId="0" fontId="67" fillId="26" borderId="22" xfId="6" applyFont="1" applyFill="1" applyBorder="1" applyAlignment="1">
      <alignment horizontal="center"/>
    </xf>
    <xf numFmtId="0" fontId="67" fillId="26" borderId="33" xfId="6" applyFont="1" applyFill="1" applyBorder="1" applyAlignment="1">
      <alignment horizontal="center"/>
    </xf>
    <xf numFmtId="0" fontId="54" fillId="26" borderId="21" xfId="0" applyFont="1" applyFill="1" applyBorder="1" applyAlignment="1">
      <alignment horizontal="center"/>
    </xf>
    <xf numFmtId="0" fontId="54" fillId="26" borderId="22" xfId="0" applyFont="1" applyFill="1" applyBorder="1" applyAlignment="1">
      <alignment horizontal="center"/>
    </xf>
    <xf numFmtId="0" fontId="54" fillId="26" borderId="33" xfId="0" applyFont="1" applyFill="1" applyBorder="1" applyAlignment="1">
      <alignment horizontal="center"/>
    </xf>
    <xf numFmtId="0" fontId="57" fillId="0" borderId="68" xfId="6" applyFont="1" applyBorder="1" applyAlignment="1">
      <alignment horizontal="center" vertical="center" textRotation="90" wrapText="1"/>
    </xf>
    <xf numFmtId="0" fontId="59" fillId="13" borderId="0" xfId="0" applyFont="1" applyFill="1" applyAlignment="1">
      <alignment horizontal="center"/>
    </xf>
    <xf numFmtId="0" fontId="18" fillId="0" borderId="0" xfId="0" applyFont="1" applyAlignment="1">
      <alignment horizontal="center" vertical="center"/>
    </xf>
    <xf numFmtId="0" fontId="38" fillId="0" borderId="0" xfId="0" applyFont="1" applyAlignment="1">
      <alignment horizontal="center" vertical="center"/>
    </xf>
    <xf numFmtId="0" fontId="33" fillId="15" borderId="21" xfId="0" applyFont="1" applyFill="1" applyBorder="1" applyAlignment="1">
      <alignment horizontal="center" vertical="center" wrapText="1" readingOrder="1"/>
    </xf>
    <xf numFmtId="0" fontId="33" fillId="15" borderId="22" xfId="0" applyFont="1" applyFill="1" applyBorder="1" applyAlignment="1">
      <alignment horizontal="center" vertical="center" wrapText="1" readingOrder="1"/>
    </xf>
    <xf numFmtId="0" fontId="33" fillId="15" borderId="33" xfId="0" applyFont="1" applyFill="1" applyBorder="1" applyAlignment="1">
      <alignment horizontal="center" vertical="center" wrapText="1" readingOrder="1"/>
    </xf>
    <xf numFmtId="0" fontId="28" fillId="3" borderId="0" xfId="0" applyFont="1" applyFill="1" applyBorder="1" applyAlignment="1">
      <alignment horizontal="justify" vertical="center" wrapText="1"/>
    </xf>
    <xf numFmtId="0" fontId="30" fillId="15" borderId="30" xfId="0" applyFont="1" applyFill="1" applyBorder="1" applyAlignment="1">
      <alignment horizontal="center" vertical="center" wrapText="1" readingOrder="1"/>
    </xf>
    <xf numFmtId="0" fontId="30" fillId="15" borderId="31" xfId="0" applyFont="1" applyFill="1" applyBorder="1" applyAlignment="1">
      <alignment horizontal="center" vertical="center" wrapText="1" readingOrder="1"/>
    </xf>
    <xf numFmtId="0" fontId="30" fillId="3" borderId="28" xfId="0" applyFont="1" applyFill="1" applyBorder="1" applyAlignment="1">
      <alignment horizontal="center" vertical="center" wrapText="1" readingOrder="1"/>
    </xf>
    <xf numFmtId="0" fontId="30" fillId="3" borderId="23" xfId="0" applyFont="1" applyFill="1" applyBorder="1" applyAlignment="1">
      <alignment horizontal="center" vertical="center" wrapText="1" readingOrder="1"/>
    </xf>
    <xf numFmtId="0" fontId="30" fillId="3" borderId="20" xfId="0" applyFont="1" applyFill="1" applyBorder="1" applyAlignment="1">
      <alignment horizontal="center" vertical="center" wrapText="1" readingOrder="1"/>
    </xf>
    <xf numFmtId="0" fontId="30" fillId="3" borderId="19" xfId="0" applyFont="1" applyFill="1" applyBorder="1" applyAlignment="1">
      <alignment horizontal="center" vertical="center" wrapText="1" readingOrder="1"/>
    </xf>
    <xf numFmtId="0" fontId="30" fillId="3" borderId="25" xfId="0" applyFont="1" applyFill="1" applyBorder="1" applyAlignment="1">
      <alignment horizontal="center" vertical="center" wrapText="1" readingOrder="1"/>
    </xf>
    <xf numFmtId="0" fontId="30" fillId="3" borderId="26" xfId="0" applyFont="1" applyFill="1" applyBorder="1" applyAlignment="1">
      <alignment horizontal="center" vertical="center" wrapText="1" readingOrder="1"/>
    </xf>
  </cellXfs>
  <cellStyles count="7">
    <cellStyle name="Hipervínculo" xfId="5" builtinId="8"/>
    <cellStyle name="Normal" xfId="0" builtinId="0"/>
    <cellStyle name="Normal - Style1 2" xfId="2"/>
    <cellStyle name="Normal 2" xfId="4"/>
    <cellStyle name="Normal 2 2" xfId="3"/>
    <cellStyle name="Normal 2 3" xfId="6"/>
    <cellStyle name="Porcentaje" xfId="1" builtinId="5"/>
  </cellStyles>
  <dxfs count="3139">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FF0000"/>
        </patternFill>
      </fill>
    </dxf>
    <dxf>
      <fill>
        <patternFill>
          <bgColor theme="9" tint="0.39994506668294322"/>
        </patternFill>
      </fill>
    </dxf>
    <dxf>
      <fill>
        <patternFill>
          <bgColor rgb="FF00B050"/>
        </patternFill>
      </fill>
    </dxf>
    <dxf>
      <fill>
        <patternFill>
          <bgColor theme="9" tint="0.39994506668294322"/>
        </patternFill>
      </fill>
    </dxf>
    <dxf>
      <fill>
        <patternFill>
          <bgColor theme="7" tint="0.39994506668294322"/>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theme="5"/>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s>
  <tableStyles count="0" defaultTableStyle="TableStyleMedium2" defaultPivotStyle="PivotStyleLight16"/>
  <colors>
    <mruColors>
      <color rgb="FFFFFF66"/>
      <color rgb="FFFF3300"/>
      <color rgb="FFFF990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2" Type="http://schemas.openxmlformats.org/officeDocument/2006/relationships/hyperlink" Target="#OPCIONE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Clasif.Riesgo!A1"/><Relationship Id="rId3" Type="http://schemas.openxmlformats.org/officeDocument/2006/relationships/hyperlink" Target="#'MAPA DE CALOR RESIDUAL'!A1"/><Relationship Id="rId7" Type="http://schemas.openxmlformats.org/officeDocument/2006/relationships/hyperlink" Target="#'Factor de Riesgo'!A1"/><Relationship Id="rId2" Type="http://schemas.openxmlformats.org/officeDocument/2006/relationships/hyperlink" Target="#'Mapa final'!A1"/><Relationship Id="rId1" Type="http://schemas.openxmlformats.org/officeDocument/2006/relationships/image" Target="../media/image2.png"/><Relationship Id="rId6" Type="http://schemas.openxmlformats.org/officeDocument/2006/relationships/hyperlink" Target="#'Procesos y Sub'!A1"/><Relationship Id="rId5" Type="http://schemas.openxmlformats.org/officeDocument/2006/relationships/hyperlink" Target="#Intructivo!A1"/><Relationship Id="rId4" Type="http://schemas.openxmlformats.org/officeDocument/2006/relationships/hyperlink" Target="#'MAPA DE CALOR INHERENTE '!A1"/></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552450</xdr:colOff>
      <xdr:row>11</xdr:row>
      <xdr:rowOff>85725</xdr:rowOff>
    </xdr:from>
    <xdr:to>
      <xdr:col>12</xdr:col>
      <xdr:colOff>647699</xdr:colOff>
      <xdr:row>36</xdr:row>
      <xdr:rowOff>9525</xdr:rowOff>
    </xdr:to>
    <xdr:pic>
      <xdr:nvPicPr>
        <xdr:cNvPr id="2" name="Imagen 1">
          <a:extLst>
            <a:ext uri="{FF2B5EF4-FFF2-40B4-BE49-F238E27FC236}">
              <a16:creationId xmlns:a16="http://schemas.microsoft.com/office/drawing/2014/main" id="{AA80063D-C769-4937-9E70-13F116E6536C}"/>
            </a:ext>
          </a:extLst>
        </xdr:cNvPr>
        <xdr:cNvPicPr>
          <a:picLocks noChangeAspect="1"/>
        </xdr:cNvPicPr>
      </xdr:nvPicPr>
      <xdr:blipFill>
        <a:blip xmlns:r="http://schemas.openxmlformats.org/officeDocument/2006/relationships" r:embed="rId1"/>
        <a:stretch>
          <a:fillRect/>
        </a:stretch>
      </xdr:blipFill>
      <xdr:spPr>
        <a:xfrm>
          <a:off x="3600450" y="2209800"/>
          <a:ext cx="6191249" cy="4686300"/>
        </a:xfrm>
        <a:prstGeom prst="rect">
          <a:avLst/>
        </a:prstGeom>
      </xdr:spPr>
    </xdr:pic>
    <xdr:clientData/>
  </xdr:twoCellAnchor>
  <xdr:twoCellAnchor>
    <xdr:from>
      <xdr:col>18</xdr:col>
      <xdr:colOff>171451</xdr:colOff>
      <xdr:row>29</xdr:row>
      <xdr:rowOff>76200</xdr:rowOff>
    </xdr:from>
    <xdr:to>
      <xdr:col>20</xdr:col>
      <xdr:colOff>561975</xdr:colOff>
      <xdr:row>35</xdr:row>
      <xdr:rowOff>133350</xdr:rowOff>
    </xdr:to>
    <xdr:sp macro="" textlink="">
      <xdr:nvSpPr>
        <xdr:cNvPr id="3" name="Rectángulo 2">
          <a:hlinkClick xmlns:r="http://schemas.openxmlformats.org/officeDocument/2006/relationships" r:id="rId2"/>
          <a:extLst>
            <a:ext uri="{FF2B5EF4-FFF2-40B4-BE49-F238E27FC236}">
              <a16:creationId xmlns:a16="http://schemas.microsoft.com/office/drawing/2014/main" id="{8E6E4B03-92C0-40CC-B68B-CF53236DEFB3}"/>
            </a:ext>
          </a:extLst>
        </xdr:cNvPr>
        <xdr:cNvSpPr/>
      </xdr:nvSpPr>
      <xdr:spPr>
        <a:xfrm>
          <a:off x="13887451" y="5629275"/>
          <a:ext cx="1914524" cy="1200150"/>
        </a:xfrm>
        <a:prstGeom prst="rect">
          <a:avLst/>
        </a:prstGeom>
        <a:solidFill>
          <a:srgbClr val="0070C0"/>
        </a:solidFill>
        <a:ln>
          <a:solidFill>
            <a:schemeClr val="tx1">
              <a:lumMod val="95000"/>
              <a:lumOff val="5000"/>
            </a:schemeClr>
          </a:solidFill>
        </a:ln>
        <a:effectLst>
          <a:outerShdw blurRad="225425" dist="50800" dir="5220000" algn="ctr">
            <a:srgbClr val="000000">
              <a:alpha val="33000"/>
            </a:srgbClr>
          </a:outerShdw>
        </a:effectLst>
        <a:scene3d>
          <a:camera prst="perspectiveHeroicExtremeLeftFacing"/>
          <a:lightRig rig="harsh" dir="t">
            <a:rot lat="0" lon="0" rev="3000000"/>
          </a:lightRig>
        </a:scene3d>
        <a:sp3d extrusionH="254000" contourW="19050">
          <a:bevelT w="82550" h="44450" prst="angle"/>
          <a:bevelB w="82550" h="44450" prst="angle"/>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800" b="1"/>
            <a:t>OPCIONES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19050</xdr:colOff>
      <xdr:row>2</xdr:row>
      <xdr:rowOff>38100</xdr:rowOff>
    </xdr:from>
    <xdr:to>
      <xdr:col>20</xdr:col>
      <xdr:colOff>0</xdr:colOff>
      <xdr:row>35</xdr:row>
      <xdr:rowOff>171450</xdr:rowOff>
    </xdr:to>
    <xdr:pic>
      <xdr:nvPicPr>
        <xdr:cNvPr id="3" name="Imagen 2" descr="IGAC Móvil - Apps en Google Play">
          <a:extLst>
            <a:ext uri="{FF2B5EF4-FFF2-40B4-BE49-F238E27FC236}">
              <a16:creationId xmlns:a16="http://schemas.microsoft.com/office/drawing/2014/main" id="{BF9FED5C-297D-45F0-B77E-433A8532E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53400" y="485775"/>
          <a:ext cx="6076950" cy="6419850"/>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11</xdr:row>
      <xdr:rowOff>19050</xdr:rowOff>
    </xdr:from>
    <xdr:to>
      <xdr:col>9</xdr:col>
      <xdr:colOff>742950</xdr:colOff>
      <xdr:row>13</xdr:row>
      <xdr:rowOff>171450</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5988D13B-34C8-4F89-8733-27E175C2AD3B}"/>
            </a:ext>
          </a:extLst>
        </xdr:cNvPr>
        <xdr:cNvSpPr/>
      </xdr:nvSpPr>
      <xdr:spPr>
        <a:xfrm>
          <a:off x="1457325" y="213360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chemeClr val="bg1"/>
              </a:solidFill>
            </a:rPr>
            <a:t>MAPA FINAL</a:t>
          </a:r>
        </a:p>
      </xdr:txBody>
    </xdr:sp>
    <xdr:clientData/>
  </xdr:twoCellAnchor>
  <xdr:twoCellAnchor>
    <xdr:from>
      <xdr:col>2</xdr:col>
      <xdr:colOff>409575</xdr:colOff>
      <xdr:row>18</xdr:row>
      <xdr:rowOff>123825</xdr:rowOff>
    </xdr:from>
    <xdr:to>
      <xdr:col>9</xdr:col>
      <xdr:colOff>666750</xdr:colOff>
      <xdr:row>21</xdr:row>
      <xdr:rowOff>85725</xdr:rowOff>
    </xdr:to>
    <xdr:sp macro="" textlink="">
      <xdr:nvSpPr>
        <xdr:cNvPr id="7" name="Rectángulo 6">
          <a:hlinkClick xmlns:r="http://schemas.openxmlformats.org/officeDocument/2006/relationships" r:id="rId3"/>
          <a:extLst>
            <a:ext uri="{FF2B5EF4-FFF2-40B4-BE49-F238E27FC236}">
              <a16:creationId xmlns:a16="http://schemas.microsoft.com/office/drawing/2014/main" id="{37B02248-DEC6-442C-AE0F-A27435E6B4F6}"/>
            </a:ext>
          </a:extLst>
        </xdr:cNvPr>
        <xdr:cNvSpPr/>
      </xdr:nvSpPr>
      <xdr:spPr>
        <a:xfrm>
          <a:off x="1476375" y="361950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chemeClr val="bg1"/>
              </a:solidFill>
            </a:rPr>
            <a:t>MAPA</a:t>
          </a:r>
          <a:r>
            <a:rPr lang="es-CO" sz="3200">
              <a:solidFill>
                <a:schemeClr val="bg1"/>
              </a:solidFill>
            </a:rPr>
            <a:t> DE CALOR RESIDUAL</a:t>
          </a:r>
        </a:p>
      </xdr:txBody>
    </xdr:sp>
    <xdr:clientData/>
  </xdr:twoCellAnchor>
  <xdr:twoCellAnchor>
    <xdr:from>
      <xdr:col>2</xdr:col>
      <xdr:colOff>447675</xdr:colOff>
      <xdr:row>14</xdr:row>
      <xdr:rowOff>171450</xdr:rowOff>
    </xdr:from>
    <xdr:to>
      <xdr:col>9</xdr:col>
      <xdr:colOff>704850</xdr:colOff>
      <xdr:row>17</xdr:row>
      <xdr:rowOff>133350</xdr:rowOff>
    </xdr:to>
    <xdr:sp macro="" textlink="">
      <xdr:nvSpPr>
        <xdr:cNvPr id="8" name="Rectángulo 7">
          <a:hlinkClick xmlns:r="http://schemas.openxmlformats.org/officeDocument/2006/relationships" r:id="rId4"/>
          <a:extLst>
            <a:ext uri="{FF2B5EF4-FFF2-40B4-BE49-F238E27FC236}">
              <a16:creationId xmlns:a16="http://schemas.microsoft.com/office/drawing/2014/main" id="{ABCA9334-6D95-42E1-90CE-8F980A0AA18E}"/>
            </a:ext>
          </a:extLst>
        </xdr:cNvPr>
        <xdr:cNvSpPr/>
      </xdr:nvSpPr>
      <xdr:spPr>
        <a:xfrm>
          <a:off x="1514475" y="2905125"/>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chemeClr val="bg1"/>
              </a:solidFill>
            </a:rPr>
            <a:t> MAPA DE CALOR INHERENTE </a:t>
          </a:r>
        </a:p>
      </xdr:txBody>
    </xdr:sp>
    <xdr:clientData/>
  </xdr:twoCellAnchor>
  <xdr:twoCellAnchor>
    <xdr:from>
      <xdr:col>3</xdr:col>
      <xdr:colOff>28575</xdr:colOff>
      <xdr:row>3</xdr:row>
      <xdr:rowOff>19050</xdr:rowOff>
    </xdr:from>
    <xdr:to>
      <xdr:col>10</xdr:col>
      <xdr:colOff>9525</xdr:colOff>
      <xdr:row>5</xdr:row>
      <xdr:rowOff>171450</xdr:rowOff>
    </xdr:to>
    <xdr:sp macro="" textlink="">
      <xdr:nvSpPr>
        <xdr:cNvPr id="9" name="Rectángulo 8">
          <a:hlinkClick xmlns:r="http://schemas.openxmlformats.org/officeDocument/2006/relationships" r:id="rId5"/>
          <a:extLst>
            <a:ext uri="{FF2B5EF4-FFF2-40B4-BE49-F238E27FC236}">
              <a16:creationId xmlns:a16="http://schemas.microsoft.com/office/drawing/2014/main" id="{D47A0A0E-2E76-4D73-A439-0299367AB57D}"/>
            </a:ext>
          </a:extLst>
        </xdr:cNvPr>
        <xdr:cNvSpPr/>
      </xdr:nvSpPr>
      <xdr:spPr>
        <a:xfrm>
          <a:off x="1485900" y="60960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chemeClr val="bg1"/>
              </a:solidFill>
            </a:rPr>
            <a:t>INTRUCTIVO</a:t>
          </a:r>
        </a:p>
      </xdr:txBody>
    </xdr:sp>
    <xdr:clientData/>
  </xdr:twoCellAnchor>
  <xdr:twoCellAnchor>
    <xdr:from>
      <xdr:col>3</xdr:col>
      <xdr:colOff>0</xdr:colOff>
      <xdr:row>7</xdr:row>
      <xdr:rowOff>0</xdr:rowOff>
    </xdr:from>
    <xdr:to>
      <xdr:col>9</xdr:col>
      <xdr:colOff>742950</xdr:colOff>
      <xdr:row>9</xdr:row>
      <xdr:rowOff>152400</xdr:rowOff>
    </xdr:to>
    <xdr:sp macro="" textlink="">
      <xdr:nvSpPr>
        <xdr:cNvPr id="10" name="Rectángulo 9">
          <a:hlinkClick xmlns:r="http://schemas.openxmlformats.org/officeDocument/2006/relationships" r:id="rId6"/>
          <a:extLst>
            <a:ext uri="{FF2B5EF4-FFF2-40B4-BE49-F238E27FC236}">
              <a16:creationId xmlns:a16="http://schemas.microsoft.com/office/drawing/2014/main" id="{F8148D21-3F93-4726-859F-DC54C9BFD5E6}"/>
            </a:ext>
          </a:extLst>
        </xdr:cNvPr>
        <xdr:cNvSpPr/>
      </xdr:nvSpPr>
      <xdr:spPr>
        <a:xfrm>
          <a:off x="1457325" y="135255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chemeClr val="bg1"/>
              </a:solidFill>
            </a:rPr>
            <a:t>PROCESOS</a:t>
          </a:r>
          <a:r>
            <a:rPr lang="es-CO" sz="3200" b="1" baseline="0">
              <a:solidFill>
                <a:schemeClr val="bg1"/>
              </a:solidFill>
            </a:rPr>
            <a:t> Y SUB</a:t>
          </a:r>
        </a:p>
      </xdr:txBody>
    </xdr:sp>
    <xdr:clientData/>
  </xdr:twoCellAnchor>
  <xdr:twoCellAnchor>
    <xdr:from>
      <xdr:col>2</xdr:col>
      <xdr:colOff>390525</xdr:colOff>
      <xdr:row>22</xdr:row>
      <xdr:rowOff>28575</xdr:rowOff>
    </xdr:from>
    <xdr:to>
      <xdr:col>9</xdr:col>
      <xdr:colOff>647700</xdr:colOff>
      <xdr:row>24</xdr:row>
      <xdr:rowOff>180975</xdr:rowOff>
    </xdr:to>
    <xdr:sp macro="" textlink="">
      <xdr:nvSpPr>
        <xdr:cNvPr id="11" name="Rectángulo 10">
          <a:hlinkClick xmlns:r="http://schemas.openxmlformats.org/officeDocument/2006/relationships" r:id="rId7"/>
          <a:extLst>
            <a:ext uri="{FF2B5EF4-FFF2-40B4-BE49-F238E27FC236}">
              <a16:creationId xmlns:a16="http://schemas.microsoft.com/office/drawing/2014/main" id="{B033222F-8C77-452C-AEF1-BAE337B28374}"/>
            </a:ext>
          </a:extLst>
        </xdr:cNvPr>
        <xdr:cNvSpPr/>
      </xdr:nvSpPr>
      <xdr:spPr>
        <a:xfrm>
          <a:off x="1457325" y="428625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a:solidFill>
                <a:schemeClr val="bg1"/>
              </a:solidFill>
            </a:rPr>
            <a:t>FACTOR</a:t>
          </a:r>
          <a:r>
            <a:rPr lang="es-CO" sz="3200" baseline="0">
              <a:solidFill>
                <a:schemeClr val="bg1"/>
              </a:solidFill>
            </a:rPr>
            <a:t> DE RIESGO</a:t>
          </a:r>
          <a:endParaRPr lang="es-CO" sz="3200">
            <a:solidFill>
              <a:schemeClr val="bg1"/>
            </a:solidFill>
          </a:endParaRPr>
        </a:p>
      </xdr:txBody>
    </xdr:sp>
    <xdr:clientData/>
  </xdr:twoCellAnchor>
  <xdr:twoCellAnchor>
    <xdr:from>
      <xdr:col>2</xdr:col>
      <xdr:colOff>352425</xdr:colOff>
      <xdr:row>25</xdr:row>
      <xdr:rowOff>180975</xdr:rowOff>
    </xdr:from>
    <xdr:to>
      <xdr:col>9</xdr:col>
      <xdr:colOff>609600</xdr:colOff>
      <xdr:row>28</xdr:row>
      <xdr:rowOff>142875</xdr:rowOff>
    </xdr:to>
    <xdr:sp macro="" textlink="">
      <xdr:nvSpPr>
        <xdr:cNvPr id="12" name="Rectángulo 11">
          <a:hlinkClick xmlns:r="http://schemas.openxmlformats.org/officeDocument/2006/relationships" r:id="rId8"/>
          <a:extLst>
            <a:ext uri="{FF2B5EF4-FFF2-40B4-BE49-F238E27FC236}">
              <a16:creationId xmlns:a16="http://schemas.microsoft.com/office/drawing/2014/main" id="{B1DC3E30-951F-479E-9E00-624AD0A5C7B1}"/>
            </a:ext>
          </a:extLst>
        </xdr:cNvPr>
        <xdr:cNvSpPr/>
      </xdr:nvSpPr>
      <xdr:spPr>
        <a:xfrm>
          <a:off x="1419225" y="5010150"/>
          <a:ext cx="5314950" cy="533400"/>
        </a:xfrm>
        <a:prstGeom prst="rect">
          <a:avLst/>
        </a:prstGeom>
        <a:solidFill>
          <a:srgbClr val="0070C0"/>
        </a:solidFill>
        <a:ln>
          <a:solidFill>
            <a:schemeClr val="tx1"/>
          </a:solidFill>
        </a:ln>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a:solidFill>
                <a:schemeClr val="bg1"/>
              </a:solidFill>
            </a:rPr>
            <a:t>CLASF.RIESGO</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604838</xdr:colOff>
      <xdr:row>0</xdr:row>
      <xdr:rowOff>48196</xdr:rowOff>
    </xdr:from>
    <xdr:to>
      <xdr:col>1</xdr:col>
      <xdr:colOff>685800</xdr:colOff>
      <xdr:row>5</xdr:row>
      <xdr:rowOff>157956</xdr:rowOff>
    </xdr:to>
    <xdr:pic>
      <xdr:nvPicPr>
        <xdr:cNvPr id="3" name="Imagen 2">
          <a:extLst>
            <a:ext uri="{FF2B5EF4-FFF2-40B4-BE49-F238E27FC236}">
              <a16:creationId xmlns:a16="http://schemas.microsoft.com/office/drawing/2014/main" id="{83DA0D53-1683-4C45-8312-4F227FD82835}"/>
            </a:ext>
          </a:extLst>
        </xdr:cNvPr>
        <xdr:cNvPicPr>
          <a:picLocks noChangeAspect="1"/>
        </xdr:cNvPicPr>
      </xdr:nvPicPr>
      <xdr:blipFill>
        <a:blip xmlns:r="http://schemas.openxmlformats.org/officeDocument/2006/relationships" r:embed="rId1"/>
        <a:stretch>
          <a:fillRect/>
        </a:stretch>
      </xdr:blipFill>
      <xdr:spPr>
        <a:xfrm>
          <a:off x="604838" y="48196"/>
          <a:ext cx="804862" cy="986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76199</xdr:colOff>
      <xdr:row>1</xdr:row>
      <xdr:rowOff>89416</xdr:rowOff>
    </xdr:from>
    <xdr:ext cx="947498" cy="1031663"/>
    <xdr:pic>
      <xdr:nvPicPr>
        <xdr:cNvPr id="2" name="Imagen 2">
          <a:extLst>
            <a:ext uri="{FF2B5EF4-FFF2-40B4-BE49-F238E27FC236}">
              <a16:creationId xmlns:a16="http://schemas.microsoft.com/office/drawing/2014/main" id="{AE85A6FB-B945-415B-8593-FD71D8697399}"/>
            </a:ext>
          </a:extLst>
        </xdr:cNvPr>
        <xdr:cNvPicPr>
          <a:picLocks noChangeAspect="1"/>
        </xdr:cNvPicPr>
      </xdr:nvPicPr>
      <xdr:blipFill>
        <a:blip xmlns:r="http://schemas.openxmlformats.org/officeDocument/2006/relationships" r:embed="rId1"/>
        <a:stretch>
          <a:fillRect/>
        </a:stretch>
      </xdr:blipFill>
      <xdr:spPr>
        <a:xfrm>
          <a:off x="76199" y="279916"/>
          <a:ext cx="947498" cy="1031663"/>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6504</xdr:colOff>
      <xdr:row>1</xdr:row>
      <xdr:rowOff>77800</xdr:rowOff>
    </xdr:from>
    <xdr:to>
      <xdr:col>0</xdr:col>
      <xdr:colOff>736321</xdr:colOff>
      <xdr:row>4</xdr:row>
      <xdr:rowOff>243932</xdr:rowOff>
    </xdr:to>
    <xdr:pic>
      <xdr:nvPicPr>
        <xdr:cNvPr id="2" name="Imagen 2">
          <a:extLst>
            <a:ext uri="{FF2B5EF4-FFF2-40B4-BE49-F238E27FC236}">
              <a16:creationId xmlns:a16="http://schemas.microsoft.com/office/drawing/2014/main" id="{35E10841-35AE-4484-A4A8-3CA5CAB9F206}"/>
            </a:ext>
          </a:extLst>
        </xdr:cNvPr>
        <xdr:cNvPicPr>
          <a:picLocks noChangeAspect="1"/>
        </xdr:cNvPicPr>
      </xdr:nvPicPr>
      <xdr:blipFill>
        <a:blip xmlns:r="http://schemas.openxmlformats.org/officeDocument/2006/relationships" r:embed="rId1"/>
        <a:stretch>
          <a:fillRect/>
        </a:stretch>
      </xdr:blipFill>
      <xdr:spPr>
        <a:xfrm>
          <a:off x="6504" y="439750"/>
          <a:ext cx="729817" cy="8424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11429</xdr:rowOff>
    </xdr:from>
    <xdr:to>
      <xdr:col>9</xdr:col>
      <xdr:colOff>76200</xdr:colOff>
      <xdr:row>59</xdr:row>
      <xdr:rowOff>149134</xdr:rowOff>
    </xdr:to>
    <xdr:pic>
      <xdr:nvPicPr>
        <xdr:cNvPr id="2" name="Imagen 1">
          <a:extLst>
            <a:ext uri="{FF2B5EF4-FFF2-40B4-BE49-F238E27FC236}">
              <a16:creationId xmlns:a16="http://schemas.microsoft.com/office/drawing/2014/main" id="{C54557E2-A125-4339-800B-5D1D9590C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754"/>
          <a:ext cx="7067550" cy="11186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52387</xdr:rowOff>
    </xdr:from>
    <xdr:to>
      <xdr:col>10</xdr:col>
      <xdr:colOff>71437</xdr:colOff>
      <xdr:row>39</xdr:row>
      <xdr:rowOff>95249</xdr:rowOff>
    </xdr:to>
    <xdr:pic>
      <xdr:nvPicPr>
        <xdr:cNvPr id="2" name="Imagen 1">
          <a:extLst>
            <a:ext uri="{FF2B5EF4-FFF2-40B4-BE49-F238E27FC236}">
              <a16:creationId xmlns:a16="http://schemas.microsoft.com/office/drawing/2014/main" id="{D1781EB0-269B-48AD-A741-0C340E3959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7700"/>
          <a:ext cx="7929562" cy="7091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rupo%20GC%20Consultores/Downloads/Riesgos%20IGAC%20%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VID/Downloads/Borrador%20Plan%20de%20Acci&#243;n%20Anual%20(PAA)%202020%20-%20IGA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rupo%20GC%20Consultores/Downloads/HERRAMIENTA%20DE%20RIESGOS%20IGAC%202022%20Fi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STRUCTIVO"/>
      <sheetName val="2 CONTEXTO E IDENTIFICACIÓN"/>
      <sheetName val="3 PROBABIL E IMPACTO INHERENTE"/>
      <sheetName val="4 MAPA CALOR INHERENTE"/>
      <sheetName val="5 VALORACIÓN DEL CONTROL"/>
      <sheetName val="6 MAPA CALOR RESIDUAL"/>
      <sheetName val="7 MAPA CALOR INHEREN Y RESIDUAL"/>
      <sheetName val="8 MAPA RIESGOS"/>
      <sheetName val="9 RIESGO DEL PROCESO"/>
      <sheetName val="10 CONTROL DE CAMBIOS"/>
      <sheetName val="11 FORMULAS"/>
      <sheetName val="Hoja3"/>
    </sheetNames>
    <sheetDataSet>
      <sheetData sheetId="0" refreshError="1"/>
      <sheetData sheetId="1" refreshError="1"/>
      <sheetData sheetId="2" refreshError="1">
        <row r="9">
          <cell r="Z9" t="str">
            <v>Menor a 10 SMLMV</v>
          </cell>
          <cell r="AA9" t="str">
            <v>El riesgo afecta la imagen de algún área de la organización.</v>
          </cell>
        </row>
        <row r="10">
          <cell r="Z10" t="str">
            <v>Entre 10 y 50 SMLMV</v>
          </cell>
          <cell r="AA10" t="str">
            <v>El riesgo afecta la imagen de la entidad internamente, de conocimiento general nivel interno, de junta directiva y accionistas y/o de proveedores.</v>
          </cell>
        </row>
        <row r="11">
          <cell r="Z11" t="str">
            <v>Entre 50 y 100 SMLMV</v>
          </cell>
          <cell r="AA11" t="str">
            <v>El riesgo afecta la imagen de la entidad con algunos usuarios de relevancia frente al logro de los objetivos.</v>
          </cell>
        </row>
        <row r="12">
          <cell r="Z12" t="str">
            <v>Entre 100 y 500 SMLMV</v>
          </cell>
          <cell r="AA12" t="str">
            <v>El riesgo afecta la imagen de la entidad con efecto publicitario sostenido a nivel de sector administrativo, nivel departamental o municipal.</v>
          </cell>
        </row>
        <row r="13">
          <cell r="Z13" t="str">
            <v>Mayor a 500 SMLMV</v>
          </cell>
          <cell r="AA13" t="str">
            <v>El riesgo afecta la imagen de la entidad a nivel nacional, con efecto publicitario sostenido a nivel país</v>
          </cell>
        </row>
        <row r="14">
          <cell r="Z14" t="str">
            <v>N/A</v>
          </cell>
          <cell r="AA14" t="str">
            <v>N/A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sheetName val="PA_SERVCIUDA"/>
      <sheetName val="Listas"/>
    </sheetNames>
    <sheetDataSet>
      <sheetData sheetId="0">
        <row r="5">
          <cell r="C5" t="str">
            <v>SERVICIO_AL_CIUDADANO_Y_PARTICIPACION</v>
          </cell>
        </row>
      </sheetData>
      <sheetData sheetId="1">
        <row r="2">
          <cell r="F2" t="str">
            <v>SERVICIO_AL_CIUDADANO_Y_PARTICIPACION</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OPCIONES"/>
      <sheetName val="INICIO"/>
      <sheetName val="CONTEXTO E IDENTIFICACIÓN"/>
      <sheetName val="PROB E IMPACTO INHERENTE"/>
      <sheetName val="MAPA DE CALOR INHERENTE"/>
      <sheetName val="VALORACIÓN DEL CONTROL"/>
      <sheetName val="MAPA DE CALOR RESIDUAL"/>
      <sheetName val="Mapa de calor"/>
      <sheetName val="OBJ_PRO"/>
      <sheetName val="MAPAS INHERENTE Y RESIDUAL"/>
      <sheetName val="FÓRMULAS"/>
    </sheetNames>
    <sheetDataSet>
      <sheetData sheetId="0"/>
      <sheetData sheetId="1"/>
      <sheetData sheetId="2"/>
      <sheetData sheetId="3">
        <row r="2">
          <cell r="D2"/>
        </row>
        <row r="3">
          <cell r="D3"/>
        </row>
        <row r="55">
          <cell r="A55" t="str">
            <v>R1</v>
          </cell>
          <cell r="D55" t="str">
            <v>Direccionamiento Estratégico y Planeación</v>
          </cell>
          <cell r="F55" t="str">
            <v>Gestión Estratégica</v>
          </cell>
          <cell r="G55" t="str">
            <v>Estratégico</v>
          </cell>
          <cell r="N55" t="str">
            <v>Posibilidad de pérdida Económica y Reputacional por el incumplimiento en la ejecución del presupuesto de inversión y en las metas proyecto y PND debido a: 
1. Deficiencias en la programación y seguimiento del plan anual de adquisiciones.
2. Situaciones anormales de carácter misional que afecten la programación y diseño del plan de adquisiciones
3. Compromisos institucionales no previstos.
4. Expedición del CDP que no esté dentro de la programación presupuestal.
5. Reservas presupuestales.</v>
          </cell>
        </row>
        <row r="56">
          <cell r="A56" t="str">
            <v>R2</v>
          </cell>
          <cell r="D56" t="str">
            <v>Direccionamiento Estratégico y Planeación</v>
          </cell>
          <cell r="F56" t="str">
            <v>Gestión Estratégica</v>
          </cell>
          <cell r="G56" t="str">
            <v>Estratégico</v>
          </cell>
          <cell r="N56" t="str">
            <v>Posibilidad de pérdida Reputacional  por la desarticulación de los elementos del Plan Estratégico Institucional (PEI) con los planes y proyectos del IGAC debido a:
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v>
          </cell>
        </row>
        <row r="57">
          <cell r="A57" t="str">
            <v>R3</v>
          </cell>
          <cell r="D57" t="str">
            <v>Direccionamiento Estratégico y Planeación</v>
          </cell>
          <cell r="F57" t="str">
            <v>Gestión Estratégica</v>
          </cell>
          <cell r="G57" t="str">
            <v>Operativo</v>
          </cell>
          <cell r="N57" t="str">
            <v>Posibilidad de pérdida Reputacional por Ia inconsistencias en la información reportada en los aplicativos internos y externos de la entidad 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v>
          </cell>
        </row>
        <row r="58">
          <cell r="A58" t="str">
            <v>R4</v>
          </cell>
          <cell r="D58" t="str">
            <v>Direccionamiento Estratégico y Planeación</v>
          </cell>
          <cell r="F58" t="str">
            <v>Gestión del SGI</v>
          </cell>
          <cell r="G58" t="str">
            <v>Estratégico</v>
          </cell>
          <cell r="N58" t="str">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ell>
        </row>
        <row r="59">
          <cell r="A59" t="str">
            <v>R5</v>
          </cell>
          <cell r="D59" t="str">
            <v>Direccionamiento Estratégico y Planeación</v>
          </cell>
          <cell r="F59" t="str">
            <v>Gestión del SGI</v>
          </cell>
          <cell r="G59" t="str">
            <v>Ambiental</v>
          </cell>
          <cell r="N59" t="str">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ell>
        </row>
        <row r="60">
          <cell r="A60" t="str">
            <v>R6</v>
          </cell>
          <cell r="D60" t="str">
            <v>Gestión de Comunicaciones</v>
          </cell>
          <cell r="F60" t="str">
            <v>Gestión de Comunicaciones Externas
Gestión de Comunicaciones Internas</v>
          </cell>
          <cell r="G60" t="str">
            <v>Operativo</v>
          </cell>
          <cell r="N60" t="str">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ell>
        </row>
        <row r="61">
          <cell r="A61" t="str">
            <v>R7</v>
          </cell>
          <cell r="D61" t="str">
            <v>Gestión Comercial</v>
          </cell>
          <cell r="F61" t="str">
            <v>Gestión Comercial</v>
          </cell>
          <cell r="G61" t="str">
            <v>De Corrupción</v>
          </cell>
          <cell r="N61" t="str">
            <v>Posibilidad de pérdida Reputacional por manipulación y/o sustracción de la información misional que maneja el proceso, para beneficio propio y/o de un particular debido a istemas de información susceptibles de manipulación o adulteración por falta de seguridad</v>
          </cell>
        </row>
        <row r="62">
          <cell r="A62" t="str">
            <v>R8</v>
          </cell>
          <cell r="D62" t="str">
            <v>Gestión de Servicio Al Ciudadano</v>
          </cell>
          <cell r="F62" t="str">
            <v>Gestión de Atención al Ciudadano</v>
          </cell>
          <cell r="G62" t="str">
            <v>De Cumplimiento</v>
          </cell>
          <cell r="N62" t="str">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ell>
        </row>
        <row r="63">
          <cell r="A63" t="str">
            <v>R9</v>
          </cell>
          <cell r="D63" t="str">
            <v>Gestión de Servicio Al Ciudadano</v>
          </cell>
          <cell r="F63" t="str">
            <v>Gestión de Atención al Ciudadano</v>
          </cell>
          <cell r="G63" t="str">
            <v>De Corrupción</v>
          </cell>
          <cell r="N63" t="str">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ell>
        </row>
        <row r="64">
          <cell r="A64" t="str">
            <v>R10</v>
          </cell>
          <cell r="D64" t="str">
            <v>Gestión de Regulación y Habilitación</v>
          </cell>
          <cell r="F64" t="str">
            <v>Regulación</v>
          </cell>
          <cell r="G64" t="str">
            <v>De Cumplimiento</v>
          </cell>
          <cell r="N64" t="str">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ell>
        </row>
        <row r="65">
          <cell r="A65" t="str">
            <v>R11</v>
          </cell>
          <cell r="D65" t="str">
            <v>Gestión de Regulación y Habilitación</v>
          </cell>
          <cell r="F65" t="str">
            <v>Regulación</v>
          </cell>
          <cell r="G65" t="str">
            <v>De Cumplimiento</v>
          </cell>
          <cell r="N65" t="str">
            <v>Posibilidad de pérdida Reputacional por declaratoria de inaplicación de la regulación expedida por la entidad debido a que se identifica la ilegalidad del acto por parte de un ente judicial.</v>
          </cell>
        </row>
        <row r="66">
          <cell r="A66" t="str">
            <v>R12</v>
          </cell>
          <cell r="D66" t="str">
            <v>Gestión de Información Geográfica</v>
          </cell>
          <cell r="F66" t="str">
            <v>Gestión Geográfica</v>
          </cell>
          <cell r="G66"/>
          <cell r="N66" t="str">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ell>
        </row>
        <row r="67">
          <cell r="A67" t="str">
            <v>R13</v>
          </cell>
          <cell r="D67" t="str">
            <v>Gestión de Información Geográfica</v>
          </cell>
          <cell r="F67" t="str">
            <v>Gestión Geográfica</v>
          </cell>
          <cell r="G67" t="str">
            <v>De Corrupción</v>
          </cell>
          <cell r="N67" t="str">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ell>
        </row>
        <row r="68">
          <cell r="A68" t="str">
            <v>R14</v>
          </cell>
          <cell r="D68" t="str">
            <v>Gestión de Información Geográfica</v>
          </cell>
          <cell r="F68" t="str">
            <v>Gestión Geográfica</v>
          </cell>
          <cell r="G68" t="str">
            <v>De Cumplimiento</v>
          </cell>
          <cell r="N68" t="str">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ell>
        </row>
        <row r="69">
          <cell r="A69" t="str">
            <v>R15</v>
          </cell>
          <cell r="D69" t="str">
            <v>Gestión de Información Geográfica</v>
          </cell>
          <cell r="F69" t="str">
            <v>Gestión Geográfica</v>
          </cell>
          <cell r="G69" t="str">
            <v>De Cumplimiento</v>
          </cell>
          <cell r="N69" t="str">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ell>
        </row>
        <row r="70">
          <cell r="A70" t="str">
            <v>R16</v>
          </cell>
          <cell r="D70" t="str">
            <v>Gestión de Información Geográfica</v>
          </cell>
          <cell r="F70" t="str">
            <v>Gestión Geodésica</v>
          </cell>
          <cell r="G70" t="str">
            <v>De Cumplimiento</v>
          </cell>
          <cell r="N70" t="str">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ell>
        </row>
        <row r="71">
          <cell r="A71" t="str">
            <v>R17</v>
          </cell>
          <cell r="D71" t="str">
            <v>Gestión de Información Geográfica</v>
          </cell>
          <cell r="F71" t="str">
            <v>Gestión Geodésica</v>
          </cell>
          <cell r="G71" t="str">
            <v>Operativo</v>
          </cell>
          <cell r="N71" t="str">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ell>
        </row>
        <row r="72">
          <cell r="A72" t="str">
            <v>R18</v>
          </cell>
          <cell r="D72" t="str">
            <v>Gestión de Información Geográfica</v>
          </cell>
          <cell r="F72" t="str">
            <v>Gestión Geodésica</v>
          </cell>
          <cell r="G72" t="str">
            <v>De Cumplimiento</v>
          </cell>
          <cell r="N72" t="str">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ell>
        </row>
        <row r="73">
          <cell r="A73" t="str">
            <v>R19</v>
          </cell>
          <cell r="D73" t="str">
            <v>Gestión de Información Geográfica</v>
          </cell>
          <cell r="F73" t="str">
            <v>Gestión Cartográfica</v>
          </cell>
          <cell r="G73" t="str">
            <v>De Corrupción</v>
          </cell>
          <cell r="N73" t="str">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ell>
        </row>
        <row r="74">
          <cell r="A74" t="str">
            <v>R20</v>
          </cell>
          <cell r="D74" t="str">
            <v>Gestión de Información Geográfica</v>
          </cell>
          <cell r="F74" t="str">
            <v>Gestión Cartográfica</v>
          </cell>
          <cell r="G74" t="str">
            <v>De Cumplimiento</v>
          </cell>
          <cell r="N74" t="str">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ell>
        </row>
        <row r="75">
          <cell r="A75" t="str">
            <v>R21</v>
          </cell>
          <cell r="D75" t="str">
            <v>Gestión de Información Geográfica</v>
          </cell>
          <cell r="F75" t="str">
            <v>Gestión Cartográfica</v>
          </cell>
          <cell r="G75" t="str">
            <v>De Cumplimiento</v>
          </cell>
          <cell r="N75" t="str">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ell>
        </row>
        <row r="76">
          <cell r="A76" t="str">
            <v>R22</v>
          </cell>
          <cell r="D76" t="str">
            <v>Gestión de Información Geográfica</v>
          </cell>
          <cell r="F76" t="str">
            <v>Gestión Agrológica</v>
          </cell>
          <cell r="G76" t="str">
            <v>De Corrupción</v>
          </cell>
          <cell r="N76" t="str">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ell>
        </row>
        <row r="77">
          <cell r="A77" t="str">
            <v>R23</v>
          </cell>
          <cell r="D77" t="str">
            <v>Gestión de Información Geográfica</v>
          </cell>
          <cell r="F77" t="str">
            <v>Gestión Agrológica</v>
          </cell>
          <cell r="G77" t="str">
            <v>Operativo</v>
          </cell>
          <cell r="N77" t="str">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ell>
        </row>
        <row r="78">
          <cell r="A78" t="str">
            <v>R24</v>
          </cell>
          <cell r="D78" t="str">
            <v>Gestión de Información Geográfica</v>
          </cell>
          <cell r="F78" t="str">
            <v>Gestión Agrológica</v>
          </cell>
          <cell r="G78" t="str">
            <v>Operativo</v>
          </cell>
          <cell r="N78" t="str">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ell>
        </row>
        <row r="79">
          <cell r="A79" t="str">
            <v>R25</v>
          </cell>
          <cell r="D79" t="str">
            <v>Gestión de Información Geográfica</v>
          </cell>
          <cell r="F79" t="str">
            <v>Gestión Agrológica</v>
          </cell>
          <cell r="G79" t="str">
            <v>Operativo</v>
          </cell>
          <cell r="N79" t="str">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ell>
        </row>
        <row r="80">
          <cell r="A80" t="str">
            <v>R26</v>
          </cell>
          <cell r="D80" t="str">
            <v>Gestión catastral</v>
          </cell>
          <cell r="F80" t="str">
            <v>Prestación del Servicio Catastral por Excepción</v>
          </cell>
          <cell r="G80" t="str">
            <v>De Corrupción</v>
          </cell>
          <cell r="N80" t="str">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ell>
        </row>
        <row r="81">
          <cell r="A81" t="str">
            <v>R27</v>
          </cell>
          <cell r="D81" t="str">
            <v>Gestión catastral</v>
          </cell>
          <cell r="F81" t="str">
            <v>Prestación del Servicio Catastral por Excepción</v>
          </cell>
          <cell r="G81" t="str">
            <v>De Cumplimiento</v>
          </cell>
          <cell r="N81" t="str">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ell>
        </row>
        <row r="82">
          <cell r="A82" t="str">
            <v>R28</v>
          </cell>
          <cell r="D82" t="str">
            <v>Gestión catastral</v>
          </cell>
          <cell r="F82" t="str">
            <v>Formación, Actualización y Conservación Catastral</v>
          </cell>
          <cell r="G82" t="str">
            <v>De Corrupción</v>
          </cell>
          <cell r="N82" t="str">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ell>
        </row>
        <row r="83">
          <cell r="A83" t="str">
            <v>R29</v>
          </cell>
          <cell r="D83" t="str">
            <v>Gestión catastral</v>
          </cell>
          <cell r="F83" t="str">
            <v>Avalúos Comerciales</v>
          </cell>
          <cell r="G83" t="str">
            <v>Operativo</v>
          </cell>
          <cell r="N83" t="str">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ell>
        </row>
        <row r="84">
          <cell r="A84" t="str">
            <v>R30</v>
          </cell>
          <cell r="D84" t="str">
            <v>Innovación y Gestión del Conocimiento Aplicado</v>
          </cell>
          <cell r="F84" t="str">
            <v>Prospectiva</v>
          </cell>
          <cell r="G84" t="str">
            <v>Operativo</v>
          </cell>
          <cell r="N84" t="str">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ell>
        </row>
        <row r="85">
          <cell r="A85" t="str">
            <v>R31</v>
          </cell>
          <cell r="D85" t="str">
            <v>Innovación y Gestión del Conocimiento Aplicado</v>
          </cell>
          <cell r="F85" t="str">
            <v>Prospectiva</v>
          </cell>
          <cell r="G85" t="str">
            <v>Operativos</v>
          </cell>
          <cell r="N85" t="str">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ell>
        </row>
        <row r="86">
          <cell r="A86" t="str">
            <v>R32</v>
          </cell>
          <cell r="D86" t="str">
            <v>Innovación y Gestión del Conocimiento Aplicado</v>
          </cell>
          <cell r="F86" t="str">
            <v>Prospectiva</v>
          </cell>
          <cell r="G86" t="str">
            <v>De Corrupción</v>
          </cell>
          <cell r="N86" t="str">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ell>
        </row>
        <row r="87">
          <cell r="A87" t="str">
            <v>R33</v>
          </cell>
          <cell r="D87" t="str">
            <v>Gestión de Talento Humano</v>
          </cell>
          <cell r="F87" t="str">
            <v>Bienestar y Sistema de Gestión de Seguridad y Salud en el Trabajo</v>
          </cell>
          <cell r="G87" t="str">
            <v>De Cumplimiento</v>
          </cell>
          <cell r="N87" t="str">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ell>
        </row>
        <row r="88">
          <cell r="A88" t="str">
            <v>R34</v>
          </cell>
          <cell r="D88" t="str">
            <v>Gestión de Talento Humano</v>
          </cell>
          <cell r="F88" t="str">
            <v>Provisión de Empleo y Compensación</v>
          </cell>
          <cell r="G88" t="str">
            <v>Operativo</v>
          </cell>
          <cell r="N88" t="str">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ell>
        </row>
        <row r="89">
          <cell r="A89" t="str">
            <v>R35</v>
          </cell>
          <cell r="D89" t="str">
            <v>Gestión de Talento Humano</v>
          </cell>
          <cell r="F89" t="str">
            <v>Formación y Gestión del Desempeño</v>
          </cell>
          <cell r="G89" t="str">
            <v>Operativo</v>
          </cell>
          <cell r="N89" t="str">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ell>
        </row>
        <row r="90">
          <cell r="A90" t="str">
            <v>R36</v>
          </cell>
          <cell r="D90" t="str">
            <v>Gestión Financiera</v>
          </cell>
          <cell r="F90" t="str">
            <v>Gestión Presupuestal</v>
          </cell>
          <cell r="G90" t="str">
            <v>Operativo</v>
          </cell>
          <cell r="N90" t="str">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ell>
        </row>
        <row r="91">
          <cell r="A91" t="str">
            <v>R37</v>
          </cell>
          <cell r="D91" t="str">
            <v>Gestión Financiera</v>
          </cell>
          <cell r="F91" t="str">
            <v>Gestión Contable</v>
          </cell>
          <cell r="G91" t="str">
            <v>De Cumplimiento</v>
          </cell>
          <cell r="N91" t="str">
            <v>Posibilidad de pérdida Económica y Reputacional por registros presupuestales, contables y de tesorería que no coincidan con la realidad debido a utilización inadecuada de conceptos parametrizados por la entidad para el registro de hechos económicos en el SIIF Nación</v>
          </cell>
        </row>
        <row r="92">
          <cell r="A92" t="str">
            <v>R38</v>
          </cell>
          <cell r="D92" t="str">
            <v>Gestión Financiera</v>
          </cell>
          <cell r="F92" t="str">
            <v>Gestión Contable</v>
          </cell>
          <cell r="G92" t="str">
            <v>De Cumplimiento</v>
          </cell>
          <cell r="N92" t="str">
            <v>Posibilidad de pérdida Económica por manejo indebido de recursos financieros por parte de quienes los administran en la entidad, para beneficio propio o de terceros debido a manipulación de la información financiera.</v>
          </cell>
        </row>
        <row r="93">
          <cell r="A93" t="str">
            <v>R39</v>
          </cell>
          <cell r="D93" t="str">
            <v>Gestión Jurídica</v>
          </cell>
          <cell r="F93" t="str">
            <v>Judicial</v>
          </cell>
          <cell r="G93" t="str">
            <v>De Corrupción</v>
          </cell>
          <cell r="N93" t="str">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ell>
        </row>
        <row r="94">
          <cell r="A94" t="str">
            <v>R40</v>
          </cell>
          <cell r="D94" t="str">
            <v>Gestión Jurídica</v>
          </cell>
          <cell r="F94" t="str">
            <v>Judicial</v>
          </cell>
          <cell r="G94" t="str">
            <v>De Cumplimiento</v>
          </cell>
          <cell r="N94" t="str">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ell>
        </row>
        <row r="95">
          <cell r="A95" t="str">
            <v>R41</v>
          </cell>
          <cell r="D95" t="str">
            <v>Gestión Contractual</v>
          </cell>
          <cell r="F95" t="str">
            <v>Gestión Contractual</v>
          </cell>
          <cell r="G95" t="str">
            <v>De Corrupción</v>
          </cell>
          <cell r="N95" t="str">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ell>
        </row>
        <row r="96">
          <cell r="A96" t="str">
            <v>R42</v>
          </cell>
          <cell r="D96" t="str">
            <v>Gestión Contractual</v>
          </cell>
          <cell r="F96" t="str">
            <v>Gestión Contractual</v>
          </cell>
          <cell r="G96" t="str">
            <v>Operativos</v>
          </cell>
          <cell r="N96" t="str">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ell>
        </row>
        <row r="97">
          <cell r="A97" t="str">
            <v>R43</v>
          </cell>
          <cell r="D97" t="str">
            <v>Gestión Documental</v>
          </cell>
          <cell r="F97" t="str">
            <v>Gestión de Archivos</v>
          </cell>
          <cell r="G97" t="str">
            <v>De Corrupción</v>
          </cell>
          <cell r="N97" t="str">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ell>
        </row>
        <row r="98">
          <cell r="A98" t="str">
            <v>R44</v>
          </cell>
          <cell r="D98" t="str">
            <v>Gestión Documental</v>
          </cell>
          <cell r="F98" t="str">
            <v>Gestión de Archivos</v>
          </cell>
          <cell r="G98" t="str">
            <v>De Cumplimiento</v>
          </cell>
          <cell r="N98" t="str">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ell>
        </row>
        <row r="99">
          <cell r="A99" t="str">
            <v>R45</v>
          </cell>
          <cell r="D99" t="str">
            <v>Gestión Documental</v>
          </cell>
          <cell r="F99" t="str">
            <v>Gestión de Archivos</v>
          </cell>
          <cell r="G99" t="str">
            <v>Operativo</v>
          </cell>
          <cell r="N99" t="str">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ell>
        </row>
        <row r="100">
          <cell r="A100" t="str">
            <v>R46</v>
          </cell>
          <cell r="D100" t="str">
            <v>Gestión Administrativa</v>
          </cell>
          <cell r="F100" t="str">
            <v>Gestión de Inventarios</v>
          </cell>
          <cell r="G100" t="str">
            <v>De Corrupción</v>
          </cell>
          <cell r="N100" t="str">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ell>
        </row>
        <row r="101">
          <cell r="A101" t="str">
            <v>R47</v>
          </cell>
          <cell r="D101" t="str">
            <v>Gestión Administrativa</v>
          </cell>
          <cell r="F101" t="str">
            <v>Gestión de Servicios</v>
          </cell>
          <cell r="G101" t="str">
            <v>Operativos</v>
          </cell>
          <cell r="N101" t="str">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ell>
        </row>
        <row r="102">
          <cell r="A102" t="str">
            <v>R48</v>
          </cell>
          <cell r="D102" t="str">
            <v>Gestión Administrativa</v>
          </cell>
          <cell r="F102" t="str">
            <v>Gestión de Servicios</v>
          </cell>
          <cell r="G102" t="str">
            <v>Operativo</v>
          </cell>
          <cell r="N102" t="str">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ell>
        </row>
        <row r="103">
          <cell r="A103" t="str">
            <v>R49</v>
          </cell>
          <cell r="D103" t="str">
            <v>Gestión de Sistemas de Información e Infraestructura</v>
          </cell>
          <cell r="F103" t="str">
            <v>Gestión de la Infraestructura</v>
          </cell>
          <cell r="G103" t="str">
            <v>De Corrupción</v>
          </cell>
          <cell r="N103" t="str">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ell>
        </row>
        <row r="104">
          <cell r="A104" t="str">
            <v>R50</v>
          </cell>
          <cell r="D104" t="str">
            <v>Gestión de Sistemas de Información e Infraestructura</v>
          </cell>
          <cell r="F104" t="str">
            <v>Gestión de la Infraestructura</v>
          </cell>
          <cell r="G104" t="str">
            <v>Operativo</v>
          </cell>
          <cell r="N104" t="str">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ell>
        </row>
        <row r="105">
          <cell r="A105" t="str">
            <v>R51</v>
          </cell>
          <cell r="D105" t="str">
            <v>Gestión de Sistemas de Información e Infraestructura</v>
          </cell>
          <cell r="F105" t="str">
            <v>Gestión de la Infraestructura</v>
          </cell>
          <cell r="G105" t="str">
            <v>De Corrupción</v>
          </cell>
          <cell r="N105" t="str">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ell>
        </row>
        <row r="106">
          <cell r="A106" t="str">
            <v>R52</v>
          </cell>
          <cell r="D106" t="str">
            <v>Gestión de Sistemas de Información e Infraestructura</v>
          </cell>
          <cell r="F106" t="str">
            <v>Gestión de la Infraestructura</v>
          </cell>
          <cell r="G106" t="str">
            <v>Operativo</v>
          </cell>
          <cell r="N106" t="str">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ell>
        </row>
        <row r="107">
          <cell r="A107" t="str">
            <v>R53</v>
          </cell>
          <cell r="D107" t="str">
            <v>Gestión de Sistemas de Información e Infraestructura</v>
          </cell>
          <cell r="F107" t="str">
            <v>Gestión de la Infraestructura</v>
          </cell>
          <cell r="G107" t="str">
            <v>Tecnológico</v>
          </cell>
          <cell r="N107" t="str">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ell>
        </row>
        <row r="108">
          <cell r="A108" t="str">
            <v>R54</v>
          </cell>
          <cell r="D108" t="str">
            <v>Gestión de Sistemas de Información e Infraestructura</v>
          </cell>
          <cell r="F108" t="str">
            <v>Diseño y Desarrollo de Sistemas de Información</v>
          </cell>
          <cell r="G108" t="str">
            <v>De Corrupción</v>
          </cell>
          <cell r="N108" t="str">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ell>
        </row>
        <row r="109">
          <cell r="A109" t="str">
            <v>R55</v>
          </cell>
          <cell r="D109" t="str">
            <v xml:space="preserve">Gestión Disciplinaria </v>
          </cell>
          <cell r="F109" t="str">
            <v xml:space="preserve">Gestión Disciplinaria </v>
          </cell>
          <cell r="G109" t="str">
            <v>Estratégico</v>
          </cell>
          <cell r="N109" t="str">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ell>
        </row>
        <row r="110">
          <cell r="A110" t="str">
            <v>R56</v>
          </cell>
          <cell r="D110" t="str">
            <v xml:space="preserve">Gestión Disciplinaria </v>
          </cell>
          <cell r="F110" t="str">
            <v xml:space="preserve">Gestión Disciplinaria </v>
          </cell>
          <cell r="G110" t="str">
            <v>Operativo</v>
          </cell>
          <cell r="N110" t="str">
            <v xml:space="preserve">Posibilidad de pérdida Reputacional por actos indebidos por acción u omisión para favorecer a Funcionarios o exfuncionarios en el desarrollo del proceso disciplinario debido a:
1.  deficiente o inadecuado control y seguimiento de las actuaciones llevadas a cabo en curso de los procesos disciplinarios.
2. Incumplimiento de la obligaciones de los funcionarios  comisionados por la Oficina de control Interno Disciplinario. </v>
          </cell>
        </row>
        <row r="111">
          <cell r="A111" t="str">
            <v>R57</v>
          </cell>
          <cell r="D111" t="str">
            <v>Seguimiento y Evaluación</v>
          </cell>
          <cell r="F111" t="str">
            <v>Seguimiento y Evaluación</v>
          </cell>
          <cell r="G111" t="str">
            <v>De Corrupción</v>
          </cell>
          <cell r="N111" t="str">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ell>
        </row>
        <row r="112">
          <cell r="A112" t="str">
            <v>R58</v>
          </cell>
          <cell r="D112" t="str">
            <v>Seguimiento y Evaluación</v>
          </cell>
          <cell r="F112" t="str">
            <v>Seguimiento y Evaluación</v>
          </cell>
          <cell r="G112" t="str">
            <v>Operativo</v>
          </cell>
          <cell r="N112" t="str">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ell>
        </row>
        <row r="113">
          <cell r="A113" t="str">
            <v>R59</v>
          </cell>
          <cell r="D113" t="str">
            <v>Seguimiento y Evaluación</v>
          </cell>
          <cell r="F113" t="str">
            <v>Seguimiento y Evaluación</v>
          </cell>
          <cell r="G113" t="str">
            <v>De Cumplimiento</v>
          </cell>
          <cell r="N113" t="str">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ell>
        </row>
        <row r="114">
          <cell r="A114" t="str">
            <v>R60</v>
          </cell>
          <cell r="D114" t="str">
            <v>Seguimiento y Evaluación</v>
          </cell>
          <cell r="F114" t="str">
            <v>Seguimiento y Evaluación</v>
          </cell>
          <cell r="G114" t="str">
            <v>Operativo</v>
          </cell>
          <cell r="N114" t="str">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ell>
        </row>
        <row r="115">
          <cell r="A115" t="str">
            <v>R61</v>
          </cell>
          <cell r="D115" t="str">
            <v>Gestión de Sistemas de Información e Infraestructura</v>
          </cell>
          <cell r="F115" t="str">
            <v>ICDE</v>
          </cell>
          <cell r="G115"/>
          <cell r="N115" t="str">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ell>
        </row>
        <row r="116">
          <cell r="A116" t="str">
            <v>R62</v>
          </cell>
          <cell r="D116" t="str">
            <v>Gestión de Regulación y Habilitación</v>
          </cell>
          <cell r="F116"/>
          <cell r="G116"/>
          <cell r="N116" t="str">
            <v xml:space="preserve">  </v>
          </cell>
        </row>
        <row r="117">
          <cell r="A117" t="str">
            <v>R63</v>
          </cell>
          <cell r="D117"/>
          <cell r="F117" t="str">
            <v>Gestión de Comunicaciones Externas</v>
          </cell>
          <cell r="G117" t="str">
            <v>Operativo</v>
          </cell>
          <cell r="N117" t="str">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ell>
        </row>
        <row r="118">
          <cell r="A118" t="str">
            <v>R64</v>
          </cell>
          <cell r="D118" t="str">
            <v>Innovación y Gestión del Conocimiento Aplicado</v>
          </cell>
          <cell r="F118"/>
          <cell r="G118"/>
          <cell r="N118" t="str">
            <v xml:space="preserve">  </v>
          </cell>
        </row>
        <row r="119">
          <cell r="A119" t="str">
            <v>R65</v>
          </cell>
          <cell r="D119"/>
          <cell r="F119"/>
          <cell r="G119"/>
          <cell r="N119" t="str">
            <v xml:space="preserve">  </v>
          </cell>
        </row>
      </sheetData>
      <sheetData sheetId="4">
        <row r="9">
          <cell r="I9" t="str">
            <v>Baja</v>
          </cell>
          <cell r="Q9" t="str">
            <v>Catastrófico</v>
          </cell>
        </row>
        <row r="10">
          <cell r="I10" t="str">
            <v>Muy Baja</v>
          </cell>
          <cell r="Q10" t="str">
            <v>Moderado</v>
          </cell>
        </row>
        <row r="11">
          <cell r="I11" t="str">
            <v>Baja</v>
          </cell>
          <cell r="Q11" t="str">
            <v>Mayor</v>
          </cell>
        </row>
        <row r="12">
          <cell r="I12" t="str">
            <v>Media</v>
          </cell>
          <cell r="Q12" t="str">
            <v>Moderado</v>
          </cell>
        </row>
        <row r="13">
          <cell r="I13" t="str">
            <v>Baja</v>
          </cell>
          <cell r="Q13" t="str">
            <v>Moderado</v>
          </cell>
        </row>
        <row r="14">
          <cell r="I14" t="str">
            <v>Alta</v>
          </cell>
          <cell r="Q14" t="str">
            <v>Mayor</v>
          </cell>
        </row>
        <row r="15">
          <cell r="I15" t="str">
            <v>Media</v>
          </cell>
          <cell r="Q15" t="str">
            <v>Catastrófico</v>
          </cell>
        </row>
        <row r="16">
          <cell r="I16" t="str">
            <v>Muy Alta</v>
          </cell>
          <cell r="Q16" t="str">
            <v>Mayor</v>
          </cell>
        </row>
        <row r="17">
          <cell r="I17" t="str">
            <v>Muy Alta</v>
          </cell>
          <cell r="Q17" t="str">
            <v>Catastrófico</v>
          </cell>
        </row>
        <row r="18">
          <cell r="I18" t="str">
            <v>Media</v>
          </cell>
          <cell r="Q18" t="str">
            <v>Mayor</v>
          </cell>
        </row>
        <row r="19">
          <cell r="I19" t="str">
            <v>Baja</v>
          </cell>
          <cell r="Q19" t="str">
            <v>Mayor</v>
          </cell>
        </row>
        <row r="20">
          <cell r="I20" t="str">
            <v>Muy Baja</v>
          </cell>
          <cell r="Q20" t="str">
            <v>Catastrófico</v>
          </cell>
        </row>
        <row r="21">
          <cell r="I21" t="str">
            <v>Media</v>
          </cell>
          <cell r="Q21" t="str">
            <v>Catastrófico</v>
          </cell>
        </row>
        <row r="22">
          <cell r="I22" t="str">
            <v>Media</v>
          </cell>
          <cell r="Q22" t="str">
            <v>Catastrófico</v>
          </cell>
        </row>
        <row r="23">
          <cell r="I23" t="str">
            <v>Baja</v>
          </cell>
          <cell r="Q23" t="str">
            <v>Mayor</v>
          </cell>
        </row>
        <row r="24">
          <cell r="I24" t="str">
            <v>Baja</v>
          </cell>
          <cell r="Q24" t="str">
            <v>Mayor</v>
          </cell>
        </row>
        <row r="25">
          <cell r="I25" t="str">
            <v>Baja</v>
          </cell>
          <cell r="Q25" t="str">
            <v>Mayor</v>
          </cell>
        </row>
        <row r="26">
          <cell r="I26" t="str">
            <v>Muy Baja</v>
          </cell>
          <cell r="Q26" t="str">
            <v>Catastrófico</v>
          </cell>
        </row>
        <row r="27">
          <cell r="I27" t="str">
            <v>Media</v>
          </cell>
          <cell r="Q27" t="str">
            <v>Moderado</v>
          </cell>
        </row>
        <row r="28">
          <cell r="I28" t="str">
            <v>Alta</v>
          </cell>
          <cell r="Q28" t="str">
            <v>Mayor</v>
          </cell>
        </row>
        <row r="29">
          <cell r="I29" t="str">
            <v>Baja</v>
          </cell>
          <cell r="Q29" t="str">
            <v>Catastrófico</v>
          </cell>
        </row>
        <row r="30">
          <cell r="I30" t="str">
            <v>Baja</v>
          </cell>
          <cell r="Q30" t="str">
            <v>Mayor</v>
          </cell>
        </row>
        <row r="31">
          <cell r="I31" t="str">
            <v>Baja</v>
          </cell>
          <cell r="Q31" t="str">
            <v>Mayor</v>
          </cell>
        </row>
        <row r="32">
          <cell r="I32" t="str">
            <v>Baja</v>
          </cell>
          <cell r="Q32" t="str">
            <v>Mayor</v>
          </cell>
        </row>
        <row r="33">
          <cell r="I33" t="str">
            <v>Muy Baja</v>
          </cell>
          <cell r="Q33" t="str">
            <v>Moderado</v>
          </cell>
        </row>
        <row r="34">
          <cell r="I34" t="str">
            <v>Muy Alta</v>
          </cell>
          <cell r="Q34" t="str">
            <v>Moderado</v>
          </cell>
        </row>
        <row r="35">
          <cell r="I35" t="str">
            <v>Baja</v>
          </cell>
          <cell r="Q35" t="str">
            <v>Moderado</v>
          </cell>
        </row>
        <row r="36">
          <cell r="I36" t="str">
            <v>Alta</v>
          </cell>
          <cell r="Q36" t="str">
            <v>Moderado</v>
          </cell>
        </row>
        <row r="37">
          <cell r="I37" t="str">
            <v>Muy Alta</v>
          </cell>
          <cell r="Q37" t="str">
            <v>Mayor</v>
          </cell>
        </row>
        <row r="38">
          <cell r="I38" t="str">
            <v>Baja</v>
          </cell>
          <cell r="Q38" t="str">
            <v>Mayor</v>
          </cell>
        </row>
        <row r="39">
          <cell r="I39" t="str">
            <v>Muy Baja</v>
          </cell>
          <cell r="Q39" t="str">
            <v>Catastrófico</v>
          </cell>
        </row>
        <row r="40">
          <cell r="I40" t="str">
            <v>Baja</v>
          </cell>
          <cell r="Q40" t="str">
            <v>Mayor</v>
          </cell>
        </row>
        <row r="41">
          <cell r="I41" t="str">
            <v>Alta</v>
          </cell>
          <cell r="Q41" t="str">
            <v>Moderado</v>
          </cell>
        </row>
        <row r="42">
          <cell r="I42" t="str">
            <v>Media</v>
          </cell>
          <cell r="Q42" t="str">
            <v>Moderado</v>
          </cell>
        </row>
        <row r="43">
          <cell r="I43" t="str">
            <v>Baja</v>
          </cell>
          <cell r="Q43" t="str">
            <v>Moderado</v>
          </cell>
        </row>
        <row r="44">
          <cell r="I44" t="str">
            <v>Alta</v>
          </cell>
          <cell r="Q44" t="str">
            <v>Leve</v>
          </cell>
        </row>
        <row r="45">
          <cell r="I45" t="str">
            <v>Alta</v>
          </cell>
          <cell r="Q45" t="str">
            <v>Moderado</v>
          </cell>
        </row>
        <row r="46">
          <cell r="I46" t="str">
            <v>Alta</v>
          </cell>
          <cell r="Q46" t="str">
            <v>Mayor</v>
          </cell>
        </row>
        <row r="47">
          <cell r="I47" t="str">
            <v>Media</v>
          </cell>
          <cell r="Q47" t="str">
            <v>Mayor</v>
          </cell>
        </row>
        <row r="48">
          <cell r="I48" t="str">
            <v>Media</v>
          </cell>
          <cell r="Q48" t="str">
            <v>Catastrófico</v>
          </cell>
        </row>
        <row r="49">
          <cell r="I49" t="str">
            <v>Muy Alta</v>
          </cell>
          <cell r="Q49" t="str">
            <v>Moderado</v>
          </cell>
        </row>
        <row r="50">
          <cell r="I50" t="str">
            <v>Baja</v>
          </cell>
          <cell r="Q50" t="str">
            <v>Catastrófico</v>
          </cell>
        </row>
        <row r="51">
          <cell r="I51" t="str">
            <v>Media</v>
          </cell>
          <cell r="Q51" t="str">
            <v>Mayor</v>
          </cell>
        </row>
        <row r="52">
          <cell r="I52" t="str">
            <v>Media</v>
          </cell>
          <cell r="Q52" t="str">
            <v>Mayor</v>
          </cell>
        </row>
        <row r="53">
          <cell r="I53" t="str">
            <v>Media</v>
          </cell>
          <cell r="Q53" t="str">
            <v>Moderado</v>
          </cell>
        </row>
        <row r="54">
          <cell r="I54" t="str">
            <v>Baja</v>
          </cell>
          <cell r="Q54" t="str">
            <v>Moderado</v>
          </cell>
        </row>
        <row r="55">
          <cell r="I55" t="str">
            <v>Media</v>
          </cell>
          <cell r="Q55" t="str">
            <v>Mayor</v>
          </cell>
        </row>
        <row r="56">
          <cell r="I56" t="str">
            <v>Muy Baja</v>
          </cell>
          <cell r="Q56" t="str">
            <v>Moderado</v>
          </cell>
        </row>
        <row r="57">
          <cell r="I57" t="str">
            <v>Muy Alta</v>
          </cell>
          <cell r="Q57" t="str">
            <v>Moderado</v>
          </cell>
        </row>
        <row r="58">
          <cell r="I58" t="str">
            <v>Muy Baja</v>
          </cell>
          <cell r="Q58" t="str">
            <v>Mayor</v>
          </cell>
        </row>
        <row r="59">
          <cell r="I59" t="str">
            <v>Muy Baja</v>
          </cell>
          <cell r="Q59" t="str">
            <v>Mayor</v>
          </cell>
        </row>
        <row r="60">
          <cell r="I60" t="str">
            <v>Alta</v>
          </cell>
          <cell r="Q60" t="str">
            <v>Catastrófico</v>
          </cell>
        </row>
        <row r="61">
          <cell r="I61" t="str">
            <v>Muy Baja</v>
          </cell>
          <cell r="Q61" t="str">
            <v>Mayor</v>
          </cell>
        </row>
        <row r="62">
          <cell r="I62" t="str">
            <v>Media</v>
          </cell>
          <cell r="Q62" t="str">
            <v>Moderado</v>
          </cell>
        </row>
        <row r="63">
          <cell r="I63" t="str">
            <v>Media</v>
          </cell>
          <cell r="Q63" t="str">
            <v>Mayor</v>
          </cell>
        </row>
        <row r="64">
          <cell r="I64" t="str">
            <v>Alta</v>
          </cell>
          <cell r="Q64" t="str">
            <v>Mayor</v>
          </cell>
        </row>
        <row r="65">
          <cell r="I65" t="str">
            <v>Media</v>
          </cell>
          <cell r="Q65" t="str">
            <v>Mayor</v>
          </cell>
        </row>
        <row r="66">
          <cell r="I66" t="str">
            <v>Muy Baja</v>
          </cell>
          <cell r="Q66" t="str">
            <v>Moderado</v>
          </cell>
        </row>
        <row r="67">
          <cell r="I67" t="str">
            <v>Muy Alta</v>
          </cell>
          <cell r="Q67" t="str">
            <v>Mayor</v>
          </cell>
        </row>
        <row r="68">
          <cell r="I68" t="str">
            <v>Muy Baja</v>
          </cell>
          <cell r="Q68" t="str">
            <v>Catastrófico</v>
          </cell>
        </row>
        <row r="69">
          <cell r="I69" t="str">
            <v>Media</v>
          </cell>
          <cell r="Q69" t="str">
            <v>Mayor</v>
          </cell>
        </row>
        <row r="70">
          <cell r="I70" t="str">
            <v/>
          </cell>
          <cell r="Q70" t="str">
            <v/>
          </cell>
        </row>
        <row r="71">
          <cell r="I71" t="str">
            <v/>
          </cell>
          <cell r="Q71" t="str">
            <v/>
          </cell>
        </row>
        <row r="72">
          <cell r="I72" t="str">
            <v/>
          </cell>
          <cell r="Q72" t="str">
            <v/>
          </cell>
        </row>
        <row r="73">
          <cell r="I73" t="str">
            <v/>
          </cell>
          <cell r="Q73" t="str">
            <v/>
          </cell>
        </row>
      </sheetData>
      <sheetData sheetId="5"/>
      <sheetData sheetId="6">
        <row r="58">
          <cell r="Y58">
            <v>0.1008</v>
          </cell>
          <cell r="Z58">
            <v>1</v>
          </cell>
        </row>
        <row r="62">
          <cell r="Y62">
            <v>4.3199999999999995E-2</v>
          </cell>
          <cell r="Z62">
            <v>0.6</v>
          </cell>
        </row>
        <row r="66">
          <cell r="Y66">
            <v>8.6399999999999991E-2</v>
          </cell>
          <cell r="Z66">
            <v>0.8</v>
          </cell>
        </row>
        <row r="70">
          <cell r="Y70">
            <v>7.7759999999999996E-2</v>
          </cell>
          <cell r="Z70">
            <v>0.6</v>
          </cell>
        </row>
        <row r="74">
          <cell r="Y74">
            <v>8.6399999999999991E-2</v>
          </cell>
          <cell r="Z74">
            <v>0.6</v>
          </cell>
        </row>
        <row r="78">
          <cell r="Y78">
            <v>0.48</v>
          </cell>
          <cell r="Z78">
            <v>0.8</v>
          </cell>
        </row>
        <row r="82">
          <cell r="Y82">
            <v>0.36</v>
          </cell>
          <cell r="Z82">
            <v>1</v>
          </cell>
        </row>
        <row r="86">
          <cell r="Y86">
            <v>0.6</v>
          </cell>
          <cell r="Z86">
            <v>0.8</v>
          </cell>
        </row>
        <row r="90">
          <cell r="Y90">
            <v>0.36</v>
          </cell>
          <cell r="Z90">
            <v>1</v>
          </cell>
        </row>
        <row r="94">
          <cell r="Y94">
            <v>0.12959999999999999</v>
          </cell>
          <cell r="Z94">
            <v>0.8</v>
          </cell>
        </row>
        <row r="98">
          <cell r="Y98">
            <v>0.14399999999999999</v>
          </cell>
          <cell r="Z98">
            <v>0.8</v>
          </cell>
        </row>
        <row r="102">
          <cell r="Y102">
            <v>0.32</v>
          </cell>
          <cell r="Z102">
            <v>1</v>
          </cell>
        </row>
        <row r="106">
          <cell r="Y106">
            <v>0.216</v>
          </cell>
          <cell r="Z106">
            <v>1</v>
          </cell>
        </row>
        <row r="110">
          <cell r="Y110">
            <v>0.216</v>
          </cell>
          <cell r="Z110">
            <v>1</v>
          </cell>
        </row>
        <row r="114">
          <cell r="Y114">
            <v>0.14399999999999999</v>
          </cell>
          <cell r="Z114">
            <v>0.8</v>
          </cell>
        </row>
        <row r="118">
          <cell r="Y118">
            <v>8.6399999999999991E-2</v>
          </cell>
          <cell r="Z118">
            <v>0.8</v>
          </cell>
        </row>
        <row r="122">
          <cell r="Y122">
            <v>8.6399999999999991E-2</v>
          </cell>
          <cell r="Z122">
            <v>0.8</v>
          </cell>
        </row>
        <row r="126">
          <cell r="Y126">
            <v>0.12</v>
          </cell>
          <cell r="Z126">
            <v>1</v>
          </cell>
        </row>
        <row r="130">
          <cell r="Y130">
            <v>0.12959999999999999</v>
          </cell>
          <cell r="Z130">
            <v>0.6</v>
          </cell>
        </row>
        <row r="134">
          <cell r="Y134">
            <v>0.28799999999999998</v>
          </cell>
          <cell r="Z134">
            <v>0.8</v>
          </cell>
        </row>
        <row r="138">
          <cell r="Y138">
            <v>0.14399999999999999</v>
          </cell>
          <cell r="Z138">
            <v>1</v>
          </cell>
        </row>
        <row r="142">
          <cell r="Y142">
            <v>0.24</v>
          </cell>
          <cell r="Z142">
            <v>0.8</v>
          </cell>
        </row>
        <row r="146">
          <cell r="Y146">
            <v>0.14399999999999999</v>
          </cell>
          <cell r="Z146">
            <v>0.8</v>
          </cell>
        </row>
        <row r="150">
          <cell r="Y150">
            <v>0.14399999999999999</v>
          </cell>
          <cell r="Z150">
            <v>0.8</v>
          </cell>
        </row>
        <row r="154">
          <cell r="Y154">
            <v>2.5919999999999995E-2</v>
          </cell>
          <cell r="Z154">
            <v>0.6</v>
          </cell>
        </row>
        <row r="158">
          <cell r="Y158">
            <v>0.6</v>
          </cell>
          <cell r="Z158">
            <v>0.6</v>
          </cell>
        </row>
        <row r="162">
          <cell r="Y162">
            <v>0.24</v>
          </cell>
          <cell r="Z162">
            <v>0.6</v>
          </cell>
        </row>
        <row r="166">
          <cell r="Y166">
            <v>0.48</v>
          </cell>
          <cell r="Z166">
            <v>0.6</v>
          </cell>
        </row>
        <row r="170">
          <cell r="Y170">
            <v>0.6</v>
          </cell>
          <cell r="Z170">
            <v>0.8</v>
          </cell>
        </row>
        <row r="174">
          <cell r="Y174">
            <v>0.14399999999999999</v>
          </cell>
          <cell r="Z174">
            <v>0.8</v>
          </cell>
        </row>
        <row r="178">
          <cell r="Y178">
            <v>7.1999999999999995E-2</v>
          </cell>
          <cell r="Z178">
            <v>1</v>
          </cell>
        </row>
        <row r="182">
          <cell r="Y182">
            <v>5.183999999999999E-2</v>
          </cell>
          <cell r="Z182">
            <v>0.8</v>
          </cell>
        </row>
        <row r="186">
          <cell r="Y186">
            <v>0.48</v>
          </cell>
          <cell r="Z186">
            <v>0.6</v>
          </cell>
        </row>
        <row r="190">
          <cell r="Y190">
            <v>0.36</v>
          </cell>
          <cell r="Z190">
            <v>0.6</v>
          </cell>
        </row>
        <row r="194">
          <cell r="Y194">
            <v>0.24</v>
          </cell>
          <cell r="Z194">
            <v>0.6</v>
          </cell>
        </row>
        <row r="198">
          <cell r="Y198">
            <v>0.28799999999999998</v>
          </cell>
          <cell r="Z198">
            <v>0.2</v>
          </cell>
        </row>
        <row r="202">
          <cell r="Y202">
            <v>0.48</v>
          </cell>
          <cell r="Z202">
            <v>0.6</v>
          </cell>
        </row>
        <row r="206">
          <cell r="Y206">
            <v>0.17279999999999998</v>
          </cell>
          <cell r="Z206">
            <v>0.8</v>
          </cell>
        </row>
        <row r="210">
          <cell r="Y210">
            <v>0.6</v>
          </cell>
          <cell r="Z210">
            <v>0.8</v>
          </cell>
        </row>
        <row r="214">
          <cell r="Y214">
            <v>9.0719999999999995E-2</v>
          </cell>
          <cell r="Z214">
            <v>1</v>
          </cell>
        </row>
        <row r="218">
          <cell r="Y218">
            <v>0.36</v>
          </cell>
          <cell r="Z218">
            <v>0.6</v>
          </cell>
        </row>
        <row r="222">
          <cell r="Y222">
            <v>0.14399999999999999</v>
          </cell>
          <cell r="Z222">
            <v>1</v>
          </cell>
        </row>
        <row r="226">
          <cell r="Y226">
            <v>0.216</v>
          </cell>
          <cell r="Z226">
            <v>0.8</v>
          </cell>
        </row>
        <row r="230">
          <cell r="Y230">
            <v>0.12959999999999999</v>
          </cell>
          <cell r="Z230">
            <v>0.8</v>
          </cell>
        </row>
        <row r="234">
          <cell r="Y234">
            <v>0.12959999999999999</v>
          </cell>
          <cell r="Z234">
            <v>0.6</v>
          </cell>
        </row>
        <row r="238">
          <cell r="Y238">
            <v>8.6399999999999991E-2</v>
          </cell>
          <cell r="Z238">
            <v>0.6</v>
          </cell>
        </row>
        <row r="242">
          <cell r="Y242">
            <v>0.12959999999999999</v>
          </cell>
          <cell r="Z242">
            <v>0.8</v>
          </cell>
        </row>
        <row r="246">
          <cell r="Y246">
            <v>7.1999999999999995E-2</v>
          </cell>
          <cell r="Z246">
            <v>0.6</v>
          </cell>
        </row>
        <row r="250">
          <cell r="Y250">
            <v>0.6</v>
          </cell>
          <cell r="Z250">
            <v>0.6</v>
          </cell>
        </row>
        <row r="254">
          <cell r="Y254">
            <v>7.1999999999999995E-2</v>
          </cell>
          <cell r="Z254">
            <v>0.8</v>
          </cell>
        </row>
        <row r="258">
          <cell r="Y258">
            <v>0.2</v>
          </cell>
          <cell r="Z258">
            <v>0.8</v>
          </cell>
        </row>
        <row r="262">
          <cell r="Y262">
            <v>0.48</v>
          </cell>
          <cell r="Z262">
            <v>1</v>
          </cell>
        </row>
        <row r="266">
          <cell r="Y266">
            <v>7.1999999999999995E-2</v>
          </cell>
          <cell r="Z266">
            <v>0.8</v>
          </cell>
        </row>
        <row r="270">
          <cell r="Y270">
            <v>0.36</v>
          </cell>
          <cell r="Z270">
            <v>0.6</v>
          </cell>
        </row>
        <row r="274">
          <cell r="Y274">
            <v>0.36</v>
          </cell>
          <cell r="Z274">
            <v>0.8</v>
          </cell>
        </row>
        <row r="278">
          <cell r="Y278">
            <v>0.48</v>
          </cell>
          <cell r="Z278">
            <v>0.8</v>
          </cell>
        </row>
        <row r="282">
          <cell r="Y282">
            <v>0.216</v>
          </cell>
          <cell r="Z282">
            <v>0.8</v>
          </cell>
        </row>
        <row r="286">
          <cell r="Y286">
            <v>4.3199999999999995E-2</v>
          </cell>
          <cell r="Z286">
            <v>0.6</v>
          </cell>
        </row>
        <row r="290">
          <cell r="Y290">
            <v>0.6</v>
          </cell>
          <cell r="Z290">
            <v>0.8</v>
          </cell>
        </row>
        <row r="294">
          <cell r="Y294">
            <v>0.12</v>
          </cell>
          <cell r="Z294">
            <v>1</v>
          </cell>
        </row>
        <row r="298">
          <cell r="Y298">
            <v>0.252</v>
          </cell>
          <cell r="Z298">
            <v>1</v>
          </cell>
        </row>
        <row r="302">
          <cell r="Y302"/>
          <cell r="Z302"/>
        </row>
        <row r="306">
          <cell r="Y306"/>
          <cell r="Z306"/>
        </row>
        <row r="310">
          <cell r="Y310"/>
          <cell r="Z310"/>
        </row>
        <row r="314">
          <cell r="Y314"/>
          <cell r="Z314"/>
        </row>
      </sheetData>
      <sheetData sheetId="7"/>
      <sheetData sheetId="8"/>
      <sheetData sheetId="9"/>
      <sheetData sheetId="10"/>
      <sheetData sheetId="1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dres Marin" refreshedDate="44186.276661689815" createdVersion="6" refreshedVersion="6" minRefreshableVersion="3" recordCount="1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n="El riesgo afecta la imagen de alguna dependencia de la entidad"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fb t="e">#NAME?</fb>
    <v>4</v>
    <v>1</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id="1" name="Tabla1" displayName="Tabla1" ref="B209:C219" totalsRowShown="0" headerRowDxfId="3" dataDxfId="2">
  <autoFilter ref="B209:C219"/>
  <tableColumns count="2">
    <tableColumn id="1" name="Criterios" dataDxfId="1"/>
    <tableColumn id="2" name="Subcriterios"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37"/>
  <sheetViews>
    <sheetView showGridLines="0" zoomScale="90" zoomScaleNormal="90" workbookViewId="0"/>
  </sheetViews>
  <sheetFormatPr baseColWidth="10" defaultRowHeight="15" x14ac:dyDescent="0.25"/>
  <sheetData>
    <row r="1" spans="2:21" ht="15.75" thickBot="1" x14ac:dyDescent="0.3"/>
    <row r="2" spans="2:21" ht="15.75" thickBot="1" x14ac:dyDescent="0.3">
      <c r="B2" s="262"/>
      <c r="C2" s="263"/>
      <c r="D2" s="263"/>
      <c r="E2" s="263"/>
      <c r="F2" s="263"/>
      <c r="G2" s="263"/>
      <c r="H2" s="263"/>
      <c r="I2" s="263"/>
      <c r="J2" s="263"/>
      <c r="K2" s="263"/>
      <c r="L2" s="263"/>
      <c r="M2" s="263"/>
      <c r="N2" s="263"/>
      <c r="O2" s="263"/>
      <c r="P2" s="263"/>
      <c r="Q2" s="263"/>
      <c r="R2" s="263"/>
      <c r="S2" s="263"/>
      <c r="T2" s="263"/>
      <c r="U2" s="264"/>
    </row>
    <row r="3" spans="2:21" ht="15" customHeight="1" x14ac:dyDescent="0.25">
      <c r="B3" s="265"/>
      <c r="C3" s="485" t="s">
        <v>663</v>
      </c>
      <c r="D3" s="486"/>
      <c r="E3" s="486"/>
      <c r="F3" s="486"/>
      <c r="G3" s="486"/>
      <c r="H3" s="486"/>
      <c r="I3" s="486"/>
      <c r="J3" s="486"/>
      <c r="K3" s="486"/>
      <c r="L3" s="486"/>
      <c r="M3" s="486"/>
      <c r="N3" s="486"/>
      <c r="O3" s="487"/>
      <c r="T3" s="266"/>
      <c r="U3" s="267"/>
    </row>
    <row r="4" spans="2:21" ht="15" customHeight="1" x14ac:dyDescent="0.25">
      <c r="B4" s="265"/>
      <c r="C4" s="488"/>
      <c r="D4" s="489"/>
      <c r="E4" s="489"/>
      <c r="F4" s="489"/>
      <c r="G4" s="489"/>
      <c r="H4" s="489"/>
      <c r="I4" s="489"/>
      <c r="J4" s="489"/>
      <c r="K4" s="489"/>
      <c r="L4" s="489"/>
      <c r="M4" s="489"/>
      <c r="N4" s="489"/>
      <c r="O4" s="490"/>
      <c r="T4" s="266"/>
      <c r="U4" s="267"/>
    </row>
    <row r="5" spans="2:21" ht="15" customHeight="1" x14ac:dyDescent="0.25">
      <c r="B5" s="265"/>
      <c r="C5" s="488"/>
      <c r="D5" s="489"/>
      <c r="E5" s="489"/>
      <c r="F5" s="489"/>
      <c r="G5" s="489"/>
      <c r="H5" s="489"/>
      <c r="I5" s="489"/>
      <c r="J5" s="489"/>
      <c r="K5" s="489"/>
      <c r="L5" s="489"/>
      <c r="M5" s="489"/>
      <c r="N5" s="489"/>
      <c r="O5" s="490"/>
      <c r="T5" s="266"/>
      <c r="U5" s="267"/>
    </row>
    <row r="6" spans="2:21" ht="15" customHeight="1" thickBot="1" x14ac:dyDescent="0.3">
      <c r="B6" s="265"/>
      <c r="C6" s="491"/>
      <c r="D6" s="492"/>
      <c r="E6" s="492"/>
      <c r="F6" s="492"/>
      <c r="G6" s="492"/>
      <c r="H6" s="492"/>
      <c r="I6" s="492"/>
      <c r="J6" s="492"/>
      <c r="K6" s="492"/>
      <c r="L6" s="492"/>
      <c r="M6" s="492"/>
      <c r="N6" s="492"/>
      <c r="O6" s="493"/>
      <c r="T6" s="266"/>
      <c r="U6" s="267"/>
    </row>
    <row r="7" spans="2:21" ht="15.75" thickBot="1" x14ac:dyDescent="0.3">
      <c r="B7" s="265"/>
      <c r="C7" s="266"/>
      <c r="D7" s="266"/>
      <c r="E7" s="266"/>
      <c r="F7" s="266"/>
      <c r="G7" s="266"/>
      <c r="H7" s="266"/>
      <c r="I7" s="266"/>
      <c r="J7" s="266"/>
      <c r="K7" s="266"/>
      <c r="L7" s="266"/>
      <c r="M7" s="266"/>
      <c r="N7" s="266"/>
      <c r="O7" s="266"/>
      <c r="P7" s="266"/>
      <c r="Q7" s="266"/>
      <c r="R7" s="266"/>
      <c r="S7" s="266"/>
      <c r="T7" s="266"/>
      <c r="U7" s="267"/>
    </row>
    <row r="8" spans="2:21" ht="15" customHeight="1" x14ac:dyDescent="0.25">
      <c r="B8" s="265"/>
      <c r="C8" s="266"/>
      <c r="D8" s="476" t="s">
        <v>767</v>
      </c>
      <c r="E8" s="477"/>
      <c r="F8" s="477"/>
      <c r="G8" s="477"/>
      <c r="H8" s="477"/>
      <c r="I8" s="477"/>
      <c r="J8" s="477"/>
      <c r="K8" s="477"/>
      <c r="L8" s="477"/>
      <c r="M8" s="477"/>
      <c r="N8" s="478"/>
      <c r="S8" s="266"/>
      <c r="T8" s="266"/>
      <c r="U8" s="267"/>
    </row>
    <row r="9" spans="2:21" ht="15" customHeight="1" x14ac:dyDescent="0.25">
      <c r="B9" s="265"/>
      <c r="C9" s="266"/>
      <c r="D9" s="479"/>
      <c r="E9" s="480"/>
      <c r="F9" s="480"/>
      <c r="G9" s="480"/>
      <c r="H9" s="480"/>
      <c r="I9" s="480"/>
      <c r="J9" s="480"/>
      <c r="K9" s="480"/>
      <c r="L9" s="480"/>
      <c r="M9" s="480"/>
      <c r="N9" s="481"/>
      <c r="S9" s="266"/>
      <c r="T9" s="266"/>
      <c r="U9" s="267"/>
    </row>
    <row r="10" spans="2:21" ht="15" customHeight="1" x14ac:dyDescent="0.25">
      <c r="B10" s="265"/>
      <c r="C10" s="266"/>
      <c r="D10" s="479"/>
      <c r="E10" s="480"/>
      <c r="F10" s="480"/>
      <c r="G10" s="480"/>
      <c r="H10" s="480"/>
      <c r="I10" s="480"/>
      <c r="J10" s="480"/>
      <c r="K10" s="480"/>
      <c r="L10" s="480"/>
      <c r="M10" s="480"/>
      <c r="N10" s="481"/>
      <c r="S10" s="266"/>
      <c r="T10" s="266"/>
      <c r="U10" s="267"/>
    </row>
    <row r="11" spans="2:21" ht="15" customHeight="1" thickBot="1" x14ac:dyDescent="0.3">
      <c r="B11" s="265"/>
      <c r="C11" s="266"/>
      <c r="D11" s="482"/>
      <c r="E11" s="483"/>
      <c r="F11" s="483"/>
      <c r="G11" s="483"/>
      <c r="H11" s="483"/>
      <c r="I11" s="483"/>
      <c r="J11" s="483"/>
      <c r="K11" s="483"/>
      <c r="L11" s="483"/>
      <c r="M11" s="483"/>
      <c r="N11" s="484"/>
      <c r="S11" s="266"/>
      <c r="T11" s="266"/>
      <c r="U11" s="267"/>
    </row>
    <row r="12" spans="2:21" ht="15" customHeight="1" x14ac:dyDescent="0.25">
      <c r="B12" s="265"/>
      <c r="C12" s="266"/>
      <c r="D12" s="266"/>
      <c r="E12" s="266"/>
      <c r="F12" s="266"/>
      <c r="G12" s="266"/>
      <c r="H12" s="266"/>
      <c r="I12" s="266"/>
      <c r="J12" s="266"/>
      <c r="K12" s="266"/>
      <c r="L12" s="266"/>
      <c r="M12" s="266"/>
      <c r="N12" s="266"/>
      <c r="O12" s="266"/>
      <c r="P12" s="266"/>
      <c r="Q12" s="266"/>
      <c r="R12" s="266"/>
      <c r="S12" s="266"/>
      <c r="T12" s="266"/>
      <c r="U12" s="267"/>
    </row>
    <row r="13" spans="2:21" x14ac:dyDescent="0.25">
      <c r="B13" s="265"/>
      <c r="C13" s="266"/>
      <c r="D13" s="266"/>
      <c r="E13" s="266"/>
      <c r="F13" s="266"/>
      <c r="G13" s="266"/>
      <c r="H13" s="266"/>
      <c r="I13" s="266"/>
      <c r="J13" s="266"/>
      <c r="K13" s="266"/>
      <c r="L13" s="266"/>
      <c r="M13" s="266"/>
      <c r="N13" s="266"/>
      <c r="O13" s="266"/>
      <c r="P13" s="266"/>
      <c r="Q13" s="266"/>
      <c r="R13" s="266"/>
      <c r="S13" s="266"/>
      <c r="T13" s="266"/>
      <c r="U13" s="267"/>
    </row>
    <row r="14" spans="2:21" x14ac:dyDescent="0.25">
      <c r="B14" s="265"/>
      <c r="C14" s="266"/>
      <c r="D14" s="266"/>
      <c r="E14" s="266"/>
      <c r="F14" s="266"/>
      <c r="G14" s="266"/>
      <c r="H14" s="266"/>
      <c r="I14" s="266"/>
      <c r="J14" s="266"/>
      <c r="K14" s="266"/>
      <c r="L14" s="266"/>
      <c r="M14" s="266"/>
      <c r="N14" s="266"/>
      <c r="O14" s="266"/>
      <c r="P14" s="266"/>
      <c r="Q14" s="266"/>
      <c r="R14" s="266"/>
      <c r="S14" s="266"/>
      <c r="T14" s="266"/>
      <c r="U14" s="267"/>
    </row>
    <row r="15" spans="2:21" x14ac:dyDescent="0.25">
      <c r="B15" s="265"/>
      <c r="C15" s="266"/>
      <c r="D15" s="266"/>
      <c r="E15" s="266"/>
      <c r="F15" s="266"/>
      <c r="G15" s="266"/>
      <c r="H15" s="266"/>
      <c r="I15" s="266"/>
      <c r="J15" s="266"/>
      <c r="K15" s="266"/>
      <c r="L15" s="266"/>
      <c r="M15" s="266"/>
      <c r="N15" s="266"/>
      <c r="O15" s="266"/>
      <c r="P15" s="266"/>
      <c r="Q15" s="266"/>
      <c r="R15" s="266"/>
      <c r="S15" s="266"/>
      <c r="T15" s="266"/>
      <c r="U15" s="267"/>
    </row>
    <row r="16" spans="2:21" x14ac:dyDescent="0.25">
      <c r="B16" s="265"/>
      <c r="C16" s="266"/>
      <c r="D16" s="266"/>
      <c r="E16" s="266"/>
      <c r="F16" s="266"/>
      <c r="G16" s="266"/>
      <c r="H16" s="266"/>
      <c r="I16" s="266"/>
      <c r="J16" s="266"/>
      <c r="K16" s="266"/>
      <c r="L16" s="266"/>
      <c r="M16" s="266"/>
      <c r="N16" s="266"/>
      <c r="O16" s="266"/>
      <c r="P16" s="266"/>
      <c r="Q16" s="266"/>
      <c r="R16" s="266"/>
      <c r="S16" s="266"/>
      <c r="T16" s="266"/>
      <c r="U16" s="267"/>
    </row>
    <row r="17" spans="2:21" x14ac:dyDescent="0.25">
      <c r="B17" s="265"/>
      <c r="C17" s="266"/>
      <c r="D17" s="266"/>
      <c r="E17" s="266"/>
      <c r="F17" s="266"/>
      <c r="G17" s="266"/>
      <c r="H17" s="266"/>
      <c r="I17" s="266"/>
      <c r="J17" s="266"/>
      <c r="K17" s="266"/>
      <c r="L17" s="266"/>
      <c r="M17" s="266"/>
      <c r="N17" s="266"/>
      <c r="O17" s="266"/>
      <c r="P17" s="266"/>
      <c r="Q17" s="266"/>
      <c r="R17" s="266"/>
      <c r="S17" s="266"/>
      <c r="T17" s="266"/>
      <c r="U17" s="267"/>
    </row>
    <row r="18" spans="2:21" x14ac:dyDescent="0.25">
      <c r="B18" s="265"/>
      <c r="C18" s="266"/>
      <c r="D18" s="266"/>
      <c r="E18" s="266"/>
      <c r="F18" s="266"/>
      <c r="G18" s="266"/>
      <c r="H18" s="266"/>
      <c r="I18" s="266"/>
      <c r="J18" s="266"/>
      <c r="K18" s="266"/>
      <c r="L18" s="266"/>
      <c r="M18" s="266"/>
      <c r="N18" s="266"/>
      <c r="O18" s="266"/>
      <c r="P18" s="266"/>
      <c r="Q18" s="266"/>
      <c r="R18" s="266"/>
      <c r="S18" s="266"/>
      <c r="T18" s="266"/>
      <c r="U18" s="267"/>
    </row>
    <row r="19" spans="2:21" x14ac:dyDescent="0.25">
      <c r="B19" s="265"/>
      <c r="C19" s="266"/>
      <c r="D19" s="266"/>
      <c r="E19" s="266"/>
      <c r="F19" s="266"/>
      <c r="G19" s="266"/>
      <c r="H19" s="266"/>
      <c r="I19" s="266"/>
      <c r="J19" s="266"/>
      <c r="K19" s="266"/>
      <c r="L19" s="266"/>
      <c r="M19" s="266"/>
      <c r="N19" s="266"/>
      <c r="O19" s="266"/>
      <c r="P19" s="266"/>
      <c r="Q19" s="266"/>
      <c r="R19" s="266"/>
      <c r="S19" s="266"/>
      <c r="T19" s="266"/>
      <c r="U19" s="267"/>
    </row>
    <row r="20" spans="2:21" x14ac:dyDescent="0.25">
      <c r="B20" s="265"/>
      <c r="C20" s="266"/>
      <c r="D20" s="266"/>
      <c r="E20" s="266"/>
      <c r="F20" s="266"/>
      <c r="G20" s="266"/>
      <c r="H20" s="266"/>
      <c r="I20" s="266"/>
      <c r="J20" s="266"/>
      <c r="K20" s="266"/>
      <c r="L20" s="266"/>
      <c r="M20" s="266"/>
      <c r="N20" s="266"/>
      <c r="O20" s="266"/>
      <c r="P20" s="266"/>
      <c r="Q20" s="266"/>
      <c r="R20" s="266"/>
      <c r="S20" s="266"/>
      <c r="T20" s="266"/>
      <c r="U20" s="267"/>
    </row>
    <row r="21" spans="2:21" x14ac:dyDescent="0.25">
      <c r="B21" s="265"/>
      <c r="C21" s="266"/>
      <c r="D21" s="266"/>
      <c r="E21" s="266"/>
      <c r="F21" s="266"/>
      <c r="G21" s="266"/>
      <c r="H21" s="266"/>
      <c r="I21" s="266"/>
      <c r="J21" s="266"/>
      <c r="K21" s="266"/>
      <c r="L21" s="266"/>
      <c r="M21" s="266"/>
      <c r="N21" s="266"/>
      <c r="O21" s="266"/>
      <c r="P21" s="266"/>
      <c r="Q21" s="266"/>
      <c r="R21" s="266"/>
      <c r="S21" s="266"/>
      <c r="T21" s="266"/>
      <c r="U21" s="267"/>
    </row>
    <row r="22" spans="2:21" x14ac:dyDescent="0.25">
      <c r="B22" s="265"/>
      <c r="C22" s="266"/>
      <c r="D22" s="266"/>
      <c r="E22" s="266"/>
      <c r="F22" s="266"/>
      <c r="G22" s="266"/>
      <c r="H22" s="266"/>
      <c r="I22" s="266"/>
      <c r="J22" s="266"/>
      <c r="K22" s="266"/>
      <c r="L22" s="266"/>
      <c r="M22" s="266"/>
      <c r="N22" s="266"/>
      <c r="O22" s="266"/>
      <c r="P22" s="266"/>
      <c r="Q22" s="266"/>
      <c r="R22" s="266"/>
      <c r="S22" s="266"/>
      <c r="T22" s="266"/>
      <c r="U22" s="267"/>
    </row>
    <row r="23" spans="2:21" x14ac:dyDescent="0.25">
      <c r="B23" s="265"/>
      <c r="C23" s="266"/>
      <c r="D23" s="266"/>
      <c r="E23" s="266"/>
      <c r="F23" s="266"/>
      <c r="G23" s="266"/>
      <c r="H23" s="266"/>
      <c r="I23" s="266"/>
      <c r="J23" s="266"/>
      <c r="K23" s="266"/>
      <c r="L23" s="266"/>
      <c r="M23" s="266"/>
      <c r="N23" s="266"/>
      <c r="O23" s="266"/>
      <c r="P23" s="266"/>
      <c r="Q23" s="266"/>
      <c r="R23" s="266"/>
      <c r="S23" s="266"/>
      <c r="T23" s="266"/>
      <c r="U23" s="267"/>
    </row>
    <row r="24" spans="2:21" x14ac:dyDescent="0.25">
      <c r="B24" s="265"/>
      <c r="C24" s="266"/>
      <c r="D24" s="266"/>
      <c r="E24" s="266"/>
      <c r="F24" s="266"/>
      <c r="G24" s="266"/>
      <c r="H24" s="266"/>
      <c r="I24" s="266"/>
      <c r="J24" s="266"/>
      <c r="K24" s="266"/>
      <c r="L24" s="266"/>
      <c r="M24" s="266"/>
      <c r="N24" s="266"/>
      <c r="O24" s="266"/>
      <c r="P24" s="266"/>
      <c r="Q24" s="266"/>
      <c r="R24" s="266"/>
      <c r="S24" s="266"/>
      <c r="T24" s="266"/>
      <c r="U24" s="267"/>
    </row>
    <row r="25" spans="2:21" x14ac:dyDescent="0.25">
      <c r="B25" s="265"/>
      <c r="C25" s="266"/>
      <c r="D25" s="266"/>
      <c r="E25" s="266"/>
      <c r="F25" s="266"/>
      <c r="G25" s="266"/>
      <c r="H25" s="266"/>
      <c r="I25" s="266"/>
      <c r="J25" s="266"/>
      <c r="K25" s="266"/>
      <c r="L25" s="266"/>
      <c r="M25" s="266"/>
      <c r="N25" s="266"/>
      <c r="O25" s="266"/>
      <c r="P25" s="266"/>
      <c r="Q25" s="266"/>
      <c r="R25" s="266"/>
      <c r="S25" s="266"/>
      <c r="T25" s="266"/>
      <c r="U25" s="267"/>
    </row>
    <row r="26" spans="2:21" x14ac:dyDescent="0.25">
      <c r="B26" s="265"/>
      <c r="C26" s="266"/>
      <c r="D26" s="266"/>
      <c r="E26" s="266"/>
      <c r="F26" s="266"/>
      <c r="G26" s="266"/>
      <c r="H26" s="266"/>
      <c r="I26" s="266"/>
      <c r="J26" s="266"/>
      <c r="K26" s="266"/>
      <c r="L26" s="266"/>
      <c r="M26" s="266"/>
      <c r="N26" s="266"/>
      <c r="O26" s="266"/>
      <c r="P26" s="266"/>
      <c r="Q26" s="266"/>
      <c r="R26" s="266"/>
      <c r="S26" s="266"/>
      <c r="T26" s="266"/>
      <c r="U26" s="267"/>
    </row>
    <row r="27" spans="2:21" x14ac:dyDescent="0.25">
      <c r="B27" s="265"/>
      <c r="C27" s="266"/>
      <c r="D27" s="266"/>
      <c r="E27" s="266"/>
      <c r="F27" s="266"/>
      <c r="G27" s="266"/>
      <c r="H27" s="266"/>
      <c r="I27" s="266"/>
      <c r="J27" s="266"/>
      <c r="K27" s="266"/>
      <c r="L27" s="266"/>
      <c r="M27" s="266"/>
      <c r="N27" s="266"/>
      <c r="O27" s="266"/>
      <c r="P27" s="266"/>
      <c r="Q27" s="266"/>
      <c r="R27" s="266"/>
      <c r="S27" s="266"/>
      <c r="T27" s="266"/>
      <c r="U27" s="267"/>
    </row>
    <row r="28" spans="2:21" x14ac:dyDescent="0.25">
      <c r="B28" s="265"/>
      <c r="C28" s="266"/>
      <c r="D28" s="266"/>
      <c r="E28" s="266"/>
      <c r="F28" s="266"/>
      <c r="G28" s="266"/>
      <c r="H28" s="266"/>
      <c r="I28" s="266"/>
      <c r="J28" s="266"/>
      <c r="K28" s="266"/>
      <c r="L28" s="266"/>
      <c r="M28" s="266"/>
      <c r="N28" s="266"/>
      <c r="O28" s="266"/>
      <c r="P28" s="266"/>
      <c r="Q28" s="266"/>
      <c r="R28" s="266"/>
      <c r="S28" s="266"/>
      <c r="T28" s="266"/>
      <c r="U28" s="267"/>
    </row>
    <row r="29" spans="2:21" x14ac:dyDescent="0.25">
      <c r="B29" s="265"/>
      <c r="C29" s="266"/>
      <c r="D29" s="266"/>
      <c r="E29" s="266"/>
      <c r="F29" s="266"/>
      <c r="G29" s="266"/>
      <c r="H29" s="266"/>
      <c r="I29" s="266"/>
      <c r="J29" s="266"/>
      <c r="K29" s="266"/>
      <c r="L29" s="266"/>
      <c r="M29" s="266"/>
      <c r="N29" s="266"/>
      <c r="O29" s="266"/>
      <c r="P29" s="266"/>
      <c r="Q29" s="266"/>
      <c r="R29" s="266"/>
      <c r="S29" s="266"/>
      <c r="T29" s="266"/>
      <c r="U29" s="267"/>
    </row>
    <row r="30" spans="2:21" x14ac:dyDescent="0.25">
      <c r="B30" s="265"/>
      <c r="C30" s="266"/>
      <c r="D30" s="266"/>
      <c r="E30" s="266"/>
      <c r="F30" s="266"/>
      <c r="G30" s="266"/>
      <c r="H30" s="266"/>
      <c r="I30" s="266"/>
      <c r="J30" s="266"/>
      <c r="K30" s="266"/>
      <c r="L30" s="266"/>
      <c r="M30" s="266"/>
      <c r="N30" s="266"/>
      <c r="O30" s="266"/>
      <c r="P30" s="266"/>
      <c r="Q30" s="266"/>
      <c r="R30" s="266"/>
      <c r="S30" s="266"/>
      <c r="T30" s="266"/>
      <c r="U30" s="267"/>
    </row>
    <row r="31" spans="2:21" x14ac:dyDescent="0.25">
      <c r="B31" s="265"/>
      <c r="C31" s="266"/>
      <c r="D31" s="266"/>
      <c r="E31" s="266"/>
      <c r="F31" s="266"/>
      <c r="G31" s="266"/>
      <c r="H31" s="266"/>
      <c r="I31" s="266"/>
      <c r="J31" s="266"/>
      <c r="K31" s="266"/>
      <c r="L31" s="266"/>
      <c r="M31" s="266"/>
      <c r="N31" s="266"/>
      <c r="O31" s="266"/>
      <c r="P31" s="266"/>
      <c r="Q31" s="266"/>
      <c r="R31" s="266"/>
      <c r="S31" s="266"/>
      <c r="T31" s="266"/>
      <c r="U31" s="267"/>
    </row>
    <row r="32" spans="2:21" x14ac:dyDescent="0.25">
      <c r="B32" s="265"/>
      <c r="C32" s="266"/>
      <c r="D32" s="266"/>
      <c r="E32" s="266"/>
      <c r="F32" s="266"/>
      <c r="G32" s="266"/>
      <c r="H32" s="266"/>
      <c r="I32" s="266"/>
      <c r="J32" s="266"/>
      <c r="K32" s="266"/>
      <c r="L32" s="266"/>
      <c r="M32" s="266"/>
      <c r="N32" s="266"/>
      <c r="O32" s="266"/>
      <c r="P32" s="266"/>
      <c r="Q32" s="266"/>
      <c r="R32" s="266"/>
      <c r="S32" s="266"/>
      <c r="T32" s="266"/>
      <c r="U32" s="267"/>
    </row>
    <row r="33" spans="2:21" x14ac:dyDescent="0.25">
      <c r="B33" s="265"/>
      <c r="C33" s="266"/>
      <c r="D33" s="266"/>
      <c r="E33" s="266"/>
      <c r="F33" s="266"/>
      <c r="G33" s="266"/>
      <c r="H33" s="266"/>
      <c r="I33" s="266"/>
      <c r="J33" s="266"/>
      <c r="K33" s="266"/>
      <c r="L33" s="266"/>
      <c r="M33" s="266"/>
      <c r="N33" s="266"/>
      <c r="O33" s="266"/>
      <c r="P33" s="266"/>
      <c r="Q33" s="266"/>
      <c r="R33" s="266"/>
      <c r="S33" s="266"/>
      <c r="T33" s="266"/>
      <c r="U33" s="267"/>
    </row>
    <row r="34" spans="2:21" x14ac:dyDescent="0.25">
      <c r="B34" s="265"/>
      <c r="C34" s="266"/>
      <c r="D34" s="266"/>
      <c r="E34" s="266"/>
      <c r="F34" s="266"/>
      <c r="G34" s="266"/>
      <c r="H34" s="266"/>
      <c r="I34" s="266"/>
      <c r="J34" s="266"/>
      <c r="K34" s="266"/>
      <c r="L34" s="266"/>
      <c r="M34" s="266"/>
      <c r="N34" s="266"/>
      <c r="O34" s="266"/>
      <c r="P34" s="266"/>
      <c r="Q34" s="266"/>
      <c r="R34" s="266"/>
      <c r="S34" s="266"/>
      <c r="T34" s="266"/>
      <c r="U34" s="267"/>
    </row>
    <row r="35" spans="2:21" x14ac:dyDescent="0.25">
      <c r="B35" s="265"/>
      <c r="C35" s="266"/>
      <c r="D35" s="266"/>
      <c r="E35" s="266"/>
      <c r="F35" s="266"/>
      <c r="G35" s="266"/>
      <c r="H35" s="266"/>
      <c r="I35" s="266"/>
      <c r="J35" s="266"/>
      <c r="K35" s="266"/>
      <c r="L35" s="266"/>
      <c r="M35" s="266"/>
      <c r="N35" s="266"/>
      <c r="O35" s="266"/>
      <c r="P35" s="266"/>
      <c r="Q35" s="266"/>
      <c r="R35" s="266"/>
      <c r="S35" s="266"/>
      <c r="T35" s="266"/>
      <c r="U35" s="267"/>
    </row>
    <row r="36" spans="2:21" x14ac:dyDescent="0.25">
      <c r="B36" s="265"/>
      <c r="C36" s="266"/>
      <c r="D36" s="266"/>
      <c r="E36" s="266"/>
      <c r="F36" s="266"/>
      <c r="G36" s="266"/>
      <c r="H36" s="266"/>
      <c r="I36" s="266"/>
      <c r="J36" s="266"/>
      <c r="K36" s="266"/>
      <c r="L36" s="266"/>
      <c r="M36" s="266"/>
      <c r="N36" s="266"/>
      <c r="O36" s="266"/>
      <c r="P36" s="266"/>
      <c r="Q36" s="266"/>
      <c r="R36" s="266"/>
      <c r="S36" s="266"/>
      <c r="T36" s="266"/>
      <c r="U36" s="267"/>
    </row>
    <row r="37" spans="2:21" ht="15.75" thickBot="1" x14ac:dyDescent="0.3">
      <c r="B37" s="268"/>
      <c r="C37" s="269"/>
      <c r="D37" s="269"/>
      <c r="E37" s="269"/>
      <c r="F37" s="269"/>
      <c r="G37" s="269"/>
      <c r="H37" s="269"/>
      <c r="I37" s="269"/>
      <c r="J37" s="269"/>
      <c r="K37" s="269"/>
      <c r="L37" s="269"/>
      <c r="M37" s="269"/>
      <c r="N37" s="269"/>
      <c r="O37" s="269"/>
      <c r="P37" s="269"/>
      <c r="Q37" s="269"/>
      <c r="R37" s="269"/>
      <c r="S37" s="269"/>
      <c r="T37" s="269"/>
      <c r="U37" s="270"/>
    </row>
  </sheetData>
  <mergeCells count="2">
    <mergeCell ref="D8:N11"/>
    <mergeCell ref="C3:O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cols>
    <col min="1" max="1" width="13.42578125" customWidth="1"/>
  </cols>
  <sheetData>
    <row r="1" spans="1:1" ht="24.75" customHeight="1" thickBot="1" x14ac:dyDescent="0.3">
      <c r="A1" s="275" t="s">
        <v>768</v>
      </c>
    </row>
  </sheetData>
  <hyperlinks>
    <hyperlink ref="A1" location="OPCIONES!A1" display="OBCIONES"/>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topLeftCell="A8" zoomScale="80" zoomScaleNormal="80" workbookViewId="0"/>
  </sheetViews>
  <sheetFormatPr baseColWidth="10" defaultRowHeight="15" x14ac:dyDescent="0.25"/>
  <cols>
    <col min="1" max="1" width="15" customWidth="1"/>
  </cols>
  <sheetData>
    <row r="1" spans="1:10" ht="28.5" customHeight="1" thickBot="1" x14ac:dyDescent="0.3">
      <c r="A1" s="274" t="s">
        <v>661</v>
      </c>
    </row>
    <row r="2" spans="1:10" ht="18.75" x14ac:dyDescent="0.3">
      <c r="A2" s="843" t="s">
        <v>204</v>
      </c>
      <c r="B2" s="843"/>
      <c r="C2" s="843"/>
      <c r="D2" s="843"/>
      <c r="E2" s="843"/>
      <c r="F2" s="843"/>
      <c r="G2" s="843"/>
      <c r="H2" s="843"/>
      <c r="I2" s="843"/>
      <c r="J2" s="843"/>
    </row>
  </sheetData>
  <mergeCells count="1">
    <mergeCell ref="A2:J2"/>
  </mergeCells>
  <hyperlinks>
    <hyperlink ref="A1" location="OPCIONES!A1" display="OPCIONES"/>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K55"/>
  <sheetViews>
    <sheetView zoomScale="90" zoomScaleNormal="90" workbookViewId="0">
      <selection activeCell="H28" sqref="H28"/>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22"/>
      <c r="B1" s="844" t="s">
        <v>51</v>
      </c>
      <c r="C1" s="844"/>
      <c r="D1" s="844"/>
      <c r="E1" s="22"/>
      <c r="F1" s="22"/>
      <c r="G1" s="22"/>
      <c r="H1" s="22"/>
      <c r="I1" s="22"/>
      <c r="J1" s="22"/>
      <c r="K1" s="22"/>
      <c r="L1" s="22"/>
      <c r="M1" s="22"/>
      <c r="N1" s="22"/>
      <c r="O1" s="22"/>
      <c r="P1" s="22"/>
      <c r="Q1" s="22"/>
      <c r="R1" s="22"/>
      <c r="S1" s="22"/>
      <c r="T1" s="22"/>
      <c r="U1" s="22"/>
      <c r="V1" s="22"/>
      <c r="W1" s="22"/>
      <c r="X1" s="22"/>
      <c r="Y1" s="22"/>
      <c r="Z1" s="22"/>
      <c r="AA1" s="22"/>
      <c r="AB1" s="22"/>
      <c r="AC1" s="22"/>
      <c r="AD1" s="22"/>
      <c r="AE1" s="22"/>
    </row>
    <row r="2" spans="1:37" x14ac:dyDescent="0.25">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row>
    <row r="3" spans="1:37" ht="25.5" x14ac:dyDescent="0.25">
      <c r="A3" s="22"/>
      <c r="B3" s="3"/>
      <c r="C3" s="4" t="s">
        <v>48</v>
      </c>
      <c r="D3" s="4" t="s">
        <v>3</v>
      </c>
      <c r="E3" s="22"/>
      <c r="F3" s="22"/>
      <c r="G3" s="22"/>
      <c r="H3" s="22"/>
      <c r="I3" s="22"/>
      <c r="J3" s="22"/>
      <c r="K3" s="22"/>
      <c r="L3" s="22"/>
      <c r="M3" s="22"/>
      <c r="N3" s="22"/>
      <c r="O3" s="22"/>
      <c r="P3" s="22"/>
      <c r="Q3" s="22"/>
      <c r="R3" s="22"/>
      <c r="S3" s="22"/>
      <c r="T3" s="22"/>
      <c r="U3" s="22"/>
      <c r="V3" s="22"/>
      <c r="W3" s="22"/>
      <c r="X3" s="22"/>
      <c r="Y3" s="22"/>
      <c r="Z3" s="22"/>
      <c r="AA3" s="22"/>
      <c r="AB3" s="22"/>
      <c r="AC3" s="22"/>
      <c r="AD3" s="22"/>
      <c r="AE3" s="22"/>
    </row>
    <row r="4" spans="1:37" ht="51" x14ac:dyDescent="0.25">
      <c r="A4" s="22"/>
      <c r="B4" s="5" t="s">
        <v>47</v>
      </c>
      <c r="C4" s="6" t="s">
        <v>94</v>
      </c>
      <c r="D4" s="7">
        <v>0.2</v>
      </c>
      <c r="E4" s="22"/>
      <c r="F4" s="22"/>
      <c r="G4" s="22"/>
      <c r="H4" s="22"/>
      <c r="I4" s="22"/>
      <c r="J4" s="22"/>
      <c r="K4" s="22"/>
      <c r="L4" s="22"/>
      <c r="M4" s="22"/>
      <c r="N4" s="22"/>
      <c r="O4" s="22"/>
      <c r="P4" s="22"/>
      <c r="Q4" s="22"/>
      <c r="R4" s="22"/>
      <c r="S4" s="22"/>
      <c r="T4" s="22"/>
      <c r="U4" s="22"/>
      <c r="V4" s="22"/>
      <c r="W4" s="22"/>
      <c r="X4" s="22"/>
      <c r="Y4" s="22"/>
      <c r="Z4" s="22"/>
      <c r="AA4" s="22"/>
      <c r="AB4" s="22"/>
      <c r="AC4" s="22"/>
      <c r="AD4" s="22"/>
      <c r="AE4" s="22"/>
    </row>
    <row r="5" spans="1:37" ht="51" x14ac:dyDescent="0.25">
      <c r="A5" s="22"/>
      <c r="B5" s="8" t="s">
        <v>49</v>
      </c>
      <c r="C5" s="9" t="s">
        <v>95</v>
      </c>
      <c r="D5" s="10">
        <v>0.4</v>
      </c>
      <c r="E5" s="22"/>
      <c r="F5" s="22"/>
      <c r="G5" s="22"/>
      <c r="H5" s="22"/>
      <c r="I5" s="22"/>
      <c r="J5" s="22"/>
      <c r="K5" s="22"/>
      <c r="L5" s="22"/>
      <c r="M5" s="22"/>
      <c r="N5" s="22"/>
      <c r="O5" s="22"/>
      <c r="P5" s="22"/>
      <c r="Q5" s="22"/>
      <c r="R5" s="22"/>
      <c r="S5" s="22"/>
      <c r="T5" s="22"/>
      <c r="U5" s="22"/>
      <c r="V5" s="22"/>
      <c r="W5" s="22"/>
      <c r="X5" s="22"/>
      <c r="Y5" s="22"/>
      <c r="Z5" s="22"/>
      <c r="AA5" s="22"/>
      <c r="AB5" s="22"/>
      <c r="AC5" s="22"/>
      <c r="AD5" s="22"/>
      <c r="AE5" s="22"/>
    </row>
    <row r="6" spans="1:37" ht="51" x14ac:dyDescent="0.25">
      <c r="A6" s="22"/>
      <c r="B6" s="11" t="s">
        <v>99</v>
      </c>
      <c r="C6" s="9" t="s">
        <v>96</v>
      </c>
      <c r="D6" s="10">
        <v>0.6</v>
      </c>
      <c r="E6" s="22"/>
      <c r="F6" s="22"/>
      <c r="G6" s="22"/>
      <c r="H6" s="22"/>
      <c r="I6" s="22"/>
      <c r="J6" s="22"/>
      <c r="K6" s="22"/>
      <c r="L6" s="22"/>
      <c r="M6" s="22"/>
      <c r="N6" s="22"/>
      <c r="O6" s="22"/>
      <c r="P6" s="22"/>
      <c r="Q6" s="22"/>
      <c r="R6" s="22"/>
      <c r="S6" s="22"/>
      <c r="T6" s="22"/>
      <c r="U6" s="22"/>
      <c r="V6" s="22"/>
      <c r="W6" s="22"/>
      <c r="X6" s="22"/>
      <c r="Y6" s="22"/>
      <c r="Z6" s="22"/>
      <c r="AA6" s="22"/>
      <c r="AB6" s="22"/>
      <c r="AC6" s="22"/>
      <c r="AD6" s="22"/>
      <c r="AE6" s="22"/>
    </row>
    <row r="7" spans="1:37" ht="76.5" x14ac:dyDescent="0.25">
      <c r="A7" s="22"/>
      <c r="B7" s="12" t="s">
        <v>5</v>
      </c>
      <c r="C7" s="9" t="s">
        <v>97</v>
      </c>
      <c r="D7" s="10">
        <v>0.8</v>
      </c>
      <c r="E7" s="22"/>
      <c r="F7" s="22"/>
      <c r="G7" s="22"/>
      <c r="H7" s="22"/>
      <c r="I7" s="22"/>
      <c r="J7" s="22"/>
      <c r="K7" s="22"/>
      <c r="L7" s="22"/>
      <c r="M7" s="22"/>
      <c r="N7" s="22"/>
      <c r="O7" s="22"/>
      <c r="P7" s="22"/>
      <c r="Q7" s="22"/>
      <c r="R7" s="22"/>
      <c r="S7" s="22"/>
      <c r="T7" s="22"/>
      <c r="U7" s="22"/>
      <c r="V7" s="22"/>
      <c r="W7" s="22"/>
      <c r="X7" s="22"/>
      <c r="Y7" s="22"/>
      <c r="Z7" s="22"/>
      <c r="AA7" s="22"/>
      <c r="AB7" s="22"/>
      <c r="AC7" s="22"/>
      <c r="AD7" s="22"/>
      <c r="AE7" s="22"/>
    </row>
    <row r="8" spans="1:37" ht="51" x14ac:dyDescent="0.25">
      <c r="A8" s="22"/>
      <c r="B8" s="13" t="s">
        <v>50</v>
      </c>
      <c r="C8" s="9" t="s">
        <v>98</v>
      </c>
      <c r="D8" s="10">
        <v>1</v>
      </c>
      <c r="E8" s="22"/>
      <c r="F8" s="22"/>
      <c r="G8" s="22"/>
      <c r="H8" s="22"/>
      <c r="I8" s="22"/>
      <c r="J8" s="22"/>
      <c r="K8" s="22"/>
      <c r="L8" s="22"/>
      <c r="M8" s="22"/>
      <c r="N8" s="22"/>
      <c r="O8" s="22"/>
      <c r="P8" s="22"/>
      <c r="Q8" s="22"/>
      <c r="R8" s="22"/>
      <c r="S8" s="22"/>
      <c r="T8" s="22"/>
      <c r="U8" s="22"/>
      <c r="V8" s="22"/>
      <c r="W8" s="22"/>
      <c r="X8" s="22"/>
      <c r="Y8" s="22"/>
      <c r="Z8" s="22"/>
      <c r="AA8" s="22"/>
      <c r="AB8" s="22"/>
      <c r="AC8" s="22"/>
      <c r="AD8" s="22"/>
      <c r="AE8" s="22"/>
    </row>
    <row r="9" spans="1:37" x14ac:dyDescent="0.25">
      <c r="A9" s="22"/>
      <c r="B9" s="45"/>
      <c r="C9" s="45"/>
      <c r="D9" s="45"/>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row>
    <row r="10" spans="1:37" ht="16.5" x14ac:dyDescent="0.25">
      <c r="A10" s="22"/>
      <c r="B10" s="46"/>
      <c r="C10" s="45"/>
      <c r="D10" s="45"/>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row>
    <row r="11" spans="1:37" x14ac:dyDescent="0.25">
      <c r="A11" s="22"/>
      <c r="B11" s="45"/>
      <c r="C11" s="45"/>
      <c r="D11" s="4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row>
    <row r="12" spans="1:37" x14ac:dyDescent="0.25">
      <c r="A12" s="22"/>
      <c r="B12" s="45"/>
      <c r="C12" s="45"/>
      <c r="D12" s="45"/>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row>
    <row r="13" spans="1:37" x14ac:dyDescent="0.25">
      <c r="A13" s="22"/>
      <c r="B13" s="45"/>
      <c r="C13" s="45"/>
      <c r="D13" s="45"/>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row>
    <row r="14" spans="1:37" x14ac:dyDescent="0.25">
      <c r="A14" s="22"/>
      <c r="B14" s="45"/>
      <c r="C14" s="45"/>
      <c r="D14" s="45"/>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row>
    <row r="15" spans="1:37" x14ac:dyDescent="0.25">
      <c r="A15" s="22"/>
      <c r="B15" s="45"/>
      <c r="C15" s="45"/>
      <c r="D15" s="45"/>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row>
    <row r="16" spans="1:37" x14ac:dyDescent="0.25">
      <c r="A16" s="22"/>
      <c r="B16" s="45"/>
      <c r="C16" s="45"/>
      <c r="D16" s="45"/>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row>
    <row r="17" spans="1:37" x14ac:dyDescent="0.25">
      <c r="A17" s="22"/>
      <c r="B17" s="45"/>
      <c r="C17" s="45"/>
      <c r="D17" s="45"/>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row>
    <row r="18" spans="1:37" x14ac:dyDescent="0.25">
      <c r="A18" s="22"/>
      <c r="B18" s="45"/>
      <c r="C18" s="45"/>
      <c r="D18" s="45"/>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row>
    <row r="19" spans="1:37" x14ac:dyDescent="0.25">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row>
    <row r="20" spans="1:37" x14ac:dyDescent="0.25">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row>
    <row r="21" spans="1:37" x14ac:dyDescent="0.25">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row>
    <row r="22" spans="1:37" x14ac:dyDescent="0.2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row>
    <row r="23" spans="1:37" x14ac:dyDescent="0.25">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row>
    <row r="24" spans="1:37" x14ac:dyDescent="0.25">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row>
    <row r="25" spans="1:37" x14ac:dyDescent="0.25">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row>
    <row r="26" spans="1:37" x14ac:dyDescent="0.25">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row>
    <row r="27" spans="1:37" x14ac:dyDescent="0.25">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row>
    <row r="28" spans="1:37" x14ac:dyDescent="0.25">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row>
    <row r="29" spans="1:37" x14ac:dyDescent="0.2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row>
    <row r="30" spans="1:37" x14ac:dyDescent="0.25">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row>
    <row r="31" spans="1:37" x14ac:dyDescent="0.2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row>
    <row r="32" spans="1:37" x14ac:dyDescent="0.25">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row>
    <row r="33" spans="1:31" x14ac:dyDescent="0.25">
      <c r="A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row>
    <row r="34" spans="1:31" x14ac:dyDescent="0.25">
      <c r="A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row>
    <row r="35" spans="1:31" x14ac:dyDescent="0.25">
      <c r="A35" s="22"/>
    </row>
    <row r="36" spans="1:31" x14ac:dyDescent="0.25">
      <c r="A36" s="22"/>
    </row>
    <row r="37" spans="1:31" x14ac:dyDescent="0.25">
      <c r="A37" s="22"/>
    </row>
    <row r="38" spans="1:31" x14ac:dyDescent="0.25">
      <c r="A38" s="22"/>
    </row>
    <row r="39" spans="1:31" x14ac:dyDescent="0.25">
      <c r="A39" s="22"/>
    </row>
    <row r="40" spans="1:31" x14ac:dyDescent="0.25">
      <c r="A40" s="22"/>
    </row>
    <row r="41" spans="1:31" x14ac:dyDescent="0.25">
      <c r="A41" s="22"/>
    </row>
    <row r="42" spans="1:31" x14ac:dyDescent="0.25">
      <c r="A42" s="22"/>
    </row>
    <row r="43" spans="1:31" x14ac:dyDescent="0.25">
      <c r="A43" s="22"/>
    </row>
    <row r="44" spans="1:31" x14ac:dyDescent="0.25">
      <c r="A44" s="22"/>
    </row>
    <row r="45" spans="1:31" x14ac:dyDescent="0.25">
      <c r="A45" s="22"/>
    </row>
    <row r="46" spans="1:31" x14ac:dyDescent="0.25">
      <c r="A46" s="22"/>
    </row>
    <row r="47" spans="1:31" x14ac:dyDescent="0.25">
      <c r="A47" s="22"/>
    </row>
    <row r="48" spans="1:31" x14ac:dyDescent="0.25">
      <c r="A48" s="22"/>
    </row>
    <row r="49" spans="1:1" x14ac:dyDescent="0.25">
      <c r="A49" s="22"/>
    </row>
    <row r="50" spans="1:1" x14ac:dyDescent="0.25">
      <c r="A50" s="22"/>
    </row>
    <row r="51" spans="1:1" x14ac:dyDescent="0.25">
      <c r="A51" s="22"/>
    </row>
    <row r="52" spans="1:1" x14ac:dyDescent="0.25">
      <c r="A52" s="22"/>
    </row>
    <row r="53" spans="1:1" x14ac:dyDescent="0.25">
      <c r="A53" s="22"/>
    </row>
    <row r="54" spans="1:1" x14ac:dyDescent="0.25">
      <c r="A54" s="22"/>
    </row>
    <row r="55" spans="1:1" x14ac:dyDescent="0.25">
      <c r="A55" s="22"/>
    </row>
  </sheetData>
  <mergeCells count="1">
    <mergeCell ref="B1:D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U232"/>
  <sheetViews>
    <sheetView topLeftCell="C195" zoomScale="60" zoomScaleNormal="60" workbookViewId="0">
      <selection activeCell="E220" sqref="E220"/>
    </sheetView>
  </sheetViews>
  <sheetFormatPr baseColWidth="10" defaultRowHeight="15" x14ac:dyDescent="0.25"/>
  <cols>
    <col min="2" max="2" width="40.42578125" customWidth="1"/>
    <col min="3" max="3" width="74.85546875" customWidth="1"/>
    <col min="4" max="4" width="135" bestFit="1" customWidth="1"/>
    <col min="5" max="5" width="39" customWidth="1"/>
    <col min="6" max="6" width="29.85546875" customWidth="1"/>
  </cols>
  <sheetData>
    <row r="1" spans="1:21" ht="33.75" x14ac:dyDescent="0.25">
      <c r="A1" s="22"/>
      <c r="B1" s="845" t="s">
        <v>58</v>
      </c>
      <c r="C1" s="845"/>
      <c r="D1" s="845"/>
      <c r="E1" s="22"/>
      <c r="F1" s="22"/>
      <c r="G1" s="22"/>
      <c r="H1" s="22"/>
      <c r="I1" s="22"/>
      <c r="J1" s="22"/>
      <c r="K1" s="22"/>
      <c r="L1" s="22"/>
      <c r="M1" s="22"/>
      <c r="N1" s="22"/>
      <c r="O1" s="22"/>
      <c r="P1" s="22"/>
      <c r="Q1" s="22"/>
      <c r="R1" s="22"/>
      <c r="S1" s="22"/>
      <c r="T1" s="22"/>
      <c r="U1" s="22"/>
    </row>
    <row r="2" spans="1:21" ht="15.75" thickBot="1" x14ac:dyDescent="0.3">
      <c r="A2" s="22"/>
      <c r="B2" s="22"/>
      <c r="C2" s="22"/>
      <c r="D2" s="22"/>
      <c r="E2" s="22"/>
      <c r="F2" s="22"/>
      <c r="G2" s="22"/>
      <c r="H2" s="22"/>
      <c r="I2" s="22"/>
      <c r="J2" s="22"/>
      <c r="K2" s="22"/>
      <c r="L2" s="22"/>
      <c r="M2" s="22"/>
      <c r="N2" s="22"/>
      <c r="O2" s="22"/>
      <c r="P2" s="22"/>
      <c r="Q2" s="22"/>
      <c r="R2" s="22"/>
      <c r="S2" s="22"/>
      <c r="T2" s="22"/>
      <c r="U2" s="22"/>
    </row>
    <row r="3" spans="1:21" ht="32.25" thickBot="1" x14ac:dyDescent="0.3">
      <c r="A3" s="22"/>
      <c r="B3" s="43"/>
      <c r="C3" s="112" t="s">
        <v>52</v>
      </c>
      <c r="D3" s="112" t="s">
        <v>53</v>
      </c>
      <c r="E3" s="22"/>
      <c r="F3" s="132" t="s">
        <v>275</v>
      </c>
      <c r="G3" s="133" t="s">
        <v>276</v>
      </c>
      <c r="H3" s="22"/>
      <c r="I3" s="22"/>
      <c r="J3" s="22"/>
      <c r="K3" s="22"/>
      <c r="L3" s="22"/>
      <c r="M3" s="22"/>
      <c r="N3" s="22"/>
      <c r="O3" s="22"/>
      <c r="P3" s="22"/>
      <c r="Q3" s="22"/>
      <c r="R3" s="22"/>
      <c r="S3" s="22"/>
      <c r="T3" s="22"/>
      <c r="U3" s="22"/>
    </row>
    <row r="4" spans="1:21" ht="33.75" x14ac:dyDescent="0.25">
      <c r="A4" s="42" t="s">
        <v>78</v>
      </c>
      <c r="B4" s="113" t="s">
        <v>93</v>
      </c>
      <c r="C4" s="106" t="s">
        <v>139</v>
      </c>
      <c r="D4" s="109" t="s">
        <v>219</v>
      </c>
      <c r="E4" s="22"/>
      <c r="F4" s="118" t="s">
        <v>277</v>
      </c>
      <c r="G4" s="119">
        <v>0.2</v>
      </c>
      <c r="H4" s="22"/>
      <c r="I4" s="22"/>
      <c r="J4" s="22"/>
      <c r="K4" s="22"/>
      <c r="L4" s="22"/>
      <c r="M4" s="22"/>
      <c r="N4" s="22"/>
      <c r="O4" s="22"/>
      <c r="P4" s="22"/>
      <c r="Q4" s="22"/>
      <c r="R4" s="22"/>
      <c r="S4" s="22"/>
      <c r="T4" s="22"/>
      <c r="U4" s="22"/>
    </row>
    <row r="5" spans="1:21" ht="67.5" x14ac:dyDescent="0.25">
      <c r="A5" s="42" t="s">
        <v>79</v>
      </c>
      <c r="B5" s="114" t="s">
        <v>347</v>
      </c>
      <c r="C5" s="107" t="s">
        <v>85</v>
      </c>
      <c r="D5" s="110" t="s">
        <v>90</v>
      </c>
      <c r="E5" s="22"/>
      <c r="F5" s="120" t="s">
        <v>79</v>
      </c>
      <c r="G5" s="119">
        <v>0.4</v>
      </c>
      <c r="H5" s="22"/>
      <c r="I5" s="22"/>
      <c r="J5" s="22"/>
      <c r="K5" s="22"/>
      <c r="L5" s="22"/>
      <c r="M5" s="22"/>
      <c r="N5" s="22"/>
      <c r="O5" s="22"/>
      <c r="P5" s="22"/>
      <c r="Q5" s="22"/>
      <c r="R5" s="22"/>
      <c r="S5" s="22"/>
      <c r="T5" s="22"/>
      <c r="U5" s="22"/>
    </row>
    <row r="6" spans="1:21" ht="67.5" x14ac:dyDescent="0.25">
      <c r="A6" s="42" t="s">
        <v>76</v>
      </c>
      <c r="B6" s="115" t="s">
        <v>55</v>
      </c>
      <c r="C6" s="107" t="s">
        <v>86</v>
      </c>
      <c r="D6" s="110" t="s">
        <v>92</v>
      </c>
      <c r="E6" s="22"/>
      <c r="F6" s="121" t="s">
        <v>76</v>
      </c>
      <c r="G6" s="119">
        <v>0.6</v>
      </c>
      <c r="H6" s="22"/>
      <c r="I6" s="22"/>
      <c r="J6" s="22"/>
      <c r="K6" s="22"/>
      <c r="L6" s="22"/>
      <c r="M6" s="22"/>
      <c r="N6" s="22"/>
      <c r="O6" s="22"/>
      <c r="P6" s="22"/>
      <c r="Q6" s="22"/>
      <c r="R6" s="22"/>
      <c r="S6" s="22"/>
      <c r="T6" s="22"/>
      <c r="U6" s="22"/>
    </row>
    <row r="7" spans="1:21" ht="101.25" x14ac:dyDescent="0.25">
      <c r="A7" s="42" t="s">
        <v>6</v>
      </c>
      <c r="B7" s="116" t="s">
        <v>56</v>
      </c>
      <c r="C7" s="107" t="s">
        <v>87</v>
      </c>
      <c r="D7" s="110" t="s">
        <v>91</v>
      </c>
      <c r="E7" s="22"/>
      <c r="F7" s="122" t="s">
        <v>6</v>
      </c>
      <c r="G7" s="119">
        <v>0.8</v>
      </c>
      <c r="H7" s="22"/>
      <c r="I7" s="22"/>
      <c r="J7" s="22"/>
      <c r="K7" s="22"/>
      <c r="L7" s="22"/>
      <c r="M7" s="22"/>
      <c r="N7" s="22"/>
      <c r="O7" s="22"/>
      <c r="P7" s="22"/>
      <c r="Q7" s="22"/>
      <c r="R7" s="22"/>
      <c r="S7" s="22"/>
      <c r="T7" s="22"/>
      <c r="U7" s="22"/>
    </row>
    <row r="8" spans="1:21" ht="68.25" thickBot="1" x14ac:dyDescent="0.3">
      <c r="A8" s="42" t="s">
        <v>80</v>
      </c>
      <c r="B8" s="117" t="s">
        <v>57</v>
      </c>
      <c r="C8" s="108" t="s">
        <v>88</v>
      </c>
      <c r="D8" s="111" t="s">
        <v>110</v>
      </c>
      <c r="E8" s="22"/>
      <c r="F8" s="123" t="s">
        <v>80</v>
      </c>
      <c r="G8" s="119">
        <v>1</v>
      </c>
      <c r="H8" s="22"/>
      <c r="I8" s="22"/>
      <c r="J8" s="22"/>
      <c r="K8" s="22"/>
      <c r="L8" s="22"/>
      <c r="M8" s="22"/>
      <c r="N8" s="22"/>
      <c r="O8" s="22"/>
      <c r="P8" s="22"/>
      <c r="Q8" s="22"/>
      <c r="R8" s="22"/>
      <c r="S8" s="22"/>
      <c r="T8" s="22"/>
      <c r="U8" s="22"/>
    </row>
    <row r="9" spans="1:21" ht="20.25" x14ac:dyDescent="0.25">
      <c r="A9" s="42"/>
      <c r="B9" s="42"/>
      <c r="C9" s="44"/>
      <c r="D9" s="44"/>
      <c r="E9" s="22"/>
      <c r="F9" s="22"/>
      <c r="G9" s="22"/>
      <c r="H9" s="22"/>
      <c r="I9" s="22"/>
      <c r="J9" s="22"/>
      <c r="K9" s="22"/>
      <c r="L9" s="22"/>
      <c r="M9" s="22"/>
      <c r="N9" s="22"/>
      <c r="O9" s="22"/>
      <c r="P9" s="22"/>
      <c r="Q9" s="22"/>
      <c r="R9" s="22"/>
      <c r="S9" s="22"/>
      <c r="T9" s="22"/>
      <c r="U9" s="22"/>
    </row>
    <row r="10" spans="1:21" s="14" customFormat="1" ht="16.5" hidden="1" x14ac:dyDescent="0.25">
      <c r="A10" s="45"/>
      <c r="B10" s="130"/>
      <c r="C10" s="130"/>
      <c r="D10" s="130"/>
      <c r="E10" s="45"/>
      <c r="F10" s="45"/>
      <c r="G10" s="45"/>
      <c r="H10" s="45"/>
      <c r="I10" s="45"/>
      <c r="J10" s="45"/>
      <c r="K10" s="45"/>
      <c r="L10" s="45"/>
      <c r="M10" s="45"/>
      <c r="N10" s="45"/>
      <c r="O10" s="45"/>
      <c r="P10" s="45"/>
      <c r="Q10" s="45"/>
      <c r="R10" s="45"/>
      <c r="S10" s="45"/>
      <c r="T10" s="45"/>
      <c r="U10" s="45"/>
    </row>
    <row r="11" spans="1:21" s="14" customFormat="1" hidden="1" x14ac:dyDescent="0.25">
      <c r="A11" s="45"/>
      <c r="B11" s="45" t="s">
        <v>84</v>
      </c>
      <c r="C11" s="45" t="s">
        <v>128</v>
      </c>
      <c r="D11" s="45" t="s">
        <v>346</v>
      </c>
      <c r="E11" s="45"/>
      <c r="F11" s="45"/>
      <c r="G11" s="45"/>
      <c r="H11" s="45"/>
      <c r="I11" s="45"/>
      <c r="J11" s="45"/>
      <c r="K11" s="45"/>
      <c r="L11" s="45"/>
      <c r="M11" s="45"/>
      <c r="N11" s="45"/>
      <c r="O11" s="45"/>
      <c r="P11" s="45"/>
      <c r="Q11" s="45"/>
      <c r="R11" s="45"/>
      <c r="S11" s="45"/>
      <c r="T11" s="45"/>
      <c r="U11" s="45"/>
    </row>
    <row r="12" spans="1:21" s="14" customFormat="1" hidden="1" x14ac:dyDescent="0.25">
      <c r="A12" s="45"/>
      <c r="B12" s="45" t="s">
        <v>82</v>
      </c>
      <c r="C12" s="45" t="s">
        <v>132</v>
      </c>
      <c r="D12" s="45" t="s">
        <v>135</v>
      </c>
      <c r="E12" s="45"/>
      <c r="F12" s="45"/>
      <c r="G12" s="45"/>
      <c r="H12" s="45"/>
      <c r="I12" s="45"/>
      <c r="J12" s="45"/>
      <c r="K12" s="45"/>
      <c r="L12" s="45"/>
      <c r="M12" s="45"/>
      <c r="N12" s="45"/>
      <c r="O12" s="45"/>
      <c r="P12" s="45"/>
      <c r="Q12" s="45"/>
      <c r="R12" s="45"/>
      <c r="S12" s="45"/>
      <c r="T12" s="45"/>
      <c r="U12" s="45"/>
    </row>
    <row r="13" spans="1:21" s="14" customFormat="1" hidden="1" x14ac:dyDescent="0.25">
      <c r="A13" s="45"/>
      <c r="B13" s="45"/>
      <c r="C13" s="45" t="s">
        <v>131</v>
      </c>
      <c r="D13" s="45" t="s">
        <v>136</v>
      </c>
      <c r="E13" s="45"/>
      <c r="F13" s="45"/>
      <c r="G13" s="45"/>
      <c r="H13" s="45"/>
      <c r="I13" s="45"/>
      <c r="J13" s="45"/>
      <c r="K13" s="45"/>
      <c r="L13" s="45"/>
      <c r="M13" s="45"/>
      <c r="N13" s="45"/>
      <c r="O13" s="45"/>
      <c r="P13" s="45"/>
      <c r="Q13" s="45"/>
      <c r="R13" s="45"/>
      <c r="S13" s="45"/>
      <c r="T13" s="45"/>
      <c r="U13" s="45"/>
    </row>
    <row r="14" spans="1:21" s="14" customFormat="1" hidden="1" x14ac:dyDescent="0.25">
      <c r="A14" s="45"/>
      <c r="B14" s="45"/>
      <c r="C14" s="45" t="s">
        <v>133</v>
      </c>
      <c r="D14" s="45" t="s">
        <v>137</v>
      </c>
      <c r="E14" s="45"/>
      <c r="F14" s="45"/>
      <c r="G14" s="45"/>
      <c r="H14" s="45"/>
      <c r="I14" s="45"/>
      <c r="J14" s="45"/>
      <c r="K14" s="45"/>
      <c r="L14" s="45"/>
      <c r="M14" s="45"/>
      <c r="N14" s="45"/>
      <c r="O14" s="45"/>
      <c r="P14" s="45"/>
      <c r="Q14" s="45"/>
      <c r="R14" s="45"/>
      <c r="S14" s="45"/>
      <c r="T14" s="45"/>
      <c r="U14" s="45"/>
    </row>
    <row r="15" spans="1:21" s="14" customFormat="1" hidden="1" x14ac:dyDescent="0.25">
      <c r="A15" s="45"/>
      <c r="B15" s="45"/>
      <c r="C15" s="45" t="s">
        <v>134</v>
      </c>
      <c r="D15" s="45" t="s">
        <v>138</v>
      </c>
      <c r="E15" s="45"/>
      <c r="F15" s="45"/>
      <c r="G15" s="45"/>
      <c r="H15" s="45"/>
      <c r="I15" s="45"/>
      <c r="J15" s="45"/>
      <c r="K15" s="45"/>
      <c r="L15" s="45"/>
      <c r="M15" s="45"/>
      <c r="N15" s="45"/>
      <c r="O15" s="45"/>
      <c r="P15" s="45"/>
      <c r="Q15" s="45"/>
      <c r="R15" s="45"/>
      <c r="S15" s="45"/>
      <c r="T15" s="45"/>
      <c r="U15" s="45"/>
    </row>
    <row r="16" spans="1:21" s="14" customFormat="1" x14ac:dyDescent="0.25">
      <c r="A16" s="45"/>
      <c r="B16" s="45"/>
      <c r="C16" s="45"/>
      <c r="D16" s="45"/>
      <c r="E16" s="45"/>
      <c r="F16" s="45"/>
      <c r="G16" s="45"/>
      <c r="H16" s="45"/>
      <c r="I16" s="45"/>
      <c r="J16" s="45"/>
      <c r="K16" s="45"/>
      <c r="L16" s="45"/>
      <c r="M16" s="45"/>
      <c r="N16" s="45"/>
      <c r="O16" s="45"/>
    </row>
    <row r="17" spans="1:15" s="14" customFormat="1" x14ac:dyDescent="0.25">
      <c r="A17" s="45"/>
      <c r="B17" s="45"/>
      <c r="C17" s="45"/>
      <c r="D17" s="45"/>
      <c r="E17" s="45"/>
      <c r="F17" s="45"/>
      <c r="G17" s="45"/>
      <c r="H17" s="45"/>
      <c r="I17" s="45"/>
      <c r="J17" s="45"/>
      <c r="K17" s="45"/>
      <c r="L17" s="45"/>
      <c r="M17" s="45"/>
      <c r="N17" s="45"/>
      <c r="O17" s="45"/>
    </row>
    <row r="18" spans="1:15" s="14" customFormat="1" x14ac:dyDescent="0.25">
      <c r="A18" s="45"/>
      <c r="B18" s="45"/>
      <c r="C18" s="45"/>
      <c r="D18" s="45"/>
      <c r="E18" s="45"/>
      <c r="F18" s="45"/>
      <c r="G18" s="45"/>
      <c r="H18" s="45"/>
      <c r="I18" s="45"/>
      <c r="J18" s="45"/>
      <c r="K18" s="45"/>
      <c r="L18" s="45"/>
      <c r="M18" s="45"/>
      <c r="N18" s="45"/>
      <c r="O18" s="45"/>
    </row>
    <row r="19" spans="1:15" s="14" customFormat="1" x14ac:dyDescent="0.25">
      <c r="A19" s="45"/>
      <c r="B19" s="45"/>
      <c r="C19" s="45"/>
      <c r="D19" s="45"/>
      <c r="E19" s="45"/>
      <c r="F19" s="45"/>
      <c r="G19" s="45"/>
      <c r="H19" s="45"/>
      <c r="I19" s="45"/>
      <c r="J19" s="45"/>
      <c r="K19" s="45"/>
      <c r="L19" s="45"/>
      <c r="M19" s="45"/>
      <c r="N19" s="45"/>
      <c r="O19" s="45"/>
    </row>
    <row r="20" spans="1:15" s="14" customFormat="1" x14ac:dyDescent="0.25">
      <c r="A20" s="45"/>
      <c r="B20" s="45"/>
      <c r="C20" s="45"/>
      <c r="D20" s="45"/>
      <c r="E20" s="45"/>
      <c r="F20" s="45"/>
      <c r="G20" s="45"/>
      <c r="H20" s="45"/>
      <c r="I20" s="45"/>
      <c r="J20" s="45"/>
      <c r="K20" s="45"/>
      <c r="L20" s="45"/>
      <c r="M20" s="45"/>
      <c r="N20" s="45"/>
      <c r="O20" s="45"/>
    </row>
    <row r="21" spans="1:15" s="14" customFormat="1" x14ac:dyDescent="0.25">
      <c r="A21" s="45"/>
      <c r="B21" s="45"/>
      <c r="C21" s="45"/>
      <c r="D21" s="45"/>
      <c r="E21" s="45"/>
      <c r="F21" s="45"/>
      <c r="G21" s="45"/>
      <c r="H21" s="45"/>
      <c r="I21" s="45"/>
      <c r="J21" s="45"/>
      <c r="K21" s="45"/>
      <c r="L21" s="45"/>
      <c r="M21" s="45"/>
      <c r="N21" s="45"/>
      <c r="O21" s="45"/>
    </row>
    <row r="22" spans="1:15" s="14" customFormat="1" ht="20.25" x14ac:dyDescent="0.25">
      <c r="A22" s="45"/>
      <c r="B22" s="45"/>
      <c r="C22" s="131"/>
      <c r="D22" s="131"/>
      <c r="E22" s="45"/>
      <c r="F22" s="45"/>
      <c r="G22" s="45"/>
      <c r="H22" s="45"/>
      <c r="I22" s="45"/>
      <c r="J22" s="45"/>
      <c r="K22" s="45"/>
      <c r="L22" s="45"/>
      <c r="M22" s="45"/>
      <c r="N22" s="45"/>
      <c r="O22" s="45"/>
    </row>
    <row r="23" spans="1:15" s="14" customFormat="1" ht="20.25" x14ac:dyDescent="0.25">
      <c r="A23" s="45"/>
      <c r="B23" s="45"/>
      <c r="C23" s="131"/>
      <c r="D23" s="131"/>
      <c r="E23" s="45"/>
      <c r="F23" s="45"/>
      <c r="G23" s="45"/>
      <c r="H23" s="45"/>
      <c r="I23" s="45"/>
      <c r="J23" s="45"/>
      <c r="K23" s="45"/>
      <c r="L23" s="45"/>
      <c r="M23" s="45"/>
      <c r="N23" s="45"/>
      <c r="O23" s="45"/>
    </row>
    <row r="24" spans="1:15" ht="20.25" x14ac:dyDescent="0.25">
      <c r="A24" s="42"/>
      <c r="B24" s="42"/>
      <c r="C24" s="44"/>
      <c r="D24" s="44"/>
      <c r="E24" s="22"/>
      <c r="F24" s="22"/>
      <c r="G24" s="22"/>
      <c r="H24" s="22"/>
      <c r="I24" s="22"/>
      <c r="J24" s="22"/>
      <c r="K24" s="22"/>
      <c r="L24" s="22"/>
      <c r="M24" s="22"/>
      <c r="N24" s="22"/>
      <c r="O24" s="22"/>
    </row>
    <row r="25" spans="1:15" ht="20.25" x14ac:dyDescent="0.25">
      <c r="A25" s="42"/>
      <c r="B25" s="42"/>
      <c r="C25" s="44"/>
      <c r="D25" s="44"/>
      <c r="E25" s="22"/>
      <c r="F25" s="22"/>
      <c r="G25" s="22"/>
      <c r="H25" s="22"/>
      <c r="I25" s="22"/>
      <c r="J25" s="22"/>
      <c r="K25" s="22"/>
      <c r="L25" s="22"/>
      <c r="M25" s="22"/>
      <c r="N25" s="22"/>
      <c r="O25" s="22"/>
    </row>
    <row r="26" spans="1:15" ht="20.25" x14ac:dyDescent="0.25">
      <c r="A26" s="42"/>
      <c r="B26" s="42"/>
      <c r="C26" s="44"/>
      <c r="D26" s="44"/>
      <c r="E26" s="22"/>
      <c r="F26" s="22"/>
      <c r="G26" s="22"/>
      <c r="H26" s="22"/>
      <c r="I26" s="22"/>
      <c r="J26" s="22"/>
      <c r="K26" s="22"/>
      <c r="L26" s="22"/>
      <c r="M26" s="22"/>
      <c r="N26" s="22"/>
      <c r="O26" s="22"/>
    </row>
    <row r="27" spans="1:15" ht="20.25" x14ac:dyDescent="0.25">
      <c r="A27" s="42"/>
      <c r="B27" s="42"/>
      <c r="C27" s="44"/>
      <c r="D27" s="44"/>
      <c r="E27" s="22"/>
      <c r="F27" s="22"/>
      <c r="G27" s="22"/>
      <c r="H27" s="22"/>
      <c r="I27" s="22"/>
      <c r="J27" s="22"/>
      <c r="K27" s="22"/>
      <c r="L27" s="22"/>
      <c r="M27" s="22"/>
      <c r="N27" s="22"/>
      <c r="O27" s="22"/>
    </row>
    <row r="28" spans="1:15" ht="20.25" x14ac:dyDescent="0.25">
      <c r="A28" s="42"/>
      <c r="B28" s="42"/>
      <c r="C28" s="44"/>
      <c r="D28" s="44"/>
      <c r="E28" s="22"/>
      <c r="F28" s="22"/>
      <c r="G28" s="22"/>
      <c r="H28" s="22"/>
      <c r="I28" s="22"/>
      <c r="J28" s="22"/>
      <c r="K28" s="22"/>
      <c r="L28" s="22"/>
      <c r="M28" s="22"/>
      <c r="N28" s="22"/>
      <c r="O28" s="22"/>
    </row>
    <row r="29" spans="1:15" ht="20.25" x14ac:dyDescent="0.25">
      <c r="A29" s="42"/>
      <c r="B29" s="42"/>
      <c r="C29" s="44"/>
      <c r="D29" s="44"/>
      <c r="E29" s="22"/>
      <c r="F29" s="22"/>
      <c r="G29" s="22"/>
      <c r="H29" s="22"/>
      <c r="I29" s="22"/>
      <c r="J29" s="22"/>
      <c r="K29" s="22"/>
      <c r="L29" s="22"/>
      <c r="M29" s="22"/>
      <c r="N29" s="22"/>
      <c r="O29" s="22"/>
    </row>
    <row r="30" spans="1:15" ht="20.25" x14ac:dyDescent="0.25">
      <c r="A30" s="42"/>
      <c r="B30" s="42"/>
      <c r="C30" s="44"/>
      <c r="D30" s="44"/>
      <c r="E30" s="22"/>
      <c r="F30" s="22"/>
      <c r="G30" s="22"/>
      <c r="H30" s="22"/>
      <c r="I30" s="22"/>
      <c r="J30" s="22"/>
      <c r="K30" s="22"/>
      <c r="L30" s="22"/>
      <c r="M30" s="22"/>
      <c r="N30" s="22"/>
      <c r="O30" s="22"/>
    </row>
    <row r="31" spans="1:15" ht="20.25" x14ac:dyDescent="0.25">
      <c r="A31" s="42"/>
      <c r="B31" s="42"/>
      <c r="C31" s="44"/>
      <c r="D31" s="44"/>
      <c r="E31" s="22"/>
      <c r="F31" s="22"/>
      <c r="G31" s="22"/>
      <c r="H31" s="22"/>
      <c r="I31" s="22"/>
      <c r="J31" s="22"/>
      <c r="K31" s="22"/>
      <c r="L31" s="22"/>
      <c r="M31" s="22"/>
      <c r="N31" s="22"/>
      <c r="O31" s="22"/>
    </row>
    <row r="32" spans="1:15" ht="20.25" x14ac:dyDescent="0.25">
      <c r="A32" s="42"/>
      <c r="B32" s="42"/>
      <c r="C32" s="44"/>
      <c r="D32" s="44"/>
      <c r="E32" s="22"/>
      <c r="F32" s="22"/>
      <c r="G32" s="22"/>
      <c r="H32" s="22"/>
      <c r="I32" s="22"/>
      <c r="J32" s="22"/>
      <c r="K32" s="22"/>
      <c r="L32" s="22"/>
      <c r="M32" s="22"/>
      <c r="N32" s="22"/>
      <c r="O32" s="22"/>
    </row>
    <row r="33" spans="1:15" ht="20.25" x14ac:dyDescent="0.25">
      <c r="A33" s="42"/>
      <c r="B33" s="42"/>
      <c r="C33" s="44"/>
      <c r="D33" s="44"/>
      <c r="E33" s="22"/>
      <c r="F33" s="22"/>
      <c r="G33" s="22"/>
      <c r="H33" s="22"/>
      <c r="I33" s="22"/>
      <c r="J33" s="22"/>
      <c r="K33" s="22"/>
      <c r="L33" s="22"/>
      <c r="M33" s="22"/>
      <c r="N33" s="22"/>
      <c r="O33" s="22"/>
    </row>
    <row r="34" spans="1:15" ht="20.25" x14ac:dyDescent="0.25">
      <c r="A34" s="42"/>
      <c r="B34" s="42"/>
      <c r="C34" s="44"/>
      <c r="D34" s="44"/>
      <c r="E34" s="22"/>
      <c r="F34" s="22"/>
      <c r="G34" s="22"/>
      <c r="H34" s="22"/>
      <c r="I34" s="22"/>
      <c r="J34" s="22"/>
      <c r="K34" s="22"/>
      <c r="L34" s="22"/>
      <c r="M34" s="22"/>
      <c r="N34" s="22"/>
      <c r="O34" s="22"/>
    </row>
    <row r="35" spans="1:15" ht="20.25" x14ac:dyDescent="0.25">
      <c r="A35" s="42"/>
      <c r="B35" s="42"/>
      <c r="C35" s="44"/>
      <c r="D35" s="44"/>
      <c r="E35" s="22"/>
      <c r="F35" s="22"/>
      <c r="G35" s="22"/>
      <c r="H35" s="22"/>
      <c r="I35" s="22"/>
      <c r="J35" s="22"/>
      <c r="K35" s="22"/>
      <c r="L35" s="22"/>
      <c r="M35" s="22"/>
      <c r="N35" s="22"/>
      <c r="O35" s="22"/>
    </row>
    <row r="36" spans="1:15" ht="20.25" x14ac:dyDescent="0.25">
      <c r="A36" s="42"/>
      <c r="B36" s="42"/>
      <c r="C36" s="44"/>
      <c r="D36" s="44"/>
      <c r="E36" s="22"/>
      <c r="F36" s="22"/>
      <c r="G36" s="22"/>
      <c r="H36" s="22"/>
      <c r="I36" s="22"/>
      <c r="J36" s="22"/>
      <c r="K36" s="22"/>
      <c r="L36" s="22"/>
      <c r="M36" s="22"/>
      <c r="N36" s="22"/>
      <c r="O36" s="22"/>
    </row>
    <row r="37" spans="1:15" ht="20.25" x14ac:dyDescent="0.25">
      <c r="A37" s="42"/>
      <c r="B37" s="42"/>
      <c r="C37" s="44"/>
      <c r="D37" s="44"/>
      <c r="E37" s="22"/>
      <c r="F37" s="22"/>
      <c r="G37" s="22"/>
      <c r="H37" s="22"/>
      <c r="I37" s="22"/>
      <c r="J37" s="22"/>
      <c r="K37" s="22"/>
      <c r="L37" s="22"/>
      <c r="M37" s="22"/>
      <c r="N37" s="22"/>
      <c r="O37" s="22"/>
    </row>
    <row r="38" spans="1:15" ht="20.25" x14ac:dyDescent="0.25">
      <c r="A38" s="42"/>
      <c r="B38" s="42"/>
      <c r="C38" s="44"/>
      <c r="D38" s="44"/>
      <c r="E38" s="22"/>
      <c r="F38" s="22"/>
      <c r="G38" s="22"/>
      <c r="H38" s="22"/>
      <c r="I38" s="22"/>
      <c r="J38" s="22"/>
      <c r="K38" s="22"/>
      <c r="L38" s="22"/>
      <c r="M38" s="22"/>
      <c r="N38" s="22"/>
      <c r="O38" s="22"/>
    </row>
    <row r="39" spans="1:15" ht="20.25" x14ac:dyDescent="0.25">
      <c r="A39" s="42"/>
      <c r="B39" s="42"/>
      <c r="C39" s="44"/>
      <c r="D39" s="44"/>
      <c r="E39" s="22"/>
      <c r="F39" s="22"/>
      <c r="G39" s="22"/>
      <c r="H39" s="22"/>
      <c r="I39" s="22"/>
      <c r="J39" s="22"/>
      <c r="K39" s="22"/>
      <c r="L39" s="22"/>
      <c r="M39" s="22"/>
      <c r="N39" s="22"/>
      <c r="O39" s="22"/>
    </row>
    <row r="40" spans="1:15" ht="20.25" x14ac:dyDescent="0.25">
      <c r="A40" s="42"/>
      <c r="B40" s="42"/>
      <c r="C40" s="44"/>
      <c r="D40" s="44"/>
      <c r="E40" s="22"/>
      <c r="F40" s="22"/>
      <c r="G40" s="22"/>
      <c r="H40" s="22"/>
      <c r="I40" s="22"/>
      <c r="J40" s="22"/>
      <c r="K40" s="22"/>
      <c r="L40" s="22"/>
      <c r="M40" s="22"/>
      <c r="N40" s="22"/>
      <c r="O40" s="22"/>
    </row>
    <row r="41" spans="1:15" ht="20.25" x14ac:dyDescent="0.25">
      <c r="A41" s="42"/>
      <c r="B41" s="42"/>
      <c r="C41" s="44"/>
      <c r="D41" s="44"/>
      <c r="E41" s="22"/>
      <c r="F41" s="22"/>
      <c r="G41" s="22"/>
      <c r="H41" s="22"/>
      <c r="I41" s="22"/>
      <c r="J41" s="22"/>
      <c r="K41" s="22"/>
      <c r="L41" s="22"/>
      <c r="M41" s="22"/>
      <c r="N41" s="22"/>
      <c r="O41" s="22"/>
    </row>
    <row r="42" spans="1:15" ht="20.25" x14ac:dyDescent="0.25">
      <c r="A42" s="42"/>
      <c r="B42" s="42"/>
      <c r="C42" s="44"/>
      <c r="D42" s="44"/>
      <c r="E42" s="22"/>
      <c r="F42" s="22"/>
      <c r="G42" s="22"/>
      <c r="H42" s="22"/>
      <c r="I42" s="22"/>
      <c r="J42" s="22"/>
      <c r="K42" s="22"/>
      <c r="L42" s="22"/>
      <c r="M42" s="22"/>
      <c r="N42" s="22"/>
      <c r="O42" s="22"/>
    </row>
    <row r="43" spans="1:15" ht="20.25" x14ac:dyDescent="0.25">
      <c r="A43" s="42"/>
      <c r="B43" s="42"/>
      <c r="C43" s="44"/>
      <c r="D43" s="44"/>
      <c r="E43" s="22"/>
      <c r="F43" s="22"/>
      <c r="G43" s="22"/>
      <c r="H43" s="22"/>
      <c r="I43" s="22"/>
      <c r="J43" s="22"/>
      <c r="K43" s="22"/>
      <c r="L43" s="22"/>
      <c r="M43" s="22"/>
      <c r="N43" s="22"/>
      <c r="O43" s="22"/>
    </row>
    <row r="44" spans="1:15" ht="20.25" x14ac:dyDescent="0.25">
      <c r="A44" s="42"/>
      <c r="B44" s="42"/>
      <c r="C44" s="44"/>
      <c r="D44" s="44"/>
      <c r="E44" s="22"/>
      <c r="F44" s="22"/>
      <c r="G44" s="22"/>
      <c r="H44" s="22"/>
      <c r="I44" s="22"/>
      <c r="J44" s="22"/>
      <c r="K44" s="22"/>
      <c r="L44" s="22"/>
      <c r="M44" s="22"/>
      <c r="N44" s="22"/>
      <c r="O44" s="22"/>
    </row>
    <row r="45" spans="1:15" ht="20.25" x14ac:dyDescent="0.25">
      <c r="A45" s="42"/>
      <c r="B45" s="42"/>
      <c r="C45" s="44"/>
      <c r="D45" s="44"/>
      <c r="E45" s="22"/>
      <c r="F45" s="22"/>
      <c r="G45" s="22"/>
      <c r="H45" s="22"/>
      <c r="I45" s="22"/>
      <c r="J45" s="22"/>
      <c r="K45" s="22"/>
      <c r="L45" s="22"/>
      <c r="M45" s="22"/>
      <c r="N45" s="22"/>
      <c r="O45" s="22"/>
    </row>
    <row r="46" spans="1:15" ht="20.25" x14ac:dyDescent="0.25">
      <c r="A46" s="42"/>
      <c r="B46" s="42"/>
      <c r="C46" s="44"/>
      <c r="D46" s="44"/>
      <c r="E46" s="22"/>
      <c r="F46" s="22"/>
      <c r="G46" s="22"/>
      <c r="H46" s="22"/>
      <c r="I46" s="22"/>
      <c r="J46" s="22"/>
      <c r="K46" s="22"/>
      <c r="L46" s="22"/>
      <c r="M46" s="22"/>
      <c r="N46" s="22"/>
      <c r="O46" s="22"/>
    </row>
    <row r="47" spans="1:15" ht="20.25" x14ac:dyDescent="0.25">
      <c r="A47" s="42"/>
      <c r="B47" s="42"/>
      <c r="C47" s="44"/>
      <c r="D47" s="44"/>
      <c r="E47" s="22"/>
      <c r="F47" s="22"/>
      <c r="G47" s="22"/>
      <c r="H47" s="22"/>
      <c r="I47" s="22"/>
      <c r="J47" s="22"/>
      <c r="K47" s="22"/>
      <c r="L47" s="22"/>
      <c r="M47" s="22"/>
      <c r="N47" s="22"/>
      <c r="O47" s="22"/>
    </row>
    <row r="48" spans="1:15" ht="20.25" x14ac:dyDescent="0.25">
      <c r="A48" s="42"/>
      <c r="B48" s="42"/>
      <c r="C48" s="44"/>
      <c r="D48" s="44"/>
      <c r="E48" s="22"/>
      <c r="F48" s="22"/>
      <c r="G48" s="22"/>
      <c r="H48" s="22"/>
      <c r="I48" s="22"/>
      <c r="J48" s="22"/>
      <c r="K48" s="22"/>
      <c r="L48" s="22"/>
      <c r="M48" s="22"/>
      <c r="N48" s="22"/>
      <c r="O48" s="22"/>
    </row>
    <row r="49" spans="1:15" ht="20.25" x14ac:dyDescent="0.25">
      <c r="A49" s="42"/>
      <c r="B49" s="42"/>
      <c r="C49" s="44"/>
      <c r="D49" s="44"/>
      <c r="E49" s="22"/>
      <c r="F49" s="22"/>
      <c r="G49" s="22"/>
      <c r="H49" s="22"/>
      <c r="I49" s="22"/>
      <c r="J49" s="22"/>
      <c r="K49" s="22"/>
      <c r="L49" s="22"/>
      <c r="M49" s="22"/>
      <c r="N49" s="22"/>
      <c r="O49" s="22"/>
    </row>
    <row r="50" spans="1:15" ht="20.25" x14ac:dyDescent="0.25">
      <c r="A50" s="42"/>
      <c r="B50" s="42"/>
      <c r="C50" s="44"/>
      <c r="D50" s="44"/>
      <c r="E50" s="22"/>
      <c r="F50" s="22"/>
      <c r="G50" s="22"/>
      <c r="H50" s="22"/>
      <c r="I50" s="22"/>
      <c r="J50" s="22"/>
      <c r="K50" s="22"/>
      <c r="L50" s="22"/>
      <c r="M50" s="22"/>
      <c r="N50" s="22"/>
      <c r="O50" s="22"/>
    </row>
    <row r="51" spans="1:15" ht="20.25" x14ac:dyDescent="0.25">
      <c r="A51" s="42"/>
      <c r="B51" s="42"/>
      <c r="C51" s="44"/>
      <c r="D51" s="44"/>
      <c r="E51" s="22"/>
      <c r="F51" s="22"/>
      <c r="G51" s="22"/>
      <c r="H51" s="22"/>
      <c r="I51" s="22"/>
      <c r="J51" s="22"/>
      <c r="K51" s="22"/>
      <c r="L51" s="22"/>
      <c r="M51" s="22"/>
      <c r="N51" s="22"/>
      <c r="O51" s="22"/>
    </row>
    <row r="52" spans="1:15" ht="20.25" x14ac:dyDescent="0.25">
      <c r="A52" s="42"/>
      <c r="B52" s="15"/>
      <c r="C52" s="20"/>
      <c r="D52" s="20"/>
    </row>
    <row r="53" spans="1:15" ht="20.25" x14ac:dyDescent="0.25">
      <c r="A53" s="42"/>
      <c r="B53" s="15"/>
      <c r="C53" s="20"/>
      <c r="D53" s="20"/>
    </row>
    <row r="54" spans="1:15" ht="20.25" x14ac:dyDescent="0.25">
      <c r="A54" s="42"/>
      <c r="B54" s="15"/>
      <c r="C54" s="20"/>
      <c r="D54" s="20"/>
    </row>
    <row r="55" spans="1:15" ht="20.25" x14ac:dyDescent="0.25">
      <c r="A55" s="42"/>
      <c r="B55" s="15"/>
      <c r="C55" s="20"/>
      <c r="D55" s="20"/>
    </row>
    <row r="56" spans="1:15" ht="20.25" x14ac:dyDescent="0.25">
      <c r="A56" s="42"/>
      <c r="B56" s="15"/>
      <c r="C56" s="20"/>
      <c r="D56" s="20"/>
    </row>
    <row r="57" spans="1:15" ht="20.25" x14ac:dyDescent="0.25">
      <c r="A57" s="42"/>
      <c r="B57" s="15"/>
      <c r="C57" s="20"/>
      <c r="D57" s="20"/>
    </row>
    <row r="58" spans="1:15" ht="20.25" x14ac:dyDescent="0.25">
      <c r="A58" s="42"/>
      <c r="B58" s="15"/>
      <c r="C58" s="20"/>
      <c r="D58" s="20"/>
    </row>
    <row r="59" spans="1:15" ht="20.25" x14ac:dyDescent="0.25">
      <c r="A59" s="42"/>
      <c r="B59" s="15"/>
      <c r="C59" s="20"/>
      <c r="D59" s="20"/>
    </row>
    <row r="60" spans="1:15" ht="20.25" x14ac:dyDescent="0.25">
      <c r="A60" s="42"/>
      <c r="B60" s="15"/>
      <c r="C60" s="20"/>
      <c r="D60" s="20"/>
    </row>
    <row r="61" spans="1:15" ht="20.25" x14ac:dyDescent="0.25">
      <c r="A61" s="42"/>
      <c r="B61" s="15"/>
      <c r="C61" s="20"/>
      <c r="D61" s="20"/>
    </row>
    <row r="62" spans="1:15" ht="20.25" x14ac:dyDescent="0.25">
      <c r="A62" s="42"/>
      <c r="B62" s="15"/>
      <c r="C62" s="20"/>
      <c r="D62" s="20"/>
    </row>
    <row r="63" spans="1:15" ht="20.25" x14ac:dyDescent="0.25">
      <c r="A63" s="42"/>
      <c r="B63" s="15"/>
      <c r="C63" s="20"/>
      <c r="D63" s="20"/>
    </row>
    <row r="64" spans="1:15" ht="20.25" x14ac:dyDescent="0.25">
      <c r="A64" s="42"/>
      <c r="B64" s="15"/>
      <c r="C64" s="20"/>
      <c r="D64" s="20"/>
    </row>
    <row r="65" spans="1:4" ht="20.25" x14ac:dyDescent="0.25">
      <c r="A65" s="42"/>
      <c r="B65" s="15"/>
      <c r="C65" s="20"/>
      <c r="D65" s="20"/>
    </row>
    <row r="66" spans="1:4" ht="20.25" x14ac:dyDescent="0.25">
      <c r="A66" s="42"/>
      <c r="B66" s="15"/>
      <c r="C66" s="20"/>
      <c r="D66" s="20"/>
    </row>
    <row r="67" spans="1:4" ht="20.25" x14ac:dyDescent="0.25">
      <c r="A67" s="42"/>
      <c r="B67" s="15"/>
      <c r="C67" s="20"/>
      <c r="D67" s="20"/>
    </row>
    <row r="68" spans="1:4" ht="20.25" x14ac:dyDescent="0.25">
      <c r="A68" s="42"/>
      <c r="B68" s="15"/>
      <c r="C68" s="20"/>
      <c r="D68" s="20"/>
    </row>
    <row r="69" spans="1:4" ht="20.25" x14ac:dyDescent="0.25">
      <c r="A69" s="42"/>
      <c r="B69" s="15"/>
      <c r="C69" s="20"/>
      <c r="D69" s="20"/>
    </row>
    <row r="70" spans="1:4" ht="20.25" x14ac:dyDescent="0.25">
      <c r="A70" s="42"/>
      <c r="B70" s="15"/>
      <c r="C70" s="20"/>
      <c r="D70" s="20"/>
    </row>
    <row r="71" spans="1:4" ht="20.25" x14ac:dyDescent="0.25">
      <c r="A71" s="42"/>
      <c r="B71" s="15"/>
      <c r="C71" s="20"/>
      <c r="D71" s="20"/>
    </row>
    <row r="72" spans="1:4" ht="20.25" x14ac:dyDescent="0.25">
      <c r="A72" s="42"/>
      <c r="B72" s="15"/>
      <c r="C72" s="20"/>
      <c r="D72" s="20"/>
    </row>
    <row r="73" spans="1:4" ht="20.25" x14ac:dyDescent="0.25">
      <c r="A73" s="42"/>
      <c r="B73" s="15"/>
      <c r="C73" s="20"/>
      <c r="D73" s="20"/>
    </row>
    <row r="74" spans="1:4" ht="20.25" x14ac:dyDescent="0.25">
      <c r="A74" s="42"/>
      <c r="B74" s="15"/>
      <c r="C74" s="20"/>
      <c r="D74" s="20"/>
    </row>
    <row r="75" spans="1:4" ht="20.25" x14ac:dyDescent="0.25">
      <c r="A75" s="42"/>
      <c r="B75" s="15"/>
      <c r="C75" s="20"/>
      <c r="D75" s="20"/>
    </row>
    <row r="76" spans="1:4" ht="20.25" x14ac:dyDescent="0.25">
      <c r="A76" s="42"/>
      <c r="B76" s="15"/>
      <c r="C76" s="20"/>
      <c r="D76" s="20"/>
    </row>
    <row r="77" spans="1:4" ht="20.25" x14ac:dyDescent="0.25">
      <c r="A77" s="42"/>
      <c r="B77" s="15"/>
      <c r="C77" s="20"/>
      <c r="D77" s="20"/>
    </row>
    <row r="78" spans="1:4" ht="20.25" x14ac:dyDescent="0.25">
      <c r="A78" s="42"/>
      <c r="B78" s="15"/>
      <c r="C78" s="20"/>
      <c r="D78" s="20"/>
    </row>
    <row r="79" spans="1:4" ht="20.25" x14ac:dyDescent="0.25">
      <c r="A79" s="42"/>
      <c r="B79" s="15"/>
      <c r="C79" s="20"/>
      <c r="D79" s="20"/>
    </row>
    <row r="80" spans="1:4" ht="20.25" x14ac:dyDescent="0.25">
      <c r="A80" s="42"/>
      <c r="B80" s="15"/>
      <c r="C80" s="20"/>
      <c r="D80" s="20"/>
    </row>
    <row r="81" spans="1:4" ht="20.25" x14ac:dyDescent="0.25">
      <c r="A81" s="42"/>
      <c r="B81" s="15"/>
      <c r="C81" s="20"/>
      <c r="D81" s="20"/>
    </row>
    <row r="82" spans="1:4" ht="20.25" x14ac:dyDescent="0.25">
      <c r="A82" s="42"/>
      <c r="B82" s="15"/>
      <c r="C82" s="20"/>
      <c r="D82" s="20"/>
    </row>
    <row r="83" spans="1:4" ht="20.25" x14ac:dyDescent="0.25">
      <c r="A83" s="42"/>
      <c r="B83" s="15"/>
      <c r="C83" s="20"/>
      <c r="D83" s="20"/>
    </row>
    <row r="84" spans="1:4" ht="20.25" x14ac:dyDescent="0.25">
      <c r="A84" s="42"/>
      <c r="B84" s="15"/>
      <c r="C84" s="20"/>
      <c r="D84" s="20"/>
    </row>
    <row r="85" spans="1:4" ht="20.25" x14ac:dyDescent="0.25">
      <c r="A85" s="42"/>
      <c r="B85" s="15"/>
      <c r="C85" s="20"/>
      <c r="D85" s="20"/>
    </row>
    <row r="86" spans="1:4" ht="20.25" x14ac:dyDescent="0.25">
      <c r="A86" s="42"/>
      <c r="B86" s="15"/>
      <c r="C86" s="20"/>
      <c r="D86" s="20"/>
    </row>
    <row r="87" spans="1:4" ht="20.25" x14ac:dyDescent="0.25">
      <c r="A87" s="42"/>
      <c r="B87" s="15"/>
      <c r="C87" s="20"/>
      <c r="D87" s="20"/>
    </row>
    <row r="88" spans="1:4" ht="20.25" x14ac:dyDescent="0.25">
      <c r="A88" s="42"/>
      <c r="B88" s="15"/>
      <c r="C88" s="20"/>
      <c r="D88" s="20"/>
    </row>
    <row r="89" spans="1:4" ht="20.25" x14ac:dyDescent="0.25">
      <c r="A89" s="42"/>
      <c r="B89" s="15"/>
      <c r="C89" s="20"/>
      <c r="D89" s="20"/>
    </row>
    <row r="90" spans="1:4" ht="20.25" x14ac:dyDescent="0.25">
      <c r="A90" s="42"/>
      <c r="B90" s="15"/>
      <c r="C90" s="20"/>
      <c r="D90" s="20"/>
    </row>
    <row r="91" spans="1:4" ht="20.25" x14ac:dyDescent="0.25">
      <c r="A91" s="42"/>
      <c r="B91" s="15"/>
      <c r="C91" s="20"/>
      <c r="D91" s="20"/>
    </row>
    <row r="92" spans="1:4" ht="20.25" x14ac:dyDescent="0.25">
      <c r="A92" s="42"/>
      <c r="B92" s="15"/>
      <c r="C92" s="20"/>
      <c r="D92" s="20"/>
    </row>
    <row r="93" spans="1:4" ht="20.25" x14ac:dyDescent="0.25">
      <c r="A93" s="42"/>
      <c r="B93" s="15"/>
      <c r="C93" s="20"/>
      <c r="D93" s="20"/>
    </row>
    <row r="94" spans="1:4" ht="20.25" x14ac:dyDescent="0.25">
      <c r="A94" s="42"/>
      <c r="B94" s="15"/>
      <c r="C94" s="20"/>
      <c r="D94" s="20"/>
    </row>
    <row r="95" spans="1:4" ht="20.25" x14ac:dyDescent="0.25">
      <c r="A95" s="42"/>
      <c r="B95" s="15"/>
      <c r="C95" s="20"/>
      <c r="D95" s="20"/>
    </row>
    <row r="96" spans="1:4" ht="20.25" x14ac:dyDescent="0.25">
      <c r="A96" s="42"/>
      <c r="B96" s="15"/>
      <c r="C96" s="20"/>
      <c r="D96" s="20"/>
    </row>
    <row r="97" spans="1:4" ht="20.25" x14ac:dyDescent="0.25">
      <c r="A97" s="42"/>
      <c r="B97" s="15"/>
      <c r="C97" s="20"/>
      <c r="D97" s="20"/>
    </row>
    <row r="98" spans="1:4" ht="20.25" x14ac:dyDescent="0.25">
      <c r="A98" s="42"/>
      <c r="B98" s="15"/>
      <c r="C98" s="20"/>
      <c r="D98" s="20"/>
    </row>
    <row r="99" spans="1:4" ht="20.25" x14ac:dyDescent="0.25">
      <c r="A99" s="42"/>
      <c r="B99" s="15"/>
      <c r="C99" s="20"/>
      <c r="D99" s="20"/>
    </row>
    <row r="100" spans="1:4" ht="20.25" x14ac:dyDescent="0.25">
      <c r="A100" s="42"/>
      <c r="B100" s="15"/>
      <c r="C100" s="20"/>
      <c r="D100" s="20"/>
    </row>
    <row r="101" spans="1:4" ht="20.25" x14ac:dyDescent="0.25">
      <c r="A101" s="42"/>
      <c r="B101" s="15"/>
      <c r="C101" s="20"/>
      <c r="D101" s="20"/>
    </row>
    <row r="102" spans="1:4" ht="20.25" x14ac:dyDescent="0.25">
      <c r="A102" s="42"/>
      <c r="B102" s="15"/>
      <c r="C102" s="20"/>
      <c r="D102" s="20"/>
    </row>
    <row r="103" spans="1:4" ht="20.25" x14ac:dyDescent="0.25">
      <c r="A103" s="42"/>
      <c r="B103" s="15"/>
      <c r="C103" s="20"/>
      <c r="D103" s="20"/>
    </row>
    <row r="104" spans="1:4" ht="20.25" x14ac:dyDescent="0.25">
      <c r="A104" s="42"/>
      <c r="B104" s="15"/>
      <c r="C104" s="20"/>
      <c r="D104" s="20"/>
    </row>
    <row r="105" spans="1:4" ht="20.25" x14ac:dyDescent="0.25">
      <c r="A105" s="42"/>
      <c r="B105" s="15"/>
      <c r="C105" s="20"/>
      <c r="D105" s="20"/>
    </row>
    <row r="106" spans="1:4" ht="20.25" x14ac:dyDescent="0.25">
      <c r="A106" s="42"/>
      <c r="B106" s="15"/>
      <c r="C106" s="20"/>
      <c r="D106" s="20"/>
    </row>
    <row r="107" spans="1:4" ht="20.25" x14ac:dyDescent="0.25">
      <c r="A107" s="42"/>
      <c r="B107" s="15"/>
      <c r="C107" s="20"/>
      <c r="D107" s="20"/>
    </row>
    <row r="108" spans="1:4" ht="20.25" x14ac:dyDescent="0.25">
      <c r="A108" s="42"/>
      <c r="B108" s="15"/>
      <c r="C108" s="20"/>
      <c r="D108" s="20"/>
    </row>
    <row r="109" spans="1:4" ht="20.25" x14ac:dyDescent="0.25">
      <c r="A109" s="42"/>
      <c r="B109" s="15"/>
      <c r="C109" s="20"/>
      <c r="D109" s="20"/>
    </row>
    <row r="110" spans="1:4" ht="20.25" x14ac:dyDescent="0.25">
      <c r="A110" s="42"/>
      <c r="B110" s="15"/>
      <c r="C110" s="20"/>
      <c r="D110" s="20"/>
    </row>
    <row r="111" spans="1:4" ht="20.25" x14ac:dyDescent="0.25">
      <c r="A111" s="42"/>
      <c r="B111" s="15"/>
      <c r="C111" s="20"/>
      <c r="D111" s="20"/>
    </row>
    <row r="112" spans="1:4" ht="20.25" x14ac:dyDescent="0.25">
      <c r="A112" s="42"/>
      <c r="B112" s="15"/>
      <c r="C112" s="20"/>
      <c r="D112" s="20"/>
    </row>
    <row r="113" spans="1:4" ht="20.25" x14ac:dyDescent="0.25">
      <c r="A113" s="42"/>
      <c r="B113" s="15"/>
      <c r="C113" s="20"/>
      <c r="D113" s="20"/>
    </row>
    <row r="114" spans="1:4" ht="20.25" x14ac:dyDescent="0.25">
      <c r="A114" s="42"/>
      <c r="B114" s="15"/>
      <c r="C114" s="20"/>
      <c r="D114" s="20"/>
    </row>
    <row r="115" spans="1:4" ht="20.25" x14ac:dyDescent="0.25">
      <c r="A115" s="42"/>
      <c r="B115" s="15"/>
      <c r="C115" s="20"/>
      <c r="D115" s="20"/>
    </row>
    <row r="116" spans="1:4" ht="20.25" x14ac:dyDescent="0.25">
      <c r="A116" s="42"/>
      <c r="B116" s="15"/>
      <c r="C116" s="20"/>
      <c r="D116" s="20"/>
    </row>
    <row r="117" spans="1:4" ht="20.25" x14ac:dyDescent="0.25">
      <c r="A117" s="42"/>
      <c r="B117" s="15"/>
      <c r="C117" s="20"/>
      <c r="D117" s="20"/>
    </row>
    <row r="118" spans="1:4" ht="20.25" x14ac:dyDescent="0.25">
      <c r="A118" s="42"/>
      <c r="B118" s="15"/>
      <c r="C118" s="20"/>
      <c r="D118" s="20"/>
    </row>
    <row r="119" spans="1:4" ht="20.25" x14ac:dyDescent="0.25">
      <c r="A119" s="42"/>
      <c r="B119" s="15"/>
      <c r="C119" s="20"/>
      <c r="D119" s="20"/>
    </row>
    <row r="120" spans="1:4" ht="20.25" x14ac:dyDescent="0.25">
      <c r="A120" s="42"/>
      <c r="B120" s="15"/>
      <c r="C120" s="20"/>
      <c r="D120" s="20"/>
    </row>
    <row r="121" spans="1:4" ht="20.25" x14ac:dyDescent="0.25">
      <c r="A121" s="42"/>
      <c r="B121" s="15"/>
      <c r="C121" s="20"/>
      <c r="D121" s="20"/>
    </row>
    <row r="122" spans="1:4" ht="20.25" x14ac:dyDescent="0.25">
      <c r="A122" s="42"/>
      <c r="B122" s="15"/>
      <c r="C122" s="20"/>
      <c r="D122" s="20"/>
    </row>
    <row r="123" spans="1:4" ht="20.25" x14ac:dyDescent="0.25">
      <c r="A123" s="42"/>
      <c r="B123" s="15"/>
      <c r="C123" s="20"/>
      <c r="D123" s="20"/>
    </row>
    <row r="124" spans="1:4" ht="20.25" x14ac:dyDescent="0.25">
      <c r="A124" s="42"/>
      <c r="B124" s="15"/>
      <c r="C124" s="20"/>
      <c r="D124" s="20"/>
    </row>
    <row r="125" spans="1:4" ht="20.25" x14ac:dyDescent="0.25">
      <c r="A125" s="42"/>
      <c r="B125" s="15"/>
      <c r="C125" s="20"/>
      <c r="D125" s="20"/>
    </row>
    <row r="126" spans="1:4" ht="20.25" x14ac:dyDescent="0.25">
      <c r="A126" s="42"/>
      <c r="B126" s="15"/>
      <c r="C126" s="20"/>
      <c r="D126" s="20"/>
    </row>
    <row r="127" spans="1:4" ht="20.25" x14ac:dyDescent="0.25">
      <c r="A127" s="42"/>
      <c r="B127" s="15"/>
      <c r="C127" s="20"/>
      <c r="D127" s="20"/>
    </row>
    <row r="128" spans="1:4" ht="20.25" x14ac:dyDescent="0.25">
      <c r="A128" s="42"/>
      <c r="B128" s="15"/>
      <c r="C128" s="20"/>
      <c r="D128" s="20"/>
    </row>
    <row r="129" spans="1:4" ht="20.25" x14ac:dyDescent="0.25">
      <c r="A129" s="42"/>
      <c r="B129" s="15"/>
      <c r="C129" s="20"/>
      <c r="D129" s="20"/>
    </row>
    <row r="130" spans="1:4" ht="20.25" x14ac:dyDescent="0.25">
      <c r="A130" s="42"/>
      <c r="B130" s="15"/>
      <c r="C130" s="20"/>
      <c r="D130" s="20"/>
    </row>
    <row r="131" spans="1:4" ht="20.25" x14ac:dyDescent="0.25">
      <c r="A131" s="42"/>
      <c r="B131" s="15"/>
      <c r="C131" s="20"/>
      <c r="D131" s="20"/>
    </row>
    <row r="132" spans="1:4" ht="20.25" x14ac:dyDescent="0.25">
      <c r="A132" s="42"/>
      <c r="B132" s="15"/>
      <c r="C132" s="20"/>
      <c r="D132" s="20"/>
    </row>
    <row r="133" spans="1:4" ht="20.25" x14ac:dyDescent="0.25">
      <c r="A133" s="42"/>
      <c r="B133" s="15"/>
      <c r="C133" s="20"/>
      <c r="D133" s="20"/>
    </row>
    <row r="134" spans="1:4" ht="20.25" x14ac:dyDescent="0.25">
      <c r="A134" s="42"/>
      <c r="B134" s="15"/>
      <c r="C134" s="20"/>
      <c r="D134" s="20"/>
    </row>
    <row r="135" spans="1:4" ht="20.25" x14ac:dyDescent="0.25">
      <c r="A135" s="42"/>
      <c r="B135" s="15"/>
      <c r="C135" s="20"/>
      <c r="D135" s="20"/>
    </row>
    <row r="136" spans="1:4" ht="20.25" x14ac:dyDescent="0.25">
      <c r="A136" s="42"/>
      <c r="B136" s="15"/>
      <c r="C136" s="20"/>
      <c r="D136" s="20"/>
    </row>
    <row r="137" spans="1:4" ht="20.25" x14ac:dyDescent="0.25">
      <c r="A137" s="42"/>
      <c r="B137" s="15"/>
      <c r="C137" s="20"/>
      <c r="D137" s="20"/>
    </row>
    <row r="138" spans="1:4" ht="20.25" x14ac:dyDescent="0.25">
      <c r="A138" s="42"/>
      <c r="B138" s="15"/>
      <c r="C138" s="20"/>
      <c r="D138" s="20"/>
    </row>
    <row r="139" spans="1:4" ht="20.25" x14ac:dyDescent="0.25">
      <c r="A139" s="42"/>
      <c r="B139" s="15"/>
      <c r="C139" s="20"/>
      <c r="D139" s="20"/>
    </row>
    <row r="140" spans="1:4" ht="20.25" x14ac:dyDescent="0.25">
      <c r="A140" s="42"/>
      <c r="B140" s="15"/>
      <c r="C140" s="20"/>
      <c r="D140" s="20"/>
    </row>
    <row r="141" spans="1:4" ht="20.25" x14ac:dyDescent="0.25">
      <c r="A141" s="42"/>
      <c r="B141" s="15"/>
      <c r="C141" s="20"/>
      <c r="D141" s="20"/>
    </row>
    <row r="142" spans="1:4" ht="20.25" x14ac:dyDescent="0.25">
      <c r="A142" s="42"/>
      <c r="B142" s="15"/>
      <c r="C142" s="20"/>
      <c r="D142" s="20"/>
    </row>
    <row r="143" spans="1:4" ht="20.25" x14ac:dyDescent="0.25">
      <c r="A143" s="42"/>
      <c r="B143" s="15"/>
      <c r="C143" s="20"/>
      <c r="D143" s="20"/>
    </row>
    <row r="144" spans="1:4" ht="20.25" x14ac:dyDescent="0.25">
      <c r="A144" s="42"/>
      <c r="B144" s="15"/>
      <c r="C144" s="20"/>
      <c r="D144" s="20"/>
    </row>
    <row r="145" spans="1:4" ht="20.25" x14ac:dyDescent="0.25">
      <c r="A145" s="42"/>
      <c r="B145" s="15"/>
      <c r="C145" s="20"/>
      <c r="D145" s="20"/>
    </row>
    <row r="146" spans="1:4" ht="20.25" x14ac:dyDescent="0.25">
      <c r="A146" s="42"/>
      <c r="B146" s="15"/>
      <c r="C146" s="20"/>
      <c r="D146" s="20"/>
    </row>
    <row r="147" spans="1:4" ht="20.25" x14ac:dyDescent="0.25">
      <c r="A147" s="42"/>
      <c r="B147" s="15"/>
      <c r="C147" s="20"/>
      <c r="D147" s="20"/>
    </row>
    <row r="148" spans="1:4" ht="20.25" x14ac:dyDescent="0.25">
      <c r="A148" s="42"/>
      <c r="B148" s="15"/>
      <c r="C148" s="20"/>
      <c r="D148" s="20"/>
    </row>
    <row r="149" spans="1:4" ht="20.25" x14ac:dyDescent="0.25">
      <c r="A149" s="42"/>
      <c r="B149" s="15"/>
      <c r="C149" s="20"/>
      <c r="D149" s="20"/>
    </row>
    <row r="150" spans="1:4" ht="20.25" x14ac:dyDescent="0.25">
      <c r="A150" s="42"/>
      <c r="B150" s="15"/>
      <c r="C150" s="20"/>
      <c r="D150" s="20"/>
    </row>
    <row r="151" spans="1:4" ht="20.25" x14ac:dyDescent="0.25">
      <c r="A151" s="42"/>
      <c r="B151" s="15"/>
      <c r="C151" s="20"/>
      <c r="D151" s="20"/>
    </row>
    <row r="152" spans="1:4" ht="20.25" x14ac:dyDescent="0.25">
      <c r="A152" s="42"/>
      <c r="B152" s="15"/>
      <c r="C152" s="20"/>
      <c r="D152" s="20"/>
    </row>
    <row r="153" spans="1:4" ht="20.25" x14ac:dyDescent="0.25">
      <c r="A153" s="42"/>
      <c r="B153" s="15"/>
      <c r="C153" s="20"/>
      <c r="D153" s="20"/>
    </row>
    <row r="154" spans="1:4" ht="20.25" x14ac:dyDescent="0.25">
      <c r="A154" s="42"/>
      <c r="B154" s="15"/>
      <c r="C154" s="20"/>
      <c r="D154" s="20"/>
    </row>
    <row r="155" spans="1:4" ht="20.25" x14ac:dyDescent="0.25">
      <c r="A155" s="42"/>
      <c r="B155" s="15"/>
      <c r="C155" s="20"/>
      <c r="D155" s="20"/>
    </row>
    <row r="156" spans="1:4" ht="20.25" x14ac:dyDescent="0.25">
      <c r="A156" s="42"/>
      <c r="B156" s="15"/>
      <c r="C156" s="20"/>
      <c r="D156" s="20"/>
    </row>
    <row r="157" spans="1:4" ht="20.25" x14ac:dyDescent="0.25">
      <c r="A157" s="42"/>
      <c r="B157" s="15"/>
      <c r="C157" s="20"/>
      <c r="D157" s="20"/>
    </row>
    <row r="158" spans="1:4" ht="20.25" x14ac:dyDescent="0.25">
      <c r="A158" s="42"/>
      <c r="B158" s="15"/>
      <c r="C158" s="20"/>
      <c r="D158" s="20"/>
    </row>
    <row r="159" spans="1:4" ht="20.25" x14ac:dyDescent="0.25">
      <c r="A159" s="42"/>
      <c r="B159" s="15"/>
      <c r="C159" s="20"/>
      <c r="D159" s="20"/>
    </row>
    <row r="160" spans="1:4" ht="20.25" x14ac:dyDescent="0.25">
      <c r="A160" s="42"/>
      <c r="B160" s="15"/>
      <c r="C160" s="20"/>
      <c r="D160" s="20"/>
    </row>
    <row r="161" spans="1:4" ht="20.25" x14ac:dyDescent="0.25">
      <c r="A161" s="42"/>
      <c r="B161" s="15"/>
      <c r="C161" s="20"/>
      <c r="D161" s="20"/>
    </row>
    <row r="162" spans="1:4" ht="20.25" x14ac:dyDescent="0.25">
      <c r="A162" s="42"/>
      <c r="B162" s="15"/>
      <c r="C162" s="20"/>
      <c r="D162" s="20"/>
    </row>
    <row r="163" spans="1:4" ht="20.25" x14ac:dyDescent="0.25">
      <c r="A163" s="42"/>
      <c r="B163" s="15"/>
      <c r="C163" s="20"/>
      <c r="D163" s="20"/>
    </row>
    <row r="164" spans="1:4" ht="20.25" x14ac:dyDescent="0.25">
      <c r="A164" s="42"/>
      <c r="B164" s="15"/>
      <c r="C164" s="20"/>
      <c r="D164" s="20"/>
    </row>
    <row r="165" spans="1:4" ht="20.25" x14ac:dyDescent="0.25">
      <c r="A165" s="42"/>
      <c r="B165" s="15"/>
      <c r="C165" s="20"/>
      <c r="D165" s="20"/>
    </row>
    <row r="166" spans="1:4" ht="20.25" x14ac:dyDescent="0.25">
      <c r="A166" s="42"/>
      <c r="B166" s="15"/>
      <c r="C166" s="20"/>
      <c r="D166" s="20"/>
    </row>
    <row r="167" spans="1:4" ht="20.25" x14ac:dyDescent="0.25">
      <c r="A167" s="42"/>
      <c r="B167" s="15"/>
      <c r="C167" s="20"/>
      <c r="D167" s="20"/>
    </row>
    <row r="168" spans="1:4" ht="20.25" x14ac:dyDescent="0.25">
      <c r="A168" s="42"/>
      <c r="B168" s="15"/>
      <c r="C168" s="20"/>
      <c r="D168" s="20"/>
    </row>
    <row r="169" spans="1:4" ht="20.25" x14ac:dyDescent="0.25">
      <c r="A169" s="42"/>
      <c r="B169" s="15"/>
      <c r="C169" s="20"/>
      <c r="D169" s="20"/>
    </row>
    <row r="170" spans="1:4" ht="20.25" x14ac:dyDescent="0.25">
      <c r="A170" s="42"/>
      <c r="B170" s="15"/>
      <c r="C170" s="20"/>
      <c r="D170" s="20"/>
    </row>
    <row r="171" spans="1:4" ht="20.25" x14ac:dyDescent="0.25">
      <c r="A171" s="42"/>
      <c r="B171" s="15"/>
      <c r="C171" s="20"/>
      <c r="D171" s="20"/>
    </row>
    <row r="172" spans="1:4" ht="20.25" x14ac:dyDescent="0.25">
      <c r="A172" s="42"/>
      <c r="B172" s="15"/>
      <c r="C172" s="20"/>
      <c r="D172" s="20"/>
    </row>
    <row r="173" spans="1:4" ht="20.25" x14ac:dyDescent="0.25">
      <c r="A173" s="42"/>
      <c r="B173" s="15"/>
      <c r="C173" s="20"/>
      <c r="D173" s="20"/>
    </row>
    <row r="174" spans="1:4" ht="20.25" x14ac:dyDescent="0.25">
      <c r="A174" s="42"/>
      <c r="B174" s="15"/>
      <c r="C174" s="20"/>
      <c r="D174" s="20"/>
    </row>
    <row r="175" spans="1:4" ht="20.25" x14ac:dyDescent="0.25">
      <c r="A175" s="42"/>
      <c r="B175" s="15"/>
      <c r="C175" s="20"/>
      <c r="D175" s="20"/>
    </row>
    <row r="176" spans="1:4" ht="20.25" x14ac:dyDescent="0.25">
      <c r="A176" s="42"/>
      <c r="B176" s="15"/>
      <c r="C176" s="20"/>
      <c r="D176" s="20"/>
    </row>
    <row r="177" spans="1:4" ht="20.25" x14ac:dyDescent="0.25">
      <c r="A177" s="42"/>
      <c r="B177" s="15"/>
      <c r="C177" s="20"/>
      <c r="D177" s="20"/>
    </row>
    <row r="178" spans="1:4" ht="20.25" x14ac:dyDescent="0.25">
      <c r="A178" s="42"/>
      <c r="B178" s="15"/>
      <c r="C178" s="20"/>
      <c r="D178" s="20"/>
    </row>
    <row r="179" spans="1:4" ht="20.25" x14ac:dyDescent="0.25">
      <c r="A179" s="42"/>
      <c r="B179" s="15"/>
      <c r="C179" s="20"/>
      <c r="D179" s="20"/>
    </row>
    <row r="180" spans="1:4" ht="20.25" x14ac:dyDescent="0.25">
      <c r="A180" s="42"/>
      <c r="B180" s="15"/>
      <c r="C180" s="20"/>
      <c r="D180" s="20"/>
    </row>
    <row r="181" spans="1:4" ht="20.25" x14ac:dyDescent="0.25">
      <c r="A181" s="42"/>
      <c r="B181" s="15"/>
      <c r="C181" s="20"/>
      <c r="D181" s="20"/>
    </row>
    <row r="182" spans="1:4" ht="20.25" x14ac:dyDescent="0.25">
      <c r="A182" s="42"/>
      <c r="B182" s="15"/>
      <c r="C182" s="20"/>
      <c r="D182" s="20"/>
    </row>
    <row r="183" spans="1:4" ht="20.25" x14ac:dyDescent="0.25">
      <c r="A183" s="42"/>
      <c r="B183" s="15"/>
      <c r="C183" s="20"/>
      <c r="D183" s="20"/>
    </row>
    <row r="184" spans="1:4" ht="20.25" x14ac:dyDescent="0.25">
      <c r="A184" s="42"/>
      <c r="B184" s="15"/>
      <c r="C184" s="20"/>
      <c r="D184" s="20"/>
    </row>
    <row r="185" spans="1:4" ht="20.25" x14ac:dyDescent="0.25">
      <c r="A185" s="42"/>
      <c r="B185" s="15"/>
      <c r="C185" s="20"/>
      <c r="D185" s="20"/>
    </row>
    <row r="186" spans="1:4" ht="20.25" x14ac:dyDescent="0.25">
      <c r="A186" s="42"/>
      <c r="B186" s="15"/>
      <c r="C186" s="20"/>
      <c r="D186" s="20"/>
    </row>
    <row r="187" spans="1:4" ht="20.25" x14ac:dyDescent="0.25">
      <c r="A187" s="42"/>
      <c r="B187" s="15"/>
      <c r="C187" s="20"/>
      <c r="D187" s="20"/>
    </row>
    <row r="188" spans="1:4" ht="20.25" x14ac:dyDescent="0.25">
      <c r="A188" s="42"/>
      <c r="B188" s="15"/>
      <c r="C188" s="20"/>
      <c r="D188" s="20"/>
    </row>
    <row r="189" spans="1:4" ht="20.25" x14ac:dyDescent="0.25">
      <c r="A189" s="42"/>
      <c r="B189" s="15"/>
      <c r="C189" s="20"/>
      <c r="D189" s="20"/>
    </row>
    <row r="190" spans="1:4" ht="20.25" x14ac:dyDescent="0.25">
      <c r="A190" s="42"/>
      <c r="B190" s="15"/>
      <c r="C190" s="20"/>
      <c r="D190" s="20"/>
    </row>
    <row r="191" spans="1:4" ht="20.25" x14ac:dyDescent="0.25">
      <c r="A191" s="42"/>
      <c r="B191" s="15"/>
      <c r="C191" s="20"/>
      <c r="D191" s="20"/>
    </row>
    <row r="192" spans="1:4" ht="20.25" x14ac:dyDescent="0.25">
      <c r="A192" s="42"/>
      <c r="B192" s="15"/>
      <c r="C192" s="20"/>
      <c r="D192" s="20"/>
    </row>
    <row r="193" spans="1:4" ht="20.25" x14ac:dyDescent="0.25">
      <c r="A193" s="42"/>
      <c r="B193" s="15"/>
      <c r="C193" s="20"/>
      <c r="D193" s="20"/>
    </row>
    <row r="194" spans="1:4" ht="20.25" x14ac:dyDescent="0.25">
      <c r="A194" s="42"/>
      <c r="B194" s="15"/>
      <c r="C194" s="20"/>
      <c r="D194" s="20"/>
    </row>
    <row r="195" spans="1:4" ht="20.25" x14ac:dyDescent="0.25">
      <c r="A195" s="42"/>
      <c r="B195" s="15"/>
      <c r="C195" s="20"/>
      <c r="D195" s="20"/>
    </row>
    <row r="196" spans="1:4" ht="20.25" x14ac:dyDescent="0.25">
      <c r="A196" s="42"/>
      <c r="B196" s="15"/>
      <c r="C196" s="20"/>
      <c r="D196" s="20"/>
    </row>
    <row r="197" spans="1:4" ht="20.25" x14ac:dyDescent="0.25">
      <c r="A197" s="42"/>
      <c r="B197" s="15"/>
      <c r="C197" s="20"/>
      <c r="D197" s="20"/>
    </row>
    <row r="198" spans="1:4" ht="20.25" x14ac:dyDescent="0.25">
      <c r="A198" s="42"/>
      <c r="B198" s="15"/>
      <c r="C198" s="20"/>
      <c r="D198" s="20"/>
    </row>
    <row r="199" spans="1:4" ht="20.25" x14ac:dyDescent="0.25">
      <c r="A199" s="42"/>
      <c r="B199" s="15"/>
      <c r="C199" s="20"/>
      <c r="D199" s="20"/>
    </row>
    <row r="200" spans="1:4" ht="20.25" x14ac:dyDescent="0.25">
      <c r="A200" s="42"/>
      <c r="B200" s="15"/>
      <c r="C200" s="20"/>
      <c r="D200" s="20"/>
    </row>
    <row r="201" spans="1:4" ht="20.25" x14ac:dyDescent="0.25">
      <c r="A201" s="42"/>
      <c r="B201" s="15"/>
      <c r="C201" s="20"/>
      <c r="D201" s="20"/>
    </row>
    <row r="202" spans="1:4" ht="20.25" x14ac:dyDescent="0.25">
      <c r="A202" s="42"/>
      <c r="B202" s="15"/>
      <c r="C202" s="20"/>
      <c r="D202" s="20"/>
    </row>
    <row r="203" spans="1:4" ht="20.25" x14ac:dyDescent="0.25">
      <c r="A203" s="42"/>
      <c r="B203" s="15"/>
      <c r="C203" s="20"/>
      <c r="D203" s="20"/>
    </row>
    <row r="204" spans="1:4" ht="20.25" x14ac:dyDescent="0.25">
      <c r="A204" s="42"/>
      <c r="B204" s="15"/>
      <c r="C204" s="20"/>
      <c r="D204" s="20"/>
    </row>
    <row r="205" spans="1:4" ht="20.25" x14ac:dyDescent="0.25">
      <c r="A205" s="42"/>
      <c r="B205" s="15"/>
      <c r="C205" s="20"/>
      <c r="D205" s="20"/>
    </row>
    <row r="206" spans="1:4" ht="20.25" x14ac:dyDescent="0.25">
      <c r="A206" s="42"/>
      <c r="B206" s="15"/>
      <c r="C206" s="20"/>
      <c r="D206" s="20"/>
    </row>
    <row r="207" spans="1:4" ht="20.25" x14ac:dyDescent="0.25">
      <c r="A207" s="42"/>
      <c r="B207" s="15"/>
      <c r="C207" s="20"/>
      <c r="D207" s="20"/>
    </row>
    <row r="208" spans="1:4" x14ac:dyDescent="0.25">
      <c r="A208" s="22"/>
      <c r="B208" s="15"/>
      <c r="C208" s="15"/>
      <c r="D208" s="15"/>
    </row>
    <row r="209" spans="1:8" ht="20.25" x14ac:dyDescent="0.25">
      <c r="A209" s="22"/>
      <c r="B209" s="16" t="s">
        <v>81</v>
      </c>
      <c r="C209" s="16" t="s">
        <v>127</v>
      </c>
      <c r="D209" s="19" t="s">
        <v>81</v>
      </c>
      <c r="E209" s="19" t="s">
        <v>127</v>
      </c>
    </row>
    <row r="210" spans="1:8" ht="21" x14ac:dyDescent="0.35">
      <c r="A210" s="22"/>
      <c r="B210" s="17" t="s">
        <v>83</v>
      </c>
      <c r="C210" s="17" t="s">
        <v>54</v>
      </c>
      <c r="D210" t="s">
        <v>83</v>
      </c>
      <c r="F210" t="str">
        <f>IF(NOT(ISBLANK(D210)),D210,IF(NOT(ISBLANK(E210)),"     "&amp;E210,FALSE))</f>
        <v>Afectación Económica o presupuestal</v>
      </c>
      <c r="G210" t="s">
        <v>83</v>
      </c>
      <c r="H210" t="str">
        <f ca="1">IF(NOT(ISERROR(MATCH(G210,_xlfn.ANCHORARRAY(B221),0))),F223&amp;"Por favor no seleccionar los criterios de impacto",G210)</f>
        <v>Afectación Económica o presupuestal</v>
      </c>
    </row>
    <row r="211" spans="1:8" ht="21" x14ac:dyDescent="0.35">
      <c r="A211" s="22"/>
      <c r="B211" s="17" t="s">
        <v>83</v>
      </c>
      <c r="C211" s="17" t="s">
        <v>85</v>
      </c>
      <c r="E211" t="s">
        <v>54</v>
      </c>
      <c r="F211" s="327" t="str">
        <f t="shared" ref="F211:F221" si="0">IF(NOT(ISBLANK(D211)),D211,IF(NOT(ISBLANK(E211)),"     "&amp;E211,FALSE))</f>
        <v xml:space="preserve">     Afectación menor a 10 SMLMV .</v>
      </c>
    </row>
    <row r="212" spans="1:8" ht="21" x14ac:dyDescent="0.35">
      <c r="A212" s="22"/>
      <c r="B212" s="17" t="s">
        <v>83</v>
      </c>
      <c r="C212" s="17" t="s">
        <v>86</v>
      </c>
      <c r="E212" t="s">
        <v>85</v>
      </c>
      <c r="F212" s="327" t="str">
        <f t="shared" si="0"/>
        <v xml:space="preserve">     Entre 10 y 50 SMLMV </v>
      </c>
    </row>
    <row r="213" spans="1:8" ht="21" x14ac:dyDescent="0.35">
      <c r="A213" s="22"/>
      <c r="B213" s="17" t="s">
        <v>83</v>
      </c>
      <c r="C213" s="17" t="s">
        <v>87</v>
      </c>
      <c r="E213" t="s">
        <v>86</v>
      </c>
      <c r="F213" s="327" t="str">
        <f t="shared" si="0"/>
        <v xml:space="preserve">     Entre 50 y 100 SMLMV </v>
      </c>
    </row>
    <row r="214" spans="1:8" ht="21" x14ac:dyDescent="0.35">
      <c r="A214" s="22"/>
      <c r="B214" s="17" t="s">
        <v>83</v>
      </c>
      <c r="C214" s="17" t="s">
        <v>88</v>
      </c>
      <c r="E214" t="s">
        <v>87</v>
      </c>
      <c r="F214" s="327" t="str">
        <f t="shared" si="0"/>
        <v xml:space="preserve">     Entre 100 y 500 SMLMV </v>
      </c>
    </row>
    <row r="215" spans="1:8" ht="21" x14ac:dyDescent="0.35">
      <c r="A215" s="22"/>
      <c r="B215" s="17" t="s">
        <v>53</v>
      </c>
      <c r="C215" s="17" t="s">
        <v>89</v>
      </c>
      <c r="E215" t="s">
        <v>88</v>
      </c>
      <c r="F215" s="327" t="str">
        <f t="shared" si="0"/>
        <v xml:space="preserve">     Mayor a 500 SMLMV </v>
      </c>
    </row>
    <row r="216" spans="1:8" ht="21" x14ac:dyDescent="0.35">
      <c r="A216" s="22"/>
      <c r="B216" s="17" t="s">
        <v>53</v>
      </c>
      <c r="C216" s="17" t="s">
        <v>90</v>
      </c>
      <c r="D216" t="s">
        <v>53</v>
      </c>
      <c r="F216" t="str">
        <f t="shared" si="0"/>
        <v>Pérdida Reputacional</v>
      </c>
    </row>
    <row r="217" spans="1:8" ht="21" x14ac:dyDescent="0.35">
      <c r="A217" s="22"/>
      <c r="B217" s="17" t="s">
        <v>53</v>
      </c>
      <c r="C217" s="17" t="s">
        <v>92</v>
      </c>
      <c r="E217" t="s">
        <v>220</v>
      </c>
      <c r="F217" s="327" t="str">
        <f t="shared" si="0"/>
        <v xml:space="preserve">     El riesgo afecta la imagen de alguna dependencia de la entidad</v>
      </c>
    </row>
    <row r="218" spans="1:8" ht="21" x14ac:dyDescent="0.35">
      <c r="A218" s="22"/>
      <c r="B218" s="17" t="s">
        <v>53</v>
      </c>
      <c r="C218" s="17" t="s">
        <v>91</v>
      </c>
      <c r="E218" t="s">
        <v>90</v>
      </c>
      <c r="F218" s="327" t="str">
        <f t="shared" si="0"/>
        <v xml:space="preserve">     El riesgo afecta la imagen de la entidad internamente, de conocimiento general, nivel interno, de junta dircetiva y accionistas y/o de provedores</v>
      </c>
    </row>
    <row r="219" spans="1:8" ht="21" x14ac:dyDescent="0.35">
      <c r="A219" s="22"/>
      <c r="B219" s="17" t="s">
        <v>53</v>
      </c>
      <c r="C219" s="17" t="s">
        <v>110</v>
      </c>
      <c r="E219" t="s">
        <v>92</v>
      </c>
      <c r="F219" s="327" t="str">
        <f t="shared" si="0"/>
        <v xml:space="preserve">     El riesgo afecta la imagen de la entidad con algunos usuarios de relevancia frente al logro de los objetivos</v>
      </c>
    </row>
    <row r="220" spans="1:8" x14ac:dyDescent="0.25">
      <c r="A220" s="22"/>
      <c r="B220" s="18"/>
      <c r="C220" s="18"/>
      <c r="E220" t="s">
        <v>91</v>
      </c>
      <c r="F220" s="327" t="str">
        <f t="shared" si="0"/>
        <v xml:space="preserve">     El riesgo afecta la imagen de de la entidad con efecto publicitario sostenido a nivel de sector administrativo, nivel departamental o municipal</v>
      </c>
    </row>
    <row r="221" spans="1:8" x14ac:dyDescent="0.25">
      <c r="A221" s="22"/>
      <c r="B221" s="18" t="e" cm="1">
        <f t="array" aca="1" ref="B221:B223" ca="1">_xlfn.UNIQUE(Tabla1[[#All],[Criterios]])</f>
        <v>#NAME?</v>
      </c>
      <c r="C221" s="18"/>
      <c r="E221" t="s">
        <v>110</v>
      </c>
      <c r="F221" s="327" t="str">
        <f t="shared" si="0"/>
        <v xml:space="preserve">     El riesgo afecta la imagen de la entidad a nivel nacional, con efecto publicitarios sostenible a nivel país</v>
      </c>
    </row>
    <row r="222" spans="1:8" x14ac:dyDescent="0.25">
      <c r="A222" s="22"/>
      <c r="B222" s="18" t="e">
        <f ca="1"/>
        <v>#NAME?</v>
      </c>
      <c r="C222" s="18"/>
    </row>
    <row r="223" spans="1:8" x14ac:dyDescent="0.25">
      <c r="B223" s="18" t="e">
        <f ca="1"/>
        <v>#NAME?</v>
      </c>
      <c r="C223" s="18"/>
      <c r="F223" s="21" t="s">
        <v>129</v>
      </c>
    </row>
    <row r="224" spans="1:8" x14ac:dyDescent="0.25">
      <c r="B224" s="14"/>
      <c r="C224" s="14"/>
      <c r="F224" s="21" t="s">
        <v>130</v>
      </c>
    </row>
    <row r="225" spans="2:4" x14ac:dyDescent="0.25">
      <c r="B225" s="14"/>
      <c r="C225" s="14"/>
    </row>
    <row r="226" spans="2:4" x14ac:dyDescent="0.25">
      <c r="B226" s="14"/>
      <c r="C226" s="14"/>
    </row>
    <row r="227" spans="2:4" x14ac:dyDescent="0.25">
      <c r="B227" s="14"/>
      <c r="C227" s="14"/>
      <c r="D227" s="14"/>
    </row>
    <row r="228" spans="2:4" x14ac:dyDescent="0.25">
      <c r="B228" s="14"/>
      <c r="C228" s="14"/>
      <c r="D228" s="14"/>
    </row>
    <row r="229" spans="2:4" x14ac:dyDescent="0.25">
      <c r="B229" s="14"/>
      <c r="C229" s="14"/>
      <c r="D229" s="14"/>
    </row>
    <row r="230" spans="2:4" x14ac:dyDescent="0.25">
      <c r="B230" s="14"/>
      <c r="C230" s="14"/>
      <c r="D230" s="14"/>
    </row>
    <row r="231" spans="2:4" x14ac:dyDescent="0.25">
      <c r="B231" s="14"/>
      <c r="C231" s="14"/>
      <c r="D231" s="14"/>
    </row>
    <row r="232" spans="2:4" x14ac:dyDescent="0.25">
      <c r="B232" s="14"/>
      <c r="C232" s="14"/>
      <c r="D232" s="14"/>
    </row>
  </sheetData>
  <mergeCells count="1">
    <mergeCell ref="B1:D1"/>
  </mergeCells>
  <dataValidations disablePrompts="1" count="1">
    <dataValidation type="list" allowBlank="1" showInputMessage="1" showErrorMessage="1" sqref="G210">
      <formula1>$F$210:$F$221</formula1>
    </dataValidation>
  </dataValidations>
  <pageMargins left="0.7" right="0.7" top="0.75" bottom="0.75" header="0.3" footer="0.3"/>
  <pageSetup orientation="portrait" r:id="rId2"/>
  <ignoredErrors>
    <ignoredError sqref="B221" evalError="1"/>
  </ignoredErrors>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1:F16"/>
  <sheetViews>
    <sheetView workbookViewId="0">
      <selection activeCell="E10" sqref="E10"/>
    </sheetView>
  </sheetViews>
  <sheetFormatPr baseColWidth="10" defaultColWidth="14.28515625" defaultRowHeight="12.75" x14ac:dyDescent="0.2"/>
  <cols>
    <col min="1" max="2" width="14.28515625" style="27"/>
    <col min="3" max="3" width="17" style="27" customWidth="1"/>
    <col min="4" max="4" width="14.28515625" style="27"/>
    <col min="5" max="5" width="46" style="27" customWidth="1"/>
    <col min="6" max="16384" width="14.28515625" style="27"/>
  </cols>
  <sheetData>
    <row r="1" spans="2:6" ht="24" customHeight="1" thickBot="1" x14ac:dyDescent="0.25">
      <c r="B1" s="846" t="s">
        <v>73</v>
      </c>
      <c r="C1" s="847"/>
      <c r="D1" s="847"/>
      <c r="E1" s="847"/>
      <c r="F1" s="848"/>
    </row>
    <row r="2" spans="2:6" ht="16.5" thickBot="1" x14ac:dyDescent="0.3">
      <c r="B2" s="28"/>
      <c r="C2" s="28"/>
      <c r="D2" s="28"/>
      <c r="E2" s="28"/>
      <c r="F2" s="28"/>
    </row>
    <row r="3" spans="2:6" ht="16.5" thickBot="1" x14ac:dyDescent="0.25">
      <c r="B3" s="850" t="s">
        <v>59</v>
      </c>
      <c r="C3" s="851"/>
      <c r="D3" s="851"/>
      <c r="E3" s="40" t="s">
        <v>60</v>
      </c>
      <c r="F3" s="41" t="s">
        <v>61</v>
      </c>
    </row>
    <row r="4" spans="2:6" ht="31.5" x14ac:dyDescent="0.2">
      <c r="B4" s="852" t="s">
        <v>62</v>
      </c>
      <c r="C4" s="854" t="s">
        <v>11</v>
      </c>
      <c r="D4" s="29" t="s">
        <v>12</v>
      </c>
      <c r="E4" s="30" t="s">
        <v>63</v>
      </c>
      <c r="F4" s="31">
        <v>0.25</v>
      </c>
    </row>
    <row r="5" spans="2:6" ht="47.25" x14ac:dyDescent="0.2">
      <c r="B5" s="853"/>
      <c r="C5" s="855"/>
      <c r="D5" s="32" t="s">
        <v>13</v>
      </c>
      <c r="E5" s="33" t="s">
        <v>64</v>
      </c>
      <c r="F5" s="34">
        <v>0.15</v>
      </c>
    </row>
    <row r="6" spans="2:6" ht="47.25" x14ac:dyDescent="0.2">
      <c r="B6" s="853"/>
      <c r="C6" s="855"/>
      <c r="D6" s="32" t="s">
        <v>14</v>
      </c>
      <c r="E6" s="33" t="s">
        <v>65</v>
      </c>
      <c r="F6" s="34">
        <v>0.1</v>
      </c>
    </row>
    <row r="7" spans="2:6" ht="63" x14ac:dyDescent="0.2">
      <c r="B7" s="853"/>
      <c r="C7" s="855" t="s">
        <v>15</v>
      </c>
      <c r="D7" s="32" t="s">
        <v>9</v>
      </c>
      <c r="E7" s="33" t="s">
        <v>66</v>
      </c>
      <c r="F7" s="34">
        <v>0.25</v>
      </c>
    </row>
    <row r="8" spans="2:6" ht="31.5" x14ac:dyDescent="0.2">
      <c r="B8" s="853"/>
      <c r="C8" s="855"/>
      <c r="D8" s="32" t="s">
        <v>8</v>
      </c>
      <c r="E8" s="33" t="s">
        <v>67</v>
      </c>
      <c r="F8" s="34">
        <v>0.15</v>
      </c>
    </row>
    <row r="9" spans="2:6" ht="47.25" x14ac:dyDescent="0.2">
      <c r="B9" s="853" t="s">
        <v>143</v>
      </c>
      <c r="C9" s="855" t="s">
        <v>16</v>
      </c>
      <c r="D9" s="32" t="s">
        <v>17</v>
      </c>
      <c r="E9" s="33" t="s">
        <v>68</v>
      </c>
      <c r="F9" s="35" t="s">
        <v>69</v>
      </c>
    </row>
    <row r="10" spans="2:6" ht="63" x14ac:dyDescent="0.2">
      <c r="B10" s="853"/>
      <c r="C10" s="855"/>
      <c r="D10" s="32" t="s">
        <v>18</v>
      </c>
      <c r="E10" s="33" t="s">
        <v>70</v>
      </c>
      <c r="F10" s="35" t="s">
        <v>69</v>
      </c>
    </row>
    <row r="11" spans="2:6" ht="47.25" x14ac:dyDescent="0.2">
      <c r="B11" s="853"/>
      <c r="C11" s="855" t="s">
        <v>19</v>
      </c>
      <c r="D11" s="32" t="s">
        <v>20</v>
      </c>
      <c r="E11" s="33" t="s">
        <v>71</v>
      </c>
      <c r="F11" s="35" t="s">
        <v>69</v>
      </c>
    </row>
    <row r="12" spans="2:6" ht="47.25" x14ac:dyDescent="0.2">
      <c r="B12" s="853"/>
      <c r="C12" s="855"/>
      <c r="D12" s="32" t="s">
        <v>21</v>
      </c>
      <c r="E12" s="33" t="s">
        <v>72</v>
      </c>
      <c r="F12" s="35" t="s">
        <v>69</v>
      </c>
    </row>
    <row r="13" spans="2:6" ht="31.5" x14ac:dyDescent="0.2">
      <c r="B13" s="853"/>
      <c r="C13" s="855" t="s">
        <v>22</v>
      </c>
      <c r="D13" s="32" t="s">
        <v>111</v>
      </c>
      <c r="E13" s="33" t="s">
        <v>114</v>
      </c>
      <c r="F13" s="35" t="s">
        <v>69</v>
      </c>
    </row>
    <row r="14" spans="2:6" ht="32.25" thickBot="1" x14ac:dyDescent="0.25">
      <c r="B14" s="856"/>
      <c r="C14" s="857"/>
      <c r="D14" s="36" t="s">
        <v>112</v>
      </c>
      <c r="E14" s="37" t="s">
        <v>113</v>
      </c>
      <c r="F14" s="38" t="s">
        <v>69</v>
      </c>
    </row>
    <row r="15" spans="2:6" ht="49.5" customHeight="1" x14ac:dyDescent="0.2">
      <c r="B15" s="849" t="s">
        <v>140</v>
      </c>
      <c r="C15" s="849"/>
      <c r="D15" s="849"/>
      <c r="E15" s="849"/>
      <c r="F15" s="849"/>
    </row>
    <row r="16" spans="2:6" ht="27" customHeight="1" x14ac:dyDescent="0.25">
      <c r="B16" s="39"/>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9"/>
  <sheetViews>
    <sheetView workbookViewId="0">
      <selection activeCell="B13" sqref="B13"/>
    </sheetView>
  </sheetViews>
  <sheetFormatPr baseColWidth="10" defaultColWidth="11.5703125" defaultRowHeight="15.75" x14ac:dyDescent="0.25"/>
  <cols>
    <col min="1" max="7" width="11.5703125" style="65"/>
    <col min="8" max="8" width="11.5703125" style="65" customWidth="1"/>
    <col min="9" max="16384" width="11.5703125" style="65"/>
  </cols>
  <sheetData>
    <row r="2" spans="2:5" x14ac:dyDescent="0.25">
      <c r="B2" s="65" t="s">
        <v>29</v>
      </c>
      <c r="E2" s="65" t="s">
        <v>119</v>
      </c>
    </row>
    <row r="3" spans="2:5" x14ac:dyDescent="0.25">
      <c r="B3" s="65" t="s">
        <v>30</v>
      </c>
      <c r="E3" s="65" t="s">
        <v>203</v>
      </c>
    </row>
    <row r="4" spans="2:5" x14ac:dyDescent="0.25">
      <c r="B4" s="65" t="s">
        <v>123</v>
      </c>
      <c r="E4" s="65" t="s">
        <v>118</v>
      </c>
    </row>
    <row r="5" spans="2:5" x14ac:dyDescent="0.25">
      <c r="B5" s="65" t="s">
        <v>122</v>
      </c>
      <c r="E5" s="65" t="s">
        <v>120</v>
      </c>
    </row>
    <row r="8" spans="2:5" x14ac:dyDescent="0.25">
      <c r="B8" s="65" t="s">
        <v>214</v>
      </c>
    </row>
    <row r="9" spans="2:5" x14ac:dyDescent="0.25">
      <c r="B9" s="65" t="s">
        <v>38</v>
      </c>
    </row>
    <row r="10" spans="2:5" x14ac:dyDescent="0.25">
      <c r="B10" s="65" t="s">
        <v>39</v>
      </c>
    </row>
    <row r="13" spans="2:5" x14ac:dyDescent="0.25">
      <c r="B13" s="65" t="s">
        <v>213</v>
      </c>
    </row>
    <row r="14" spans="2:5" x14ac:dyDescent="0.25">
      <c r="B14" s="65" t="s">
        <v>207</v>
      </c>
    </row>
    <row r="15" spans="2:5" x14ac:dyDescent="0.25">
      <c r="B15" s="65" t="s">
        <v>115</v>
      </c>
    </row>
    <row r="16" spans="2:5" x14ac:dyDescent="0.25">
      <c r="B16" s="65" t="s">
        <v>116</v>
      </c>
    </row>
    <row r="17" spans="2:2" x14ac:dyDescent="0.25">
      <c r="B17" s="65" t="s">
        <v>117</v>
      </c>
    </row>
    <row r="18" spans="2:2" x14ac:dyDescent="0.25">
      <c r="B18" s="65" t="s">
        <v>208</v>
      </c>
    </row>
    <row r="19" spans="2:2" x14ac:dyDescent="0.25">
      <c r="B19" s="65" t="s">
        <v>206</v>
      </c>
    </row>
  </sheetData>
  <sortState ref="B2:B5">
    <sortCondition ref="B2:B5"/>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37"/>
  <sheetViews>
    <sheetView showGridLines="0" tabSelected="1" zoomScale="90" zoomScaleNormal="90" workbookViewId="0">
      <selection activeCell="H34" sqref="H34"/>
    </sheetView>
  </sheetViews>
  <sheetFormatPr baseColWidth="10" defaultRowHeight="15" x14ac:dyDescent="0.25"/>
  <cols>
    <col min="1" max="1" width="7.28515625" customWidth="1"/>
    <col min="2" max="2" width="8.7109375" customWidth="1"/>
    <col min="3" max="3" width="7.28515625" customWidth="1"/>
    <col min="11" max="11" width="7.28515625" customWidth="1"/>
    <col min="12" max="12" width="11.42578125" customWidth="1"/>
    <col min="21" max="21" width="6.7109375" customWidth="1"/>
  </cols>
  <sheetData>
    <row r="1" spans="2:21" ht="15.75" thickBot="1" x14ac:dyDescent="0.3"/>
    <row r="2" spans="2:21" ht="19.5" thickBot="1" x14ac:dyDescent="0.3">
      <c r="B2" s="304" t="s">
        <v>775</v>
      </c>
      <c r="C2" s="263"/>
      <c r="D2" s="263"/>
      <c r="E2" s="263"/>
      <c r="F2" s="263"/>
      <c r="G2" s="263"/>
      <c r="H2" s="263"/>
      <c r="I2" s="263"/>
      <c r="J2" s="263"/>
      <c r="K2" s="263"/>
      <c r="L2" s="263"/>
      <c r="M2" s="263"/>
      <c r="N2" s="263"/>
      <c r="O2" s="263"/>
      <c r="P2" s="263"/>
      <c r="Q2" s="263"/>
      <c r="R2" s="263"/>
      <c r="S2" s="263"/>
      <c r="T2" s="263"/>
      <c r="U2" s="306"/>
    </row>
    <row r="3" spans="2:21" x14ac:dyDescent="0.25">
      <c r="B3" s="265"/>
      <c r="C3" s="262"/>
      <c r="D3" s="263"/>
      <c r="E3" s="263"/>
      <c r="F3" s="263"/>
      <c r="G3" s="263"/>
      <c r="H3" s="263"/>
      <c r="I3" s="263"/>
      <c r="J3" s="263"/>
      <c r="K3" s="264"/>
      <c r="L3" s="266"/>
      <c r="M3" s="266"/>
      <c r="N3" s="266"/>
      <c r="O3" s="266"/>
      <c r="P3" s="266"/>
      <c r="Q3" s="266"/>
      <c r="R3" s="266"/>
      <c r="S3" s="266"/>
      <c r="T3" s="266"/>
      <c r="U3" s="267"/>
    </row>
    <row r="4" spans="2:21" x14ac:dyDescent="0.25">
      <c r="B4" s="265"/>
      <c r="C4" s="265"/>
      <c r="D4" s="266"/>
      <c r="E4" s="266"/>
      <c r="F4" s="266"/>
      <c r="G4" s="266"/>
      <c r="H4" s="266"/>
      <c r="I4" s="266"/>
      <c r="J4" s="266"/>
      <c r="K4" s="267"/>
      <c r="L4" s="266"/>
      <c r="M4" s="266"/>
      <c r="N4" s="266"/>
      <c r="O4" s="266"/>
      <c r="P4" s="266"/>
      <c r="Q4" s="266"/>
      <c r="R4" s="266"/>
      <c r="S4" s="266"/>
      <c r="T4" s="266"/>
      <c r="U4" s="267"/>
    </row>
    <row r="5" spans="2:21" x14ac:dyDescent="0.25">
      <c r="B5" s="265"/>
      <c r="C5" s="265"/>
      <c r="D5" s="271"/>
      <c r="E5" s="271"/>
      <c r="F5" s="271"/>
      <c r="G5" s="271"/>
      <c r="H5" s="271"/>
      <c r="I5" s="271"/>
      <c r="J5" s="271"/>
      <c r="K5" s="272"/>
      <c r="L5" s="266"/>
      <c r="M5" s="266"/>
      <c r="N5" s="266"/>
      <c r="O5" s="266"/>
      <c r="P5" s="266"/>
      <c r="Q5" s="266"/>
      <c r="R5" s="266"/>
      <c r="S5" s="266"/>
      <c r="T5" s="266"/>
      <c r="U5" s="267"/>
    </row>
    <row r="6" spans="2:21" x14ac:dyDescent="0.25">
      <c r="B6" s="265"/>
      <c r="C6" s="265"/>
      <c r="D6" s="271"/>
      <c r="E6" s="271"/>
      <c r="F6" s="271"/>
      <c r="G6" s="271"/>
      <c r="H6" s="271"/>
      <c r="I6" s="271"/>
      <c r="J6" s="271"/>
      <c r="K6" s="272"/>
      <c r="L6" s="266"/>
      <c r="M6" s="266"/>
      <c r="N6" s="266"/>
      <c r="O6" s="266"/>
      <c r="P6" s="266"/>
      <c r="Q6" s="266"/>
      <c r="R6" s="266"/>
      <c r="S6" s="266"/>
      <c r="T6" s="266"/>
      <c r="U6" s="267"/>
    </row>
    <row r="7" spans="2:21" x14ac:dyDescent="0.25">
      <c r="B7" s="265"/>
      <c r="C7" s="265"/>
      <c r="D7" s="266"/>
      <c r="E7" s="266"/>
      <c r="F7" s="266"/>
      <c r="G7" s="266"/>
      <c r="H7" s="266"/>
      <c r="I7" s="266"/>
      <c r="J7" s="266"/>
      <c r="K7" s="267"/>
      <c r="L7" s="266"/>
      <c r="M7" s="266"/>
      <c r="N7" s="266"/>
      <c r="O7" s="266"/>
      <c r="P7" s="266"/>
      <c r="Q7" s="266"/>
      <c r="R7" s="266"/>
      <c r="S7" s="266"/>
      <c r="T7" s="266"/>
      <c r="U7" s="267"/>
    </row>
    <row r="8" spans="2:21" x14ac:dyDescent="0.25">
      <c r="B8" s="265"/>
      <c r="C8" s="265"/>
      <c r="D8" s="266"/>
      <c r="E8" s="266"/>
      <c r="F8" s="266"/>
      <c r="G8" s="266"/>
      <c r="H8" s="266"/>
      <c r="I8" s="266"/>
      <c r="J8" s="266"/>
      <c r="K8" s="267"/>
      <c r="L8" s="266"/>
      <c r="M8" s="266"/>
      <c r="N8" s="266"/>
      <c r="O8" s="266"/>
      <c r="P8" s="266"/>
      <c r="Q8" s="266"/>
      <c r="R8" s="266"/>
      <c r="S8" s="266"/>
      <c r="T8" s="266"/>
      <c r="U8" s="267"/>
    </row>
    <row r="9" spans="2:21" x14ac:dyDescent="0.25">
      <c r="B9" s="265"/>
      <c r="C9" s="265"/>
      <c r="D9" s="266"/>
      <c r="E9" s="266"/>
      <c r="F9" s="266"/>
      <c r="G9" s="266"/>
      <c r="H9" s="266"/>
      <c r="I9" s="266"/>
      <c r="J9" s="266"/>
      <c r="K9" s="267"/>
      <c r="L9" s="266"/>
      <c r="M9" s="266"/>
      <c r="N9" s="266"/>
      <c r="O9" s="266"/>
      <c r="P9" s="266"/>
      <c r="Q9" s="266"/>
      <c r="R9" s="266"/>
      <c r="S9" s="266"/>
      <c r="T9" s="266"/>
      <c r="U9" s="267"/>
    </row>
    <row r="10" spans="2:21" x14ac:dyDescent="0.25">
      <c r="B10" s="265"/>
      <c r="C10" s="265"/>
      <c r="D10" s="266"/>
      <c r="E10" s="266"/>
      <c r="F10" s="266"/>
      <c r="G10" s="266"/>
      <c r="H10" s="266"/>
      <c r="I10" s="266"/>
      <c r="J10" s="266"/>
      <c r="K10" s="267"/>
      <c r="L10" s="266"/>
      <c r="M10" s="266"/>
      <c r="N10" s="266"/>
      <c r="O10" s="266"/>
      <c r="P10" s="266"/>
      <c r="Q10" s="266"/>
      <c r="R10" s="266"/>
      <c r="S10" s="266"/>
      <c r="T10" s="266"/>
      <c r="U10" s="267"/>
    </row>
    <row r="11" spans="2:21" x14ac:dyDescent="0.25">
      <c r="B11" s="265"/>
      <c r="C11" s="265"/>
      <c r="D11" s="266"/>
      <c r="E11" s="266"/>
      <c r="F11" s="266"/>
      <c r="G11" s="266"/>
      <c r="H11" s="266"/>
      <c r="I11" s="266"/>
      <c r="J11" s="266"/>
      <c r="K11" s="267"/>
      <c r="L11" s="266"/>
      <c r="M11" s="266"/>
      <c r="N11" s="266"/>
      <c r="O11" s="266"/>
      <c r="P11" s="266"/>
      <c r="Q11" s="266"/>
      <c r="R11" s="266"/>
      <c r="S11" s="266"/>
      <c r="T11" s="266"/>
      <c r="U11" s="267"/>
    </row>
    <row r="12" spans="2:21" x14ac:dyDescent="0.25">
      <c r="B12" s="265"/>
      <c r="C12" s="265"/>
      <c r="D12" s="266"/>
      <c r="E12" s="266"/>
      <c r="F12" s="266"/>
      <c r="G12" s="266"/>
      <c r="H12" s="266"/>
      <c r="I12" s="266"/>
      <c r="J12" s="266"/>
      <c r="K12" s="267"/>
      <c r="L12" s="266"/>
      <c r="M12" s="266"/>
      <c r="N12" s="266"/>
      <c r="O12" s="266"/>
      <c r="P12" s="266"/>
      <c r="Q12" s="266"/>
      <c r="R12" s="266"/>
      <c r="S12" s="266"/>
      <c r="T12" s="266"/>
      <c r="U12" s="267"/>
    </row>
    <row r="13" spans="2:21" x14ac:dyDescent="0.25">
      <c r="B13" s="265"/>
      <c r="C13" s="265"/>
      <c r="D13" s="266"/>
      <c r="E13" s="266"/>
      <c r="F13" s="266"/>
      <c r="G13" s="266"/>
      <c r="H13" s="266"/>
      <c r="I13" s="266"/>
      <c r="J13" s="266"/>
      <c r="K13" s="267"/>
      <c r="L13" s="266"/>
      <c r="M13" s="266"/>
      <c r="N13" s="266"/>
      <c r="O13" s="266"/>
      <c r="P13" s="266"/>
      <c r="Q13" s="266"/>
      <c r="R13" s="266"/>
      <c r="S13" s="266"/>
      <c r="T13" s="266"/>
      <c r="U13" s="267"/>
    </row>
    <row r="14" spans="2:21" x14ac:dyDescent="0.25">
      <c r="B14" s="265"/>
      <c r="C14" s="265"/>
      <c r="D14" s="266"/>
      <c r="E14" s="266"/>
      <c r="F14" s="266"/>
      <c r="G14" s="266"/>
      <c r="H14" s="266"/>
      <c r="I14" s="266"/>
      <c r="J14" s="266"/>
      <c r="K14" s="267"/>
      <c r="L14" s="266"/>
      <c r="M14" s="266"/>
      <c r="N14" s="266"/>
      <c r="O14" s="266"/>
      <c r="P14" s="266"/>
      <c r="Q14" s="266"/>
      <c r="R14" s="266"/>
      <c r="S14" s="266"/>
      <c r="T14" s="266"/>
      <c r="U14" s="267"/>
    </row>
    <row r="15" spans="2:21" x14ac:dyDescent="0.25">
      <c r="B15" s="265"/>
      <c r="C15" s="265"/>
      <c r="D15" s="266"/>
      <c r="E15" s="266"/>
      <c r="F15" s="266"/>
      <c r="G15" s="266"/>
      <c r="H15" s="266"/>
      <c r="I15" s="266"/>
      <c r="J15" s="266"/>
      <c r="K15" s="267"/>
      <c r="L15" s="266"/>
      <c r="M15" s="266"/>
      <c r="N15" s="266"/>
      <c r="O15" s="266"/>
      <c r="P15" s="266"/>
      <c r="Q15" s="266"/>
      <c r="R15" s="266"/>
      <c r="S15" s="266"/>
      <c r="T15" s="266"/>
      <c r="U15" s="267"/>
    </row>
    <row r="16" spans="2:21" x14ac:dyDescent="0.25">
      <c r="B16" s="265"/>
      <c r="C16" s="265"/>
      <c r="D16" s="266"/>
      <c r="E16" s="266"/>
      <c r="F16" s="266"/>
      <c r="G16" s="266"/>
      <c r="H16" s="266"/>
      <c r="I16" s="266"/>
      <c r="J16" s="266"/>
      <c r="K16" s="267"/>
      <c r="L16" s="266"/>
      <c r="M16" s="266"/>
      <c r="N16" s="266"/>
      <c r="O16" s="266"/>
      <c r="P16" s="266"/>
      <c r="Q16" s="266"/>
      <c r="R16" s="266"/>
      <c r="S16" s="266"/>
      <c r="T16" s="266"/>
      <c r="U16" s="267"/>
    </row>
    <row r="17" spans="2:21" x14ac:dyDescent="0.25">
      <c r="B17" s="265"/>
      <c r="C17" s="265"/>
      <c r="D17" s="266"/>
      <c r="E17" s="266"/>
      <c r="F17" s="266"/>
      <c r="G17" s="266"/>
      <c r="H17" s="266"/>
      <c r="I17" s="266"/>
      <c r="J17" s="266"/>
      <c r="K17" s="267"/>
      <c r="L17" s="266"/>
      <c r="M17" s="266"/>
      <c r="N17" s="266"/>
      <c r="O17" s="266"/>
      <c r="P17" s="266"/>
      <c r="Q17" s="266"/>
      <c r="R17" s="266"/>
      <c r="S17" s="266"/>
      <c r="T17" s="266"/>
      <c r="U17" s="267"/>
    </row>
    <row r="18" spans="2:21" x14ac:dyDescent="0.25">
      <c r="B18" s="265"/>
      <c r="C18" s="265"/>
      <c r="D18" s="266"/>
      <c r="E18" s="266"/>
      <c r="F18" s="266"/>
      <c r="G18" s="266"/>
      <c r="H18" s="266"/>
      <c r="I18" s="266"/>
      <c r="J18" s="266"/>
      <c r="K18" s="267"/>
      <c r="L18" s="266"/>
      <c r="M18" s="266"/>
      <c r="N18" s="266"/>
      <c r="O18" s="266"/>
      <c r="P18" s="266"/>
      <c r="Q18" s="266"/>
      <c r="R18" s="266"/>
      <c r="S18" s="266"/>
      <c r="T18" s="266"/>
      <c r="U18" s="267"/>
    </row>
    <row r="19" spans="2:21" x14ac:dyDescent="0.25">
      <c r="B19" s="265"/>
      <c r="C19" s="265"/>
      <c r="D19" s="266"/>
      <c r="E19" s="266"/>
      <c r="F19" s="266"/>
      <c r="G19" s="266"/>
      <c r="H19" s="266"/>
      <c r="I19" s="266"/>
      <c r="J19" s="266"/>
      <c r="K19" s="267"/>
      <c r="L19" s="266"/>
      <c r="M19" s="266"/>
      <c r="N19" s="266"/>
      <c r="O19" s="266"/>
      <c r="P19" s="266"/>
      <c r="Q19" s="266"/>
      <c r="R19" s="266"/>
      <c r="S19" s="266"/>
      <c r="T19" s="266"/>
      <c r="U19" s="267"/>
    </row>
    <row r="20" spans="2:21" x14ac:dyDescent="0.25">
      <c r="B20" s="265"/>
      <c r="C20" s="265"/>
      <c r="D20" s="266"/>
      <c r="E20" s="266"/>
      <c r="F20" s="266"/>
      <c r="G20" s="266"/>
      <c r="H20" s="266"/>
      <c r="I20" s="266"/>
      <c r="J20" s="266"/>
      <c r="K20" s="267"/>
      <c r="L20" s="266"/>
      <c r="M20" s="266"/>
      <c r="N20" s="266"/>
      <c r="O20" s="266"/>
      <c r="P20" s="266"/>
      <c r="Q20" s="266"/>
      <c r="R20" s="266"/>
      <c r="S20" s="266"/>
      <c r="T20" s="266"/>
      <c r="U20" s="267"/>
    </row>
    <row r="21" spans="2:21" x14ac:dyDescent="0.25">
      <c r="B21" s="265"/>
      <c r="C21" s="265"/>
      <c r="D21" s="266"/>
      <c r="E21" s="266"/>
      <c r="F21" s="266"/>
      <c r="G21" s="266"/>
      <c r="H21" s="266"/>
      <c r="I21" s="266"/>
      <c r="J21" s="266"/>
      <c r="K21" s="267"/>
      <c r="L21" s="266"/>
      <c r="M21" s="266"/>
      <c r="N21" s="266"/>
      <c r="O21" s="266"/>
      <c r="P21" s="266"/>
      <c r="Q21" s="266"/>
      <c r="R21" s="266"/>
      <c r="S21" s="266"/>
      <c r="T21" s="266"/>
      <c r="U21" s="267"/>
    </row>
    <row r="22" spans="2:21" x14ac:dyDescent="0.25">
      <c r="B22" s="265"/>
      <c r="C22" s="265"/>
      <c r="D22" s="266"/>
      <c r="E22" s="266"/>
      <c r="F22" s="266"/>
      <c r="G22" s="266"/>
      <c r="H22" s="266"/>
      <c r="I22" s="266"/>
      <c r="J22" s="266"/>
      <c r="K22" s="267"/>
      <c r="L22" s="266"/>
      <c r="M22" s="266"/>
      <c r="N22" s="266"/>
      <c r="O22" s="266"/>
      <c r="P22" s="266"/>
      <c r="Q22" s="266"/>
      <c r="R22" s="266"/>
      <c r="S22" s="266"/>
      <c r="T22" s="266"/>
      <c r="U22" s="267"/>
    </row>
    <row r="23" spans="2:21" x14ac:dyDescent="0.25">
      <c r="B23" s="265"/>
      <c r="C23" s="265"/>
      <c r="D23" s="266"/>
      <c r="E23" s="266"/>
      <c r="F23" s="266"/>
      <c r="G23" s="266"/>
      <c r="H23" s="266"/>
      <c r="I23" s="266"/>
      <c r="J23" s="266"/>
      <c r="K23" s="267"/>
      <c r="L23" s="266"/>
      <c r="M23" s="266"/>
      <c r="N23" s="266"/>
      <c r="O23" s="266"/>
      <c r="P23" s="266"/>
      <c r="Q23" s="266"/>
      <c r="R23" s="266"/>
      <c r="S23" s="266"/>
      <c r="T23" s="266"/>
      <c r="U23" s="267"/>
    </row>
    <row r="24" spans="2:21" x14ac:dyDescent="0.25">
      <c r="B24" s="265"/>
      <c r="C24" s="265"/>
      <c r="D24" s="266"/>
      <c r="E24" s="266"/>
      <c r="F24" s="266"/>
      <c r="G24" s="266"/>
      <c r="H24" s="266"/>
      <c r="I24" s="266"/>
      <c r="J24" s="266"/>
      <c r="K24" s="267"/>
      <c r="L24" s="266"/>
      <c r="M24" s="266"/>
      <c r="N24" s="266"/>
      <c r="O24" s="266"/>
      <c r="P24" s="266"/>
      <c r="Q24" s="266"/>
      <c r="R24" s="266"/>
      <c r="S24" s="266"/>
      <c r="T24" s="266"/>
      <c r="U24" s="267"/>
    </row>
    <row r="25" spans="2:21" x14ac:dyDescent="0.25">
      <c r="B25" s="265"/>
      <c r="C25" s="265"/>
      <c r="D25" s="266"/>
      <c r="E25" s="266"/>
      <c r="F25" s="266"/>
      <c r="G25" s="266"/>
      <c r="H25" s="266"/>
      <c r="I25" s="266"/>
      <c r="J25" s="266"/>
      <c r="K25" s="267"/>
      <c r="L25" s="266"/>
      <c r="M25" s="266"/>
      <c r="N25" s="266"/>
      <c r="O25" s="266"/>
      <c r="P25" s="266"/>
      <c r="Q25" s="266"/>
      <c r="R25" s="266"/>
      <c r="S25" s="266"/>
      <c r="T25" s="266"/>
      <c r="U25" s="267"/>
    </row>
    <row r="26" spans="2:21" x14ac:dyDescent="0.25">
      <c r="B26" s="265"/>
      <c r="C26" s="265"/>
      <c r="D26" s="266"/>
      <c r="E26" s="266"/>
      <c r="F26" s="266"/>
      <c r="G26" s="266"/>
      <c r="H26" s="266"/>
      <c r="I26" s="266"/>
      <c r="J26" s="266"/>
      <c r="K26" s="267"/>
      <c r="L26" s="266"/>
      <c r="M26" s="266"/>
      <c r="N26" s="266"/>
      <c r="O26" s="266"/>
      <c r="P26" s="266"/>
      <c r="Q26" s="266"/>
      <c r="R26" s="266"/>
      <c r="S26" s="266"/>
      <c r="T26" s="266"/>
      <c r="U26" s="267"/>
    </row>
    <row r="27" spans="2:21" x14ac:dyDescent="0.25">
      <c r="B27" s="265"/>
      <c r="C27" s="265"/>
      <c r="D27" s="266"/>
      <c r="E27" s="266"/>
      <c r="F27" s="266"/>
      <c r="G27" s="266"/>
      <c r="H27" s="266"/>
      <c r="I27" s="266"/>
      <c r="J27" s="266"/>
      <c r="K27" s="267"/>
      <c r="L27" s="266"/>
      <c r="M27" s="266"/>
      <c r="N27" s="266"/>
      <c r="O27" s="266"/>
      <c r="P27" s="266"/>
      <c r="Q27" s="266"/>
      <c r="R27" s="266"/>
      <c r="S27" s="266"/>
      <c r="T27" s="266"/>
      <c r="U27" s="267"/>
    </row>
    <row r="28" spans="2:21" x14ac:dyDescent="0.25">
      <c r="B28" s="265"/>
      <c r="C28" s="265"/>
      <c r="D28" s="266"/>
      <c r="E28" s="266"/>
      <c r="F28" s="266"/>
      <c r="G28" s="266"/>
      <c r="H28" s="266"/>
      <c r="I28" s="266"/>
      <c r="J28" s="266"/>
      <c r="K28" s="267"/>
      <c r="L28" s="266"/>
      <c r="M28" s="266"/>
      <c r="N28" s="266"/>
      <c r="O28" s="266"/>
      <c r="P28" s="266"/>
      <c r="Q28" s="266"/>
      <c r="R28" s="266"/>
      <c r="S28" s="266"/>
      <c r="T28" s="266"/>
      <c r="U28" s="267"/>
    </row>
    <row r="29" spans="2:21" x14ac:dyDescent="0.25">
      <c r="B29" s="265"/>
      <c r="C29" s="265"/>
      <c r="D29" s="266"/>
      <c r="E29" s="266"/>
      <c r="F29" s="266"/>
      <c r="G29" s="266"/>
      <c r="H29" s="266"/>
      <c r="I29" s="266"/>
      <c r="J29" s="266"/>
      <c r="K29" s="267"/>
      <c r="L29" s="266"/>
      <c r="M29" s="266"/>
      <c r="N29" s="266"/>
      <c r="O29" s="266"/>
      <c r="P29" s="266"/>
      <c r="Q29" s="266"/>
      <c r="R29" s="266"/>
      <c r="S29" s="266"/>
      <c r="T29" s="266"/>
      <c r="U29" s="267"/>
    </row>
    <row r="30" spans="2:21" x14ac:dyDescent="0.25">
      <c r="B30" s="265"/>
      <c r="C30" s="265"/>
      <c r="D30" s="266"/>
      <c r="E30" s="266"/>
      <c r="F30" s="266"/>
      <c r="G30" s="266"/>
      <c r="H30" s="266"/>
      <c r="I30" s="266"/>
      <c r="J30" s="266"/>
      <c r="K30" s="267"/>
      <c r="L30" s="266"/>
      <c r="M30" s="266"/>
      <c r="N30" s="266"/>
      <c r="O30" s="266"/>
      <c r="P30" s="266"/>
      <c r="Q30" s="266"/>
      <c r="R30" s="266"/>
      <c r="S30" s="266"/>
      <c r="T30" s="266"/>
      <c r="U30" s="267"/>
    </row>
    <row r="31" spans="2:21" x14ac:dyDescent="0.25">
      <c r="B31" s="265"/>
      <c r="C31" s="265"/>
      <c r="D31" s="266"/>
      <c r="E31" s="266"/>
      <c r="F31" s="266"/>
      <c r="G31" s="266"/>
      <c r="H31" s="266"/>
      <c r="I31" s="266"/>
      <c r="J31" s="266"/>
      <c r="K31" s="267"/>
      <c r="L31" s="266"/>
      <c r="M31" s="266"/>
      <c r="N31" s="266"/>
      <c r="O31" s="266"/>
      <c r="P31" s="266"/>
      <c r="Q31" s="266"/>
      <c r="R31" s="266"/>
      <c r="S31" s="266"/>
      <c r="T31" s="266"/>
      <c r="U31" s="267"/>
    </row>
    <row r="32" spans="2:21" x14ac:dyDescent="0.25">
      <c r="B32" s="265"/>
      <c r="C32" s="265"/>
      <c r="D32" s="266"/>
      <c r="E32" s="266"/>
      <c r="F32" s="266"/>
      <c r="G32" s="266"/>
      <c r="H32" s="266"/>
      <c r="I32" s="266"/>
      <c r="J32" s="266"/>
      <c r="K32" s="267"/>
      <c r="L32" s="266"/>
      <c r="M32" s="266"/>
      <c r="N32" s="266"/>
      <c r="O32" s="266"/>
      <c r="P32" s="266"/>
      <c r="Q32" s="266"/>
      <c r="R32" s="266"/>
      <c r="S32" s="266"/>
      <c r="T32" s="266"/>
      <c r="U32" s="267"/>
    </row>
    <row r="33" spans="2:21" x14ac:dyDescent="0.25">
      <c r="B33" s="265"/>
      <c r="C33" s="265"/>
      <c r="D33" s="266"/>
      <c r="E33" s="266"/>
      <c r="F33" s="266" t="s">
        <v>958</v>
      </c>
      <c r="G33" s="266"/>
      <c r="H33" s="266"/>
      <c r="I33" s="266"/>
      <c r="J33" s="266"/>
      <c r="K33" s="267"/>
      <c r="L33" s="266"/>
      <c r="M33" s="266"/>
      <c r="N33" s="266"/>
      <c r="O33" s="266"/>
      <c r="P33" s="266"/>
      <c r="Q33" s="266"/>
      <c r="R33" s="266"/>
      <c r="S33" s="266"/>
      <c r="T33" s="266"/>
      <c r="U33" s="267"/>
    </row>
    <row r="34" spans="2:21" x14ac:dyDescent="0.25">
      <c r="B34" s="265"/>
      <c r="C34" s="265"/>
      <c r="D34" s="266"/>
      <c r="E34" s="266"/>
      <c r="F34" s="266"/>
      <c r="G34" s="266"/>
      <c r="H34" s="266"/>
      <c r="I34" s="266"/>
      <c r="J34" s="266"/>
      <c r="K34" s="267"/>
      <c r="L34" s="266"/>
      <c r="M34" s="266"/>
      <c r="N34" s="266"/>
      <c r="O34" s="266"/>
      <c r="P34" s="266"/>
      <c r="Q34" s="266"/>
      <c r="R34" s="266"/>
      <c r="S34" s="266"/>
      <c r="T34" s="266"/>
      <c r="U34" s="267"/>
    </row>
    <row r="35" spans="2:21" x14ac:dyDescent="0.25">
      <c r="B35" s="265"/>
      <c r="C35" s="265"/>
      <c r="D35" s="266"/>
      <c r="E35" s="266"/>
      <c r="F35" s="266"/>
      <c r="G35" s="266"/>
      <c r="H35" s="266"/>
      <c r="I35" s="266"/>
      <c r="J35" s="266"/>
      <c r="K35" s="267"/>
      <c r="L35" s="266"/>
      <c r="M35" s="266"/>
      <c r="N35" s="266"/>
      <c r="O35" s="266"/>
      <c r="P35" s="266"/>
      <c r="Q35" s="266"/>
      <c r="R35" s="266"/>
      <c r="S35" s="266"/>
      <c r="T35" s="266"/>
      <c r="U35" s="267"/>
    </row>
    <row r="36" spans="2:21" ht="15.75" thickBot="1" x14ac:dyDescent="0.3">
      <c r="B36" s="265"/>
      <c r="C36" s="268"/>
      <c r="D36" s="269"/>
      <c r="E36" s="269"/>
      <c r="F36" s="269"/>
      <c r="G36" s="269"/>
      <c r="H36" s="269"/>
      <c r="I36" s="269"/>
      <c r="J36" s="269"/>
      <c r="K36" s="270"/>
      <c r="L36" s="266"/>
      <c r="M36" s="266"/>
      <c r="N36" s="266"/>
      <c r="O36" s="266"/>
      <c r="P36" s="266"/>
      <c r="Q36" s="266"/>
      <c r="R36" s="266"/>
      <c r="S36" s="266"/>
      <c r="T36" s="266"/>
      <c r="U36" s="267"/>
    </row>
    <row r="37" spans="2:21" ht="15.75" thickBot="1" x14ac:dyDescent="0.3">
      <c r="B37" s="305"/>
      <c r="C37" s="269"/>
      <c r="D37" s="269"/>
      <c r="E37" s="269"/>
      <c r="F37" s="269"/>
      <c r="G37" s="269"/>
      <c r="H37" s="269"/>
      <c r="I37" s="269"/>
      <c r="J37" s="269"/>
      <c r="K37" s="269"/>
      <c r="L37" s="269"/>
      <c r="M37" s="269"/>
      <c r="N37" s="269"/>
      <c r="O37" s="269"/>
      <c r="P37" s="269"/>
      <c r="Q37" s="269"/>
      <c r="R37" s="269"/>
      <c r="S37" s="269"/>
      <c r="T37" s="269"/>
      <c r="U37" s="307"/>
    </row>
  </sheetData>
  <hyperlinks>
    <hyperlink ref="B2" location="MENU!A1" display="MENU"/>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zoomScale="110" zoomScaleNormal="110" workbookViewId="0"/>
  </sheetViews>
  <sheetFormatPr baseColWidth="10" defaultColWidth="11.42578125" defaultRowHeight="15" x14ac:dyDescent="0.25"/>
  <cols>
    <col min="1" max="1" width="11.42578125" style="22" customWidth="1"/>
    <col min="2" max="3" width="24.7109375" style="22" customWidth="1"/>
    <col min="4" max="4" width="16" style="22" customWidth="1"/>
    <col min="5" max="5" width="24.7109375" style="22" customWidth="1"/>
    <col min="6" max="6" width="27.7109375" style="22" customWidth="1"/>
    <col min="7" max="8" width="24.7109375" style="22" customWidth="1"/>
    <col min="9" max="16384" width="11.42578125" style="22"/>
  </cols>
  <sheetData>
    <row r="1" spans="1:8" ht="16.5" thickBot="1" x14ac:dyDescent="0.3">
      <c r="A1" s="273" t="s">
        <v>661</v>
      </c>
    </row>
    <row r="2" spans="1:8" ht="18" x14ac:dyDescent="0.25">
      <c r="B2" s="511" t="s">
        <v>147</v>
      </c>
      <c r="C2" s="512"/>
      <c r="D2" s="512"/>
      <c r="E2" s="512"/>
      <c r="F2" s="512"/>
      <c r="G2" s="512"/>
      <c r="H2" s="513"/>
    </row>
    <row r="3" spans="1:8" x14ac:dyDescent="0.25">
      <c r="B3" s="23"/>
      <c r="C3" s="24"/>
      <c r="D3" s="24"/>
      <c r="E3" s="24"/>
      <c r="F3" s="24"/>
      <c r="G3" s="24"/>
      <c r="H3" s="25"/>
    </row>
    <row r="4" spans="1:8" ht="63" customHeight="1" x14ac:dyDescent="0.25">
      <c r="B4" s="514" t="s">
        <v>190</v>
      </c>
      <c r="C4" s="515"/>
      <c r="D4" s="515"/>
      <c r="E4" s="515"/>
      <c r="F4" s="515"/>
      <c r="G4" s="515"/>
      <c r="H4" s="516"/>
    </row>
    <row r="5" spans="1:8" ht="63" customHeight="1" x14ac:dyDescent="0.25">
      <c r="B5" s="517"/>
      <c r="C5" s="518"/>
      <c r="D5" s="518"/>
      <c r="E5" s="518"/>
      <c r="F5" s="518"/>
      <c r="G5" s="518"/>
      <c r="H5" s="519"/>
    </row>
    <row r="6" spans="1:8" ht="16.5" x14ac:dyDescent="0.25">
      <c r="B6" s="520" t="s">
        <v>145</v>
      </c>
      <c r="C6" s="521"/>
      <c r="D6" s="521"/>
      <c r="E6" s="521"/>
      <c r="F6" s="521"/>
      <c r="G6" s="521"/>
      <c r="H6" s="522"/>
    </row>
    <row r="7" spans="1:8" ht="95.25" customHeight="1" x14ac:dyDescent="0.25">
      <c r="B7" s="530" t="s">
        <v>150</v>
      </c>
      <c r="C7" s="531"/>
      <c r="D7" s="531"/>
      <c r="E7" s="531"/>
      <c r="F7" s="531"/>
      <c r="G7" s="531"/>
      <c r="H7" s="532"/>
    </row>
    <row r="8" spans="1:8" ht="16.5" x14ac:dyDescent="0.25">
      <c r="B8" s="59"/>
      <c r="C8" s="60"/>
      <c r="D8" s="60"/>
      <c r="E8" s="60"/>
      <c r="F8" s="60"/>
      <c r="G8" s="60"/>
      <c r="H8" s="61"/>
    </row>
    <row r="9" spans="1:8" ht="16.5" customHeight="1" x14ac:dyDescent="0.25">
      <c r="B9" s="523" t="s">
        <v>183</v>
      </c>
      <c r="C9" s="524"/>
      <c r="D9" s="524"/>
      <c r="E9" s="524"/>
      <c r="F9" s="524"/>
      <c r="G9" s="524"/>
      <c r="H9" s="525"/>
    </row>
    <row r="10" spans="1:8" ht="44.25" customHeight="1" x14ac:dyDescent="0.25">
      <c r="B10" s="523"/>
      <c r="C10" s="524"/>
      <c r="D10" s="524"/>
      <c r="E10" s="524"/>
      <c r="F10" s="524"/>
      <c r="G10" s="524"/>
      <c r="H10" s="525"/>
    </row>
    <row r="11" spans="1:8" ht="15.75" thickBot="1" x14ac:dyDescent="0.3">
      <c r="B11" s="47"/>
      <c r="C11" s="50"/>
      <c r="D11" s="55"/>
      <c r="E11" s="56"/>
      <c r="F11" s="56"/>
      <c r="G11" s="57"/>
      <c r="H11" s="58"/>
    </row>
    <row r="12" spans="1:8" ht="15.75" thickTop="1" x14ac:dyDescent="0.25">
      <c r="B12" s="47"/>
      <c r="C12" s="526" t="s">
        <v>146</v>
      </c>
      <c r="D12" s="527"/>
      <c r="E12" s="528" t="s">
        <v>184</v>
      </c>
      <c r="F12" s="529"/>
      <c r="G12" s="50"/>
      <c r="H12" s="51"/>
    </row>
    <row r="13" spans="1:8" ht="35.25" customHeight="1" x14ac:dyDescent="0.25">
      <c r="B13" s="47"/>
      <c r="C13" s="498" t="s">
        <v>177</v>
      </c>
      <c r="D13" s="499"/>
      <c r="E13" s="500" t="s">
        <v>182</v>
      </c>
      <c r="F13" s="501"/>
      <c r="G13" s="50"/>
      <c r="H13" s="51"/>
    </row>
    <row r="14" spans="1:8" ht="17.25" customHeight="1" x14ac:dyDescent="0.25">
      <c r="B14" s="47"/>
      <c r="C14" s="498" t="s">
        <v>178</v>
      </c>
      <c r="D14" s="499"/>
      <c r="E14" s="500" t="s">
        <v>180</v>
      </c>
      <c r="F14" s="501"/>
      <c r="G14" s="50"/>
      <c r="H14" s="51"/>
    </row>
    <row r="15" spans="1:8" ht="19.5" customHeight="1" x14ac:dyDescent="0.25">
      <c r="B15" s="47"/>
      <c r="C15" s="498" t="s">
        <v>179</v>
      </c>
      <c r="D15" s="499"/>
      <c r="E15" s="500" t="s">
        <v>181</v>
      </c>
      <c r="F15" s="501"/>
      <c r="G15" s="50"/>
      <c r="H15" s="51"/>
    </row>
    <row r="16" spans="1:8" ht="69.75" customHeight="1" x14ac:dyDescent="0.25">
      <c r="B16" s="47"/>
      <c r="C16" s="498" t="s">
        <v>148</v>
      </c>
      <c r="D16" s="499"/>
      <c r="E16" s="500" t="s">
        <v>149</v>
      </c>
      <c r="F16" s="501"/>
      <c r="G16" s="50"/>
      <c r="H16" s="51"/>
    </row>
    <row r="17" spans="2:8" ht="34.5" customHeight="1" x14ac:dyDescent="0.25">
      <c r="B17" s="47"/>
      <c r="C17" s="502" t="s">
        <v>1</v>
      </c>
      <c r="D17" s="503"/>
      <c r="E17" s="494" t="s">
        <v>191</v>
      </c>
      <c r="F17" s="495"/>
      <c r="G17" s="50"/>
      <c r="H17" s="51"/>
    </row>
    <row r="18" spans="2:8" ht="27.75" customHeight="1" x14ac:dyDescent="0.25">
      <c r="B18" s="47"/>
      <c r="C18" s="502" t="s">
        <v>2</v>
      </c>
      <c r="D18" s="503"/>
      <c r="E18" s="494" t="s">
        <v>192</v>
      </c>
      <c r="F18" s="495"/>
      <c r="G18" s="50"/>
      <c r="H18" s="51"/>
    </row>
    <row r="19" spans="2:8" ht="28.5" customHeight="1" x14ac:dyDescent="0.25">
      <c r="B19" s="47"/>
      <c r="C19" s="502" t="s">
        <v>40</v>
      </c>
      <c r="D19" s="503"/>
      <c r="E19" s="494" t="s">
        <v>193</v>
      </c>
      <c r="F19" s="495"/>
      <c r="G19" s="50"/>
      <c r="H19" s="51"/>
    </row>
    <row r="20" spans="2:8" ht="72.75" customHeight="1" x14ac:dyDescent="0.25">
      <c r="B20" s="47"/>
      <c r="C20" s="502" t="s">
        <v>0</v>
      </c>
      <c r="D20" s="503"/>
      <c r="E20" s="494" t="s">
        <v>194</v>
      </c>
      <c r="F20" s="495"/>
      <c r="G20" s="50"/>
      <c r="H20" s="51"/>
    </row>
    <row r="21" spans="2:8" ht="64.5" customHeight="1" x14ac:dyDescent="0.25">
      <c r="B21" s="47"/>
      <c r="C21" s="502" t="s">
        <v>46</v>
      </c>
      <c r="D21" s="503"/>
      <c r="E21" s="494" t="s">
        <v>152</v>
      </c>
      <c r="F21" s="495"/>
      <c r="G21" s="50"/>
      <c r="H21" s="51"/>
    </row>
    <row r="22" spans="2:8" ht="71.25" customHeight="1" x14ac:dyDescent="0.25">
      <c r="B22" s="47"/>
      <c r="C22" s="502" t="s">
        <v>151</v>
      </c>
      <c r="D22" s="503"/>
      <c r="E22" s="494" t="s">
        <v>153</v>
      </c>
      <c r="F22" s="495"/>
      <c r="G22" s="50"/>
      <c r="H22" s="51"/>
    </row>
    <row r="23" spans="2:8" ht="55.5" customHeight="1" x14ac:dyDescent="0.25">
      <c r="B23" s="47"/>
      <c r="C23" s="496" t="s">
        <v>154</v>
      </c>
      <c r="D23" s="497"/>
      <c r="E23" s="494" t="s">
        <v>155</v>
      </c>
      <c r="F23" s="495"/>
      <c r="G23" s="50"/>
      <c r="H23" s="51"/>
    </row>
    <row r="24" spans="2:8" ht="42" customHeight="1" x14ac:dyDescent="0.25">
      <c r="B24" s="47"/>
      <c r="C24" s="496" t="s">
        <v>44</v>
      </c>
      <c r="D24" s="497"/>
      <c r="E24" s="494" t="s">
        <v>156</v>
      </c>
      <c r="F24" s="495"/>
      <c r="G24" s="50"/>
      <c r="H24" s="51"/>
    </row>
    <row r="25" spans="2:8" ht="59.25" customHeight="1" x14ac:dyDescent="0.25">
      <c r="B25" s="47"/>
      <c r="C25" s="496" t="s">
        <v>144</v>
      </c>
      <c r="D25" s="497"/>
      <c r="E25" s="494" t="s">
        <v>157</v>
      </c>
      <c r="F25" s="495"/>
      <c r="G25" s="50"/>
      <c r="H25" s="51"/>
    </row>
    <row r="26" spans="2:8" ht="23.25" customHeight="1" x14ac:dyDescent="0.25">
      <c r="B26" s="47"/>
      <c r="C26" s="496" t="s">
        <v>10</v>
      </c>
      <c r="D26" s="497"/>
      <c r="E26" s="494" t="s">
        <v>158</v>
      </c>
      <c r="F26" s="495"/>
      <c r="G26" s="50"/>
      <c r="H26" s="51"/>
    </row>
    <row r="27" spans="2:8" ht="30.75" customHeight="1" x14ac:dyDescent="0.25">
      <c r="B27" s="47"/>
      <c r="C27" s="496" t="s">
        <v>162</v>
      </c>
      <c r="D27" s="497"/>
      <c r="E27" s="494" t="s">
        <v>159</v>
      </c>
      <c r="F27" s="495"/>
      <c r="G27" s="50"/>
      <c r="H27" s="51"/>
    </row>
    <row r="28" spans="2:8" ht="35.25" customHeight="1" x14ac:dyDescent="0.25">
      <c r="B28" s="47"/>
      <c r="C28" s="496" t="s">
        <v>163</v>
      </c>
      <c r="D28" s="497"/>
      <c r="E28" s="494" t="s">
        <v>160</v>
      </c>
      <c r="F28" s="495"/>
      <c r="G28" s="50"/>
      <c r="H28" s="51"/>
    </row>
    <row r="29" spans="2:8" ht="33" customHeight="1" x14ac:dyDescent="0.25">
      <c r="B29" s="47"/>
      <c r="C29" s="496" t="s">
        <v>163</v>
      </c>
      <c r="D29" s="497"/>
      <c r="E29" s="494" t="s">
        <v>160</v>
      </c>
      <c r="F29" s="495"/>
      <c r="G29" s="50"/>
      <c r="H29" s="51"/>
    </row>
    <row r="30" spans="2:8" ht="30" customHeight="1" x14ac:dyDescent="0.25">
      <c r="B30" s="47"/>
      <c r="C30" s="496" t="s">
        <v>164</v>
      </c>
      <c r="D30" s="497"/>
      <c r="E30" s="494" t="s">
        <v>161</v>
      </c>
      <c r="F30" s="495"/>
      <c r="G30" s="50"/>
      <c r="H30" s="51"/>
    </row>
    <row r="31" spans="2:8" ht="35.25" customHeight="1" x14ac:dyDescent="0.25">
      <c r="B31" s="47"/>
      <c r="C31" s="496" t="s">
        <v>165</v>
      </c>
      <c r="D31" s="497"/>
      <c r="E31" s="494" t="s">
        <v>166</v>
      </c>
      <c r="F31" s="495"/>
      <c r="G31" s="50"/>
      <c r="H31" s="51"/>
    </row>
    <row r="32" spans="2:8" ht="31.5" customHeight="1" x14ac:dyDescent="0.25">
      <c r="B32" s="47"/>
      <c r="C32" s="496" t="s">
        <v>167</v>
      </c>
      <c r="D32" s="497"/>
      <c r="E32" s="494" t="s">
        <v>168</v>
      </c>
      <c r="F32" s="495"/>
      <c r="G32" s="50"/>
      <c r="H32" s="51"/>
    </row>
    <row r="33" spans="2:8" ht="35.25" customHeight="1" x14ac:dyDescent="0.25">
      <c r="B33" s="47"/>
      <c r="C33" s="496" t="s">
        <v>169</v>
      </c>
      <c r="D33" s="497"/>
      <c r="E33" s="494" t="s">
        <v>170</v>
      </c>
      <c r="F33" s="495"/>
      <c r="G33" s="50"/>
      <c r="H33" s="51"/>
    </row>
    <row r="34" spans="2:8" ht="59.25" customHeight="1" x14ac:dyDescent="0.25">
      <c r="B34" s="47"/>
      <c r="C34" s="496" t="s">
        <v>171</v>
      </c>
      <c r="D34" s="497"/>
      <c r="E34" s="494" t="s">
        <v>172</v>
      </c>
      <c r="F34" s="495"/>
      <c r="G34" s="50"/>
      <c r="H34" s="51"/>
    </row>
    <row r="35" spans="2:8" ht="29.25" customHeight="1" x14ac:dyDescent="0.25">
      <c r="B35" s="47"/>
      <c r="C35" s="496" t="s">
        <v>27</v>
      </c>
      <c r="D35" s="497"/>
      <c r="E35" s="494" t="s">
        <v>173</v>
      </c>
      <c r="F35" s="495"/>
      <c r="G35" s="50"/>
      <c r="H35" s="51"/>
    </row>
    <row r="36" spans="2:8" ht="82.5" customHeight="1" x14ac:dyDescent="0.25">
      <c r="B36" s="47"/>
      <c r="C36" s="496" t="s">
        <v>175</v>
      </c>
      <c r="D36" s="497"/>
      <c r="E36" s="494" t="s">
        <v>174</v>
      </c>
      <c r="F36" s="495"/>
      <c r="G36" s="50"/>
      <c r="H36" s="51"/>
    </row>
    <row r="37" spans="2:8" ht="46.5" customHeight="1" x14ac:dyDescent="0.25">
      <c r="B37" s="47"/>
      <c r="C37" s="496" t="s">
        <v>37</v>
      </c>
      <c r="D37" s="497"/>
      <c r="E37" s="494" t="s">
        <v>176</v>
      </c>
      <c r="F37" s="495"/>
      <c r="G37" s="50"/>
      <c r="H37" s="51"/>
    </row>
    <row r="38" spans="2:8" ht="6.75" customHeight="1" thickBot="1" x14ac:dyDescent="0.3">
      <c r="B38" s="47"/>
      <c r="C38" s="507"/>
      <c r="D38" s="508"/>
      <c r="E38" s="509"/>
      <c r="F38" s="510"/>
      <c r="G38" s="50"/>
      <c r="H38" s="51"/>
    </row>
    <row r="39" spans="2:8" ht="15.75" thickTop="1" x14ac:dyDescent="0.25">
      <c r="B39" s="47"/>
      <c r="C39" s="48"/>
      <c r="D39" s="48"/>
      <c r="E39" s="49"/>
      <c r="F39" s="49"/>
      <c r="G39" s="50"/>
      <c r="H39" s="51"/>
    </row>
    <row r="40" spans="2:8" ht="21" customHeight="1" x14ac:dyDescent="0.25">
      <c r="B40" s="504" t="s">
        <v>185</v>
      </c>
      <c r="C40" s="505"/>
      <c r="D40" s="505"/>
      <c r="E40" s="505"/>
      <c r="F40" s="505"/>
      <c r="G40" s="505"/>
      <c r="H40" s="506"/>
    </row>
    <row r="41" spans="2:8" ht="20.25" customHeight="1" x14ac:dyDescent="0.25">
      <c r="B41" s="504" t="s">
        <v>186</v>
      </c>
      <c r="C41" s="505"/>
      <c r="D41" s="505"/>
      <c r="E41" s="505"/>
      <c r="F41" s="505"/>
      <c r="G41" s="505"/>
      <c r="H41" s="506"/>
    </row>
    <row r="42" spans="2:8" ht="20.25" customHeight="1" x14ac:dyDescent="0.25">
      <c r="B42" s="504" t="s">
        <v>187</v>
      </c>
      <c r="C42" s="505"/>
      <c r="D42" s="505"/>
      <c r="E42" s="505"/>
      <c r="F42" s="505"/>
      <c r="G42" s="505"/>
      <c r="H42" s="506"/>
    </row>
    <row r="43" spans="2:8" ht="20.25" customHeight="1" x14ac:dyDescent="0.25">
      <c r="B43" s="504" t="s">
        <v>188</v>
      </c>
      <c r="C43" s="505"/>
      <c r="D43" s="505"/>
      <c r="E43" s="505"/>
      <c r="F43" s="505"/>
      <c r="G43" s="505"/>
      <c r="H43" s="506"/>
    </row>
    <row r="44" spans="2:8" x14ac:dyDescent="0.25">
      <c r="B44" s="504" t="s">
        <v>189</v>
      </c>
      <c r="C44" s="505"/>
      <c r="D44" s="505"/>
      <c r="E44" s="505"/>
      <c r="F44" s="505"/>
      <c r="G44" s="505"/>
      <c r="H44" s="506"/>
    </row>
    <row r="45" spans="2:8" ht="15.75" thickBot="1" x14ac:dyDescent="0.3">
      <c r="B45" s="52"/>
      <c r="C45" s="53"/>
      <c r="D45" s="53"/>
      <c r="E45" s="53"/>
      <c r="F45" s="53"/>
      <c r="G45" s="53"/>
      <c r="H45" s="54"/>
    </row>
  </sheetData>
  <mergeCells count="64">
    <mergeCell ref="B2:H2"/>
    <mergeCell ref="B4:H5"/>
    <mergeCell ref="B6:H6"/>
    <mergeCell ref="B9:H10"/>
    <mergeCell ref="C12:D12"/>
    <mergeCell ref="E12:F12"/>
    <mergeCell ref="B7:H7"/>
    <mergeCell ref="C13:D13"/>
    <mergeCell ref="E13:F13"/>
    <mergeCell ref="C17:D17"/>
    <mergeCell ref="E17:F17"/>
    <mergeCell ref="C21:D21"/>
    <mergeCell ref="C18:D18"/>
    <mergeCell ref="C19:D19"/>
    <mergeCell ref="C20:D20"/>
    <mergeCell ref="E18:F18"/>
    <mergeCell ref="E19:F19"/>
    <mergeCell ref="E20:F20"/>
    <mergeCell ref="E21:F21"/>
    <mergeCell ref="B42:H42"/>
    <mergeCell ref="B43:H43"/>
    <mergeCell ref="B44:H44"/>
    <mergeCell ref="E23:F23"/>
    <mergeCell ref="C23:D23"/>
    <mergeCell ref="C24:D24"/>
    <mergeCell ref="E24:F24"/>
    <mergeCell ref="C26:D26"/>
    <mergeCell ref="E26:F26"/>
    <mergeCell ref="E34:F34"/>
    <mergeCell ref="C32:D32"/>
    <mergeCell ref="C31:D31"/>
    <mergeCell ref="E31:F31"/>
    <mergeCell ref="E32:F32"/>
    <mergeCell ref="C27:D27"/>
    <mergeCell ref="E27:F27"/>
    <mergeCell ref="C33:D33"/>
    <mergeCell ref="B40:H40"/>
    <mergeCell ref="C29:D29"/>
    <mergeCell ref="E29:F29"/>
    <mergeCell ref="C30:D30"/>
    <mergeCell ref="E30:F30"/>
    <mergeCell ref="E33:F33"/>
    <mergeCell ref="C34:D34"/>
    <mergeCell ref="C35:D35"/>
    <mergeCell ref="E35:F35"/>
    <mergeCell ref="C36:D36"/>
    <mergeCell ref="E36:F36"/>
    <mergeCell ref="B41:H41"/>
    <mergeCell ref="C38:D38"/>
    <mergeCell ref="E38:F38"/>
    <mergeCell ref="C37:D37"/>
    <mergeCell ref="E37:F37"/>
    <mergeCell ref="E28:F28"/>
    <mergeCell ref="C28:D28"/>
    <mergeCell ref="C16:D16"/>
    <mergeCell ref="E16:F16"/>
    <mergeCell ref="C14:D14"/>
    <mergeCell ref="E14:F14"/>
    <mergeCell ref="C15:D15"/>
    <mergeCell ref="E15:F15"/>
    <mergeCell ref="E22:F22"/>
    <mergeCell ref="C22:D22"/>
    <mergeCell ref="C25:D25"/>
    <mergeCell ref="E25:F25"/>
  </mergeCells>
  <hyperlinks>
    <hyperlink ref="A1" location="OPCIONES!A1" display="OPCIONES"/>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topLeftCell="H17" zoomScale="90" zoomScaleNormal="90" workbookViewId="0">
      <selection activeCell="M15" sqref="M15"/>
    </sheetView>
  </sheetViews>
  <sheetFormatPr baseColWidth="10" defaultColWidth="11.42578125" defaultRowHeight="15.75" x14ac:dyDescent="0.25"/>
  <cols>
    <col min="1" max="1" width="18.7109375" style="65" bestFit="1" customWidth="1"/>
    <col min="2" max="2" width="22.7109375" style="65" customWidth="1"/>
    <col min="3" max="3" width="2.7109375" style="65" customWidth="1"/>
    <col min="4" max="4" width="4.7109375" style="128" customWidth="1"/>
    <col min="5" max="5" width="8.5703125" style="128" customWidth="1"/>
    <col min="6" max="6" width="51.85546875" style="129" customWidth="1"/>
    <col min="7" max="7" width="5.42578125" style="65" customWidth="1"/>
    <col min="8" max="8" width="11.42578125" style="65"/>
    <col min="9" max="9" width="71" style="65" bestFit="1" customWidth="1"/>
    <col min="10" max="10" width="4" style="65" customWidth="1"/>
    <col min="11" max="11" width="4.42578125" style="394" customWidth="1"/>
    <col min="12" max="12" width="26.7109375" style="394" customWidth="1"/>
    <col min="13" max="13" width="40.7109375" style="394" customWidth="1"/>
    <col min="14" max="16384" width="11.42578125" style="65"/>
  </cols>
  <sheetData>
    <row r="1" spans="1:13" ht="24" thickBot="1" x14ac:dyDescent="0.3">
      <c r="A1" s="274" t="s">
        <v>661</v>
      </c>
      <c r="D1" s="278"/>
      <c r="E1" s="286" t="s">
        <v>307</v>
      </c>
      <c r="F1" s="285" t="s">
        <v>228</v>
      </c>
      <c r="H1" s="293" t="s">
        <v>307</v>
      </c>
      <c r="I1" s="294" t="s">
        <v>308</v>
      </c>
      <c r="K1" s="535" t="s">
        <v>228</v>
      </c>
      <c r="L1" s="536"/>
      <c r="M1" s="399" t="s">
        <v>199</v>
      </c>
    </row>
    <row r="2" spans="1:13" x14ac:dyDescent="0.25">
      <c r="B2" s="287" t="s">
        <v>205</v>
      </c>
      <c r="D2" s="279">
        <v>1</v>
      </c>
      <c r="E2" s="276" t="s">
        <v>217</v>
      </c>
      <c r="F2" s="280" t="s">
        <v>200</v>
      </c>
      <c r="H2" s="295" t="s">
        <v>343</v>
      </c>
      <c r="I2" s="296" t="s">
        <v>252</v>
      </c>
      <c r="K2" s="533">
        <v>1</v>
      </c>
      <c r="L2" s="534" t="s">
        <v>200</v>
      </c>
      <c r="M2" s="400" t="s">
        <v>201</v>
      </c>
    </row>
    <row r="3" spans="1:13" x14ac:dyDescent="0.25">
      <c r="A3" s="66" t="s">
        <v>12</v>
      </c>
      <c r="B3" s="65" t="s">
        <v>209</v>
      </c>
      <c r="D3" s="279">
        <v>2</v>
      </c>
      <c r="E3" s="276" t="s">
        <v>287</v>
      </c>
      <c r="F3" s="280" t="s">
        <v>266</v>
      </c>
      <c r="H3" s="277" t="s">
        <v>309</v>
      </c>
      <c r="I3" s="288" t="s">
        <v>245</v>
      </c>
      <c r="K3" s="533"/>
      <c r="L3" s="534"/>
      <c r="M3" s="400" t="s">
        <v>227</v>
      </c>
    </row>
    <row r="4" spans="1:13" x14ac:dyDescent="0.25">
      <c r="A4" s="66" t="s">
        <v>13</v>
      </c>
      <c r="B4" s="65" t="s">
        <v>210</v>
      </c>
      <c r="D4" s="279">
        <v>3</v>
      </c>
      <c r="E4" s="276" t="s">
        <v>288</v>
      </c>
      <c r="F4" s="280" t="s">
        <v>242</v>
      </c>
      <c r="H4" s="277" t="s">
        <v>344</v>
      </c>
      <c r="I4" s="289" t="s">
        <v>253</v>
      </c>
      <c r="K4" s="533"/>
      <c r="L4" s="534"/>
      <c r="M4" s="400" t="s">
        <v>229</v>
      </c>
    </row>
    <row r="5" spans="1:13" x14ac:dyDescent="0.25">
      <c r="A5" s="66" t="s">
        <v>14</v>
      </c>
      <c r="B5" s="65" t="s">
        <v>771</v>
      </c>
      <c r="D5" s="279">
        <v>4</v>
      </c>
      <c r="E5" s="276" t="s">
        <v>289</v>
      </c>
      <c r="F5" s="281" t="s">
        <v>246</v>
      </c>
      <c r="H5" s="277" t="s">
        <v>342</v>
      </c>
      <c r="I5" s="288" t="s">
        <v>249</v>
      </c>
      <c r="K5" s="537">
        <v>2</v>
      </c>
      <c r="L5" s="538" t="s">
        <v>230</v>
      </c>
      <c r="M5" s="395" t="s">
        <v>231</v>
      </c>
    </row>
    <row r="6" spans="1:13" x14ac:dyDescent="0.25">
      <c r="B6" s="65" t="s">
        <v>211</v>
      </c>
      <c r="D6" s="279">
        <v>5</v>
      </c>
      <c r="E6" s="276" t="s">
        <v>291</v>
      </c>
      <c r="F6" s="281" t="s">
        <v>263</v>
      </c>
      <c r="H6" s="277" t="s">
        <v>313</v>
      </c>
      <c r="I6" s="288" t="s">
        <v>290</v>
      </c>
      <c r="K6" s="537"/>
      <c r="L6" s="538"/>
      <c r="M6" s="395" t="s">
        <v>232</v>
      </c>
    </row>
    <row r="7" spans="1:13" x14ac:dyDescent="0.25">
      <c r="A7" s="66" t="s">
        <v>9</v>
      </c>
      <c r="B7" s="65" t="s">
        <v>212</v>
      </c>
      <c r="D7" s="279">
        <v>6</v>
      </c>
      <c r="E7" s="276" t="s">
        <v>292</v>
      </c>
      <c r="F7" s="280" t="s">
        <v>230</v>
      </c>
      <c r="H7" s="277" t="s">
        <v>314</v>
      </c>
      <c r="I7" s="288" t="s">
        <v>772</v>
      </c>
      <c r="K7" s="533">
        <v>3</v>
      </c>
      <c r="L7" s="534" t="s">
        <v>233</v>
      </c>
      <c r="M7" s="400" t="s">
        <v>898</v>
      </c>
    </row>
    <row r="8" spans="1:13" x14ac:dyDescent="0.25">
      <c r="A8" s="66" t="s">
        <v>8</v>
      </c>
      <c r="D8" s="279">
        <v>7</v>
      </c>
      <c r="E8" s="276" t="s">
        <v>293</v>
      </c>
      <c r="F8" s="280" t="s">
        <v>237</v>
      </c>
      <c r="H8" s="277" t="s">
        <v>315</v>
      </c>
      <c r="I8" s="288" t="s">
        <v>254</v>
      </c>
      <c r="K8" s="533"/>
      <c r="L8" s="534"/>
      <c r="M8" s="401" t="s">
        <v>899</v>
      </c>
    </row>
    <row r="9" spans="1:13" x14ac:dyDescent="0.25">
      <c r="A9" s="66" t="s">
        <v>17</v>
      </c>
      <c r="B9" s="65" t="s">
        <v>222</v>
      </c>
      <c r="D9" s="279">
        <v>8</v>
      </c>
      <c r="E9" s="276" t="s">
        <v>294</v>
      </c>
      <c r="F9" s="280" t="s">
        <v>234</v>
      </c>
      <c r="H9" s="277" t="s">
        <v>317</v>
      </c>
      <c r="I9" s="288" t="s">
        <v>244</v>
      </c>
      <c r="K9" s="537">
        <v>4</v>
      </c>
      <c r="L9" s="538" t="s">
        <v>234</v>
      </c>
      <c r="M9" s="395" t="s">
        <v>235</v>
      </c>
    </row>
    <row r="10" spans="1:13" x14ac:dyDescent="0.25">
      <c r="A10" s="66" t="s">
        <v>18</v>
      </c>
      <c r="B10" s="65" t="s">
        <v>223</v>
      </c>
      <c r="D10" s="279">
        <v>9</v>
      </c>
      <c r="E10" s="276" t="s">
        <v>296</v>
      </c>
      <c r="F10" s="280" t="s">
        <v>268</v>
      </c>
      <c r="H10" s="277" t="s">
        <v>318</v>
      </c>
      <c r="I10" s="288" t="s">
        <v>241</v>
      </c>
      <c r="K10" s="537"/>
      <c r="L10" s="538"/>
      <c r="M10" s="395" t="s">
        <v>236</v>
      </c>
    </row>
    <row r="11" spans="1:13" x14ac:dyDescent="0.25">
      <c r="D11" s="279">
        <v>10</v>
      </c>
      <c r="E11" s="276" t="s">
        <v>297</v>
      </c>
      <c r="F11" s="280" t="s">
        <v>251</v>
      </c>
      <c r="H11" s="277" t="s">
        <v>319</v>
      </c>
      <c r="I11" s="288" t="s">
        <v>238</v>
      </c>
      <c r="K11" s="533">
        <v>5</v>
      </c>
      <c r="L11" s="534" t="s">
        <v>237</v>
      </c>
      <c r="M11" s="400" t="s">
        <v>238</v>
      </c>
    </row>
    <row r="12" spans="1:13" x14ac:dyDescent="0.25">
      <c r="A12" s="66" t="s">
        <v>20</v>
      </c>
      <c r="D12" s="279">
        <v>11</v>
      </c>
      <c r="E12" s="276" t="s">
        <v>295</v>
      </c>
      <c r="F12" s="280" t="s">
        <v>233</v>
      </c>
      <c r="H12" s="277" t="s">
        <v>322</v>
      </c>
      <c r="I12" s="288" t="s">
        <v>257</v>
      </c>
      <c r="K12" s="533"/>
      <c r="L12" s="534"/>
      <c r="M12" s="400" t="s">
        <v>239</v>
      </c>
    </row>
    <row r="13" spans="1:13" x14ac:dyDescent="0.25">
      <c r="A13" s="66" t="s">
        <v>21</v>
      </c>
      <c r="D13" s="279">
        <v>12</v>
      </c>
      <c r="E13" s="276" t="s">
        <v>298</v>
      </c>
      <c r="F13" s="281" t="s">
        <v>272</v>
      </c>
      <c r="H13" s="277" t="s">
        <v>323</v>
      </c>
      <c r="I13" s="288" t="s">
        <v>265</v>
      </c>
      <c r="K13" s="533"/>
      <c r="L13" s="534"/>
      <c r="M13" s="400" t="s">
        <v>240</v>
      </c>
    </row>
    <row r="14" spans="1:13" x14ac:dyDescent="0.25">
      <c r="A14" s="66" t="s">
        <v>23</v>
      </c>
      <c r="D14" s="279">
        <v>13</v>
      </c>
      <c r="E14" s="276" t="s">
        <v>300</v>
      </c>
      <c r="F14" s="280" t="s">
        <v>264</v>
      </c>
      <c r="H14" s="277" t="s">
        <v>312</v>
      </c>
      <c r="I14" s="288" t="s">
        <v>299</v>
      </c>
      <c r="K14" s="533"/>
      <c r="L14" s="534"/>
      <c r="M14" s="400" t="s">
        <v>241</v>
      </c>
    </row>
    <row r="15" spans="1:13" ht="25.5" x14ac:dyDescent="0.25">
      <c r="A15" s="66" t="s">
        <v>24</v>
      </c>
      <c r="D15" s="279">
        <v>14</v>
      </c>
      <c r="E15" s="276" t="s">
        <v>301</v>
      </c>
      <c r="F15" s="280" t="s">
        <v>255</v>
      </c>
      <c r="H15" s="277" t="s">
        <v>316</v>
      </c>
      <c r="I15" s="288" t="s">
        <v>232</v>
      </c>
      <c r="K15" s="537">
        <v>6</v>
      </c>
      <c r="L15" s="538" t="s">
        <v>242</v>
      </c>
      <c r="M15" s="395" t="s">
        <v>243</v>
      </c>
    </row>
    <row r="16" spans="1:13" ht="25.5" x14ac:dyDescent="0.25">
      <c r="A16" s="66" t="s">
        <v>25</v>
      </c>
      <c r="D16" s="279">
        <v>15</v>
      </c>
      <c r="E16" s="276" t="s">
        <v>302</v>
      </c>
      <c r="F16" s="280" t="s">
        <v>259</v>
      </c>
      <c r="H16" s="277" t="s">
        <v>311</v>
      </c>
      <c r="I16" s="288" t="s">
        <v>231</v>
      </c>
      <c r="K16" s="537"/>
      <c r="L16" s="538"/>
      <c r="M16" s="395" t="s">
        <v>244</v>
      </c>
    </row>
    <row r="17" spans="1:13" x14ac:dyDescent="0.25">
      <c r="D17" s="279">
        <v>16</v>
      </c>
      <c r="E17" s="276" t="s">
        <v>304</v>
      </c>
      <c r="F17" s="280" t="s">
        <v>247</v>
      </c>
      <c r="H17" s="277" t="s">
        <v>324</v>
      </c>
      <c r="I17" s="288" t="s">
        <v>303</v>
      </c>
      <c r="K17" s="537"/>
      <c r="L17" s="538"/>
      <c r="M17" s="395" t="s">
        <v>245</v>
      </c>
    </row>
    <row r="18" spans="1:13" ht="16.5" thickBot="1" x14ac:dyDescent="0.3">
      <c r="A18" s="66" t="s">
        <v>28</v>
      </c>
      <c r="D18" s="282">
        <v>17</v>
      </c>
      <c r="E18" s="283" t="s">
        <v>305</v>
      </c>
      <c r="F18" s="284" t="s">
        <v>273</v>
      </c>
      <c r="H18" s="277" t="s">
        <v>326</v>
      </c>
      <c r="I18" s="288" t="s">
        <v>270</v>
      </c>
      <c r="K18" s="402">
        <v>7</v>
      </c>
      <c r="L18" s="403" t="s">
        <v>246</v>
      </c>
      <c r="M18" s="400" t="s">
        <v>246</v>
      </c>
    </row>
    <row r="19" spans="1:13" ht="25.5" x14ac:dyDescent="0.25">
      <c r="A19" s="66" t="s">
        <v>29</v>
      </c>
      <c r="D19" s="67"/>
      <c r="E19" s="67"/>
      <c r="F19" s="127"/>
      <c r="G19" s="126"/>
      <c r="H19" s="277" t="s">
        <v>325</v>
      </c>
      <c r="I19" s="288" t="s">
        <v>267</v>
      </c>
      <c r="K19" s="537">
        <v>8</v>
      </c>
      <c r="L19" s="538" t="s">
        <v>247</v>
      </c>
      <c r="M19" s="396" t="s">
        <v>900</v>
      </c>
    </row>
    <row r="20" spans="1:13" x14ac:dyDescent="0.25">
      <c r="A20" s="66" t="s">
        <v>30</v>
      </c>
      <c r="D20" s="67"/>
      <c r="E20" s="67"/>
      <c r="G20" s="126"/>
      <c r="H20" s="277" t="s">
        <v>327</v>
      </c>
      <c r="I20" s="288" t="s">
        <v>229</v>
      </c>
      <c r="K20" s="537"/>
      <c r="L20" s="538"/>
      <c r="M20" s="395" t="s">
        <v>248</v>
      </c>
    </row>
    <row r="21" spans="1:13" s="28" customFormat="1" x14ac:dyDescent="0.25">
      <c r="D21" s="135"/>
      <c r="E21" s="135"/>
      <c r="F21" s="290"/>
      <c r="G21" s="291"/>
      <c r="H21" s="292" t="s">
        <v>770</v>
      </c>
      <c r="I21" s="288" t="s">
        <v>769</v>
      </c>
      <c r="K21" s="537"/>
      <c r="L21" s="538"/>
      <c r="M21" s="395" t="s">
        <v>249</v>
      </c>
    </row>
    <row r="22" spans="1:13" x14ac:dyDescent="0.25">
      <c r="A22" s="66" t="s">
        <v>38</v>
      </c>
      <c r="D22" s="67"/>
      <c r="E22" s="67"/>
      <c r="G22" s="126"/>
      <c r="H22" s="277" t="s">
        <v>328</v>
      </c>
      <c r="I22" s="288" t="s">
        <v>269</v>
      </c>
      <c r="K22" s="537"/>
      <c r="L22" s="538"/>
      <c r="M22" s="395" t="s">
        <v>250</v>
      </c>
    </row>
    <row r="23" spans="1:13" x14ac:dyDescent="0.25">
      <c r="A23" s="66" t="s">
        <v>39</v>
      </c>
      <c r="D23" s="67"/>
      <c r="E23" s="67"/>
      <c r="F23" s="127"/>
      <c r="G23" s="126"/>
      <c r="H23" s="277" t="s">
        <v>329</v>
      </c>
      <c r="I23" s="288" t="s">
        <v>258</v>
      </c>
      <c r="K23" s="533">
        <v>9</v>
      </c>
      <c r="L23" s="534" t="s">
        <v>251</v>
      </c>
      <c r="M23" s="401" t="s">
        <v>252</v>
      </c>
    </row>
    <row r="24" spans="1:13" x14ac:dyDescent="0.25">
      <c r="D24" s="67"/>
      <c r="E24" s="67"/>
      <c r="F24" s="127"/>
      <c r="G24" s="126"/>
      <c r="H24" s="277" t="s">
        <v>226</v>
      </c>
      <c r="I24" s="288" t="s">
        <v>227</v>
      </c>
      <c r="K24" s="533"/>
      <c r="L24" s="534"/>
      <c r="M24" s="401" t="s">
        <v>345</v>
      </c>
    </row>
    <row r="25" spans="1:13" x14ac:dyDescent="0.25">
      <c r="D25" s="67"/>
      <c r="E25" s="67"/>
      <c r="F25" s="127"/>
      <c r="G25" s="126"/>
      <c r="H25" s="277" t="s">
        <v>218</v>
      </c>
      <c r="I25" s="288" t="s">
        <v>201</v>
      </c>
      <c r="K25" s="533"/>
      <c r="L25" s="534"/>
      <c r="M25" s="401" t="s">
        <v>253</v>
      </c>
    </row>
    <row r="26" spans="1:13" ht="25.5" x14ac:dyDescent="0.25">
      <c r="D26" s="67"/>
      <c r="E26" s="67"/>
      <c r="G26" s="126"/>
      <c r="H26" s="277" t="s">
        <v>320</v>
      </c>
      <c r="I26" s="288" t="s">
        <v>239</v>
      </c>
      <c r="K26" s="533"/>
      <c r="L26" s="534"/>
      <c r="M26" s="401" t="s">
        <v>339</v>
      </c>
    </row>
    <row r="27" spans="1:13" x14ac:dyDescent="0.25">
      <c r="D27" s="67"/>
      <c r="E27" s="67"/>
      <c r="G27" s="126"/>
      <c r="H27" s="277" t="s">
        <v>321</v>
      </c>
      <c r="I27" s="288" t="s">
        <v>240</v>
      </c>
      <c r="K27" s="533"/>
      <c r="L27" s="534"/>
      <c r="M27" s="401" t="s">
        <v>254</v>
      </c>
    </row>
    <row r="28" spans="1:13" x14ac:dyDescent="0.25">
      <c r="D28" s="67"/>
      <c r="E28" s="67"/>
      <c r="G28" s="126"/>
      <c r="H28" s="277" t="s">
        <v>330</v>
      </c>
      <c r="I28" s="288" t="s">
        <v>256</v>
      </c>
      <c r="K28" s="537">
        <v>10</v>
      </c>
      <c r="L28" s="538" t="s">
        <v>255</v>
      </c>
      <c r="M28" s="395" t="s">
        <v>256</v>
      </c>
    </row>
    <row r="29" spans="1:13" x14ac:dyDescent="0.25">
      <c r="D29" s="67"/>
      <c r="E29" s="67"/>
      <c r="G29" s="126"/>
      <c r="H29" s="277" t="s">
        <v>331</v>
      </c>
      <c r="I29" s="288" t="s">
        <v>235</v>
      </c>
      <c r="K29" s="537"/>
      <c r="L29" s="538"/>
      <c r="M29" s="395" t="s">
        <v>257</v>
      </c>
    </row>
    <row r="30" spans="1:13" x14ac:dyDescent="0.25">
      <c r="D30" s="67"/>
      <c r="E30" s="67"/>
      <c r="G30" s="126"/>
      <c r="H30" s="277" t="s">
        <v>333</v>
      </c>
      <c r="I30" s="288" t="s">
        <v>271</v>
      </c>
      <c r="K30" s="537"/>
      <c r="L30" s="538"/>
      <c r="M30" s="395" t="s">
        <v>258</v>
      </c>
    </row>
    <row r="31" spans="1:13" x14ac:dyDescent="0.25">
      <c r="D31" s="67"/>
      <c r="E31" s="67"/>
      <c r="G31" s="126"/>
      <c r="H31" s="277" t="s">
        <v>341</v>
      </c>
      <c r="I31" s="289" t="s">
        <v>248</v>
      </c>
      <c r="K31" s="533">
        <v>11</v>
      </c>
      <c r="L31" s="534" t="s">
        <v>259</v>
      </c>
      <c r="M31" s="400" t="s">
        <v>260</v>
      </c>
    </row>
    <row r="32" spans="1:13" x14ac:dyDescent="0.25">
      <c r="D32" s="67"/>
      <c r="E32" s="67"/>
      <c r="G32" s="126"/>
      <c r="H32" s="277" t="s">
        <v>334</v>
      </c>
      <c r="I32" s="288" t="s">
        <v>261</v>
      </c>
      <c r="K32" s="533"/>
      <c r="L32" s="534"/>
      <c r="M32" s="400" t="s">
        <v>261</v>
      </c>
    </row>
    <row r="33" spans="4:13" x14ac:dyDescent="0.25">
      <c r="D33" s="67"/>
      <c r="E33" s="67"/>
      <c r="G33" s="126"/>
      <c r="H33" s="277" t="s">
        <v>335</v>
      </c>
      <c r="I33" s="288" t="s">
        <v>260</v>
      </c>
      <c r="K33" s="533"/>
      <c r="L33" s="534"/>
      <c r="M33" s="400" t="s">
        <v>262</v>
      </c>
    </row>
    <row r="34" spans="4:13" x14ac:dyDescent="0.25">
      <c r="D34" s="67"/>
      <c r="E34" s="67"/>
      <c r="G34" s="126"/>
      <c r="H34" s="277" t="s">
        <v>336</v>
      </c>
      <c r="I34" s="288" t="s">
        <v>243</v>
      </c>
      <c r="K34" s="397">
        <v>12</v>
      </c>
      <c r="L34" s="398" t="s">
        <v>263</v>
      </c>
      <c r="M34" s="396" t="s">
        <v>263</v>
      </c>
    </row>
    <row r="35" spans="4:13" x14ac:dyDescent="0.25">
      <c r="D35" s="67"/>
      <c r="E35" s="67"/>
      <c r="G35" s="126"/>
      <c r="H35" s="277" t="s">
        <v>337</v>
      </c>
      <c r="I35" s="288" t="s">
        <v>262</v>
      </c>
      <c r="K35" s="533">
        <v>13</v>
      </c>
      <c r="L35" s="534" t="s">
        <v>264</v>
      </c>
      <c r="M35" s="400" t="s">
        <v>901</v>
      </c>
    </row>
    <row r="36" spans="4:13" x14ac:dyDescent="0.25">
      <c r="D36" s="67"/>
      <c r="E36" s="67"/>
      <c r="G36" s="126"/>
      <c r="H36" s="277" t="s">
        <v>338</v>
      </c>
      <c r="I36" s="288" t="s">
        <v>250</v>
      </c>
      <c r="K36" s="533"/>
      <c r="L36" s="534"/>
      <c r="M36" s="400" t="s">
        <v>265</v>
      </c>
    </row>
    <row r="37" spans="4:13" x14ac:dyDescent="0.25">
      <c r="D37" s="67"/>
      <c r="E37" s="67"/>
      <c r="G37" s="126"/>
      <c r="H37" s="277" t="s">
        <v>330</v>
      </c>
      <c r="I37" s="288" t="s">
        <v>345</v>
      </c>
      <c r="K37" s="537">
        <v>14</v>
      </c>
      <c r="L37" s="538" t="s">
        <v>266</v>
      </c>
      <c r="M37" s="395" t="s">
        <v>902</v>
      </c>
    </row>
    <row r="38" spans="4:13" x14ac:dyDescent="0.25">
      <c r="D38" s="67"/>
      <c r="E38" s="67"/>
      <c r="G38" s="126"/>
      <c r="H38" s="277" t="s">
        <v>332</v>
      </c>
      <c r="I38" s="288" t="s">
        <v>236</v>
      </c>
      <c r="K38" s="537"/>
      <c r="L38" s="538"/>
      <c r="M38" s="395" t="s">
        <v>267</v>
      </c>
    </row>
    <row r="39" spans="4:13" x14ac:dyDescent="0.25">
      <c r="D39" s="67"/>
      <c r="E39" s="67"/>
      <c r="G39" s="126"/>
      <c r="H39" s="277" t="s">
        <v>310</v>
      </c>
      <c r="I39" s="288" t="s">
        <v>339</v>
      </c>
      <c r="K39" s="533">
        <v>15</v>
      </c>
      <c r="L39" s="534" t="s">
        <v>268</v>
      </c>
      <c r="M39" s="400" t="s">
        <v>269</v>
      </c>
    </row>
    <row r="40" spans="4:13" x14ac:dyDescent="0.25">
      <c r="D40" s="67"/>
      <c r="E40" s="67"/>
      <c r="H40" s="277" t="s">
        <v>340</v>
      </c>
      <c r="I40" s="289" t="s">
        <v>306</v>
      </c>
      <c r="K40" s="533"/>
      <c r="L40" s="534"/>
      <c r="M40" s="400" t="s">
        <v>903</v>
      </c>
    </row>
    <row r="41" spans="4:13" ht="16.5" thickBot="1" x14ac:dyDescent="0.3">
      <c r="D41" s="67"/>
      <c r="E41" s="67"/>
      <c r="H41" s="297" t="s">
        <v>774</v>
      </c>
      <c r="I41" s="298" t="s">
        <v>773</v>
      </c>
      <c r="K41" s="533"/>
      <c r="L41" s="534"/>
      <c r="M41" s="400" t="s">
        <v>270</v>
      </c>
    </row>
    <row r="42" spans="4:13" x14ac:dyDescent="0.25">
      <c r="D42" s="67"/>
      <c r="E42" s="67"/>
      <c r="H42" s="126"/>
      <c r="K42" s="533"/>
      <c r="L42" s="534"/>
      <c r="M42" s="400" t="s">
        <v>271</v>
      </c>
    </row>
    <row r="43" spans="4:13" x14ac:dyDescent="0.25">
      <c r="D43" s="67"/>
      <c r="E43" s="67"/>
      <c r="H43" s="126"/>
      <c r="K43" s="397">
        <v>16</v>
      </c>
      <c r="L43" s="398" t="s">
        <v>272</v>
      </c>
      <c r="M43" s="398" t="s">
        <v>272</v>
      </c>
    </row>
    <row r="44" spans="4:13" x14ac:dyDescent="0.25">
      <c r="D44" s="67"/>
      <c r="E44" s="67"/>
      <c r="H44" s="126"/>
      <c r="K44" s="402">
        <v>17</v>
      </c>
      <c r="L44" s="403" t="s">
        <v>273</v>
      </c>
      <c r="M44" s="403" t="s">
        <v>273</v>
      </c>
    </row>
    <row r="45" spans="4:13" x14ac:dyDescent="0.25">
      <c r="H45" s="126"/>
    </row>
    <row r="46" spans="4:13" x14ac:dyDescent="0.25">
      <c r="H46" s="126"/>
    </row>
    <row r="47" spans="4:13" x14ac:dyDescent="0.25">
      <c r="H47" s="126"/>
    </row>
    <row r="48" spans="4:13" x14ac:dyDescent="0.25">
      <c r="H48" s="126"/>
    </row>
    <row r="49" spans="8:8" x14ac:dyDescent="0.25">
      <c r="H49" s="126"/>
    </row>
  </sheetData>
  <autoFilter ref="H1:I43">
    <sortState ref="H2:I43">
      <sortCondition ref="I1:I43"/>
    </sortState>
  </autoFilter>
  <mergeCells count="27">
    <mergeCell ref="K39:K42"/>
    <mergeCell ref="L39:L42"/>
    <mergeCell ref="K31:K33"/>
    <mergeCell ref="L31:L33"/>
    <mergeCell ref="K35:K36"/>
    <mergeCell ref="L35:L36"/>
    <mergeCell ref="K37:K38"/>
    <mergeCell ref="L37:L38"/>
    <mergeCell ref="K19:K22"/>
    <mergeCell ref="L19:L22"/>
    <mergeCell ref="K23:K27"/>
    <mergeCell ref="L23:L27"/>
    <mergeCell ref="K28:K30"/>
    <mergeCell ref="L28:L30"/>
    <mergeCell ref="K9:K10"/>
    <mergeCell ref="L9:L10"/>
    <mergeCell ref="K11:K14"/>
    <mergeCell ref="L11:L14"/>
    <mergeCell ref="K15:K17"/>
    <mergeCell ref="L15:L17"/>
    <mergeCell ref="K7:K8"/>
    <mergeCell ref="L7:L8"/>
    <mergeCell ref="K1:L1"/>
    <mergeCell ref="K2:K4"/>
    <mergeCell ref="L2:L4"/>
    <mergeCell ref="K5:K6"/>
    <mergeCell ref="L5:L6"/>
  </mergeCells>
  <hyperlinks>
    <hyperlink ref="A1" location="OPCIONES!A1" display="OPCIONES"/>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CO415"/>
  <sheetViews>
    <sheetView topLeftCell="O1" zoomScale="70" zoomScaleNormal="70" workbookViewId="0">
      <selection activeCell="W9" sqref="W9:W10"/>
    </sheetView>
  </sheetViews>
  <sheetFormatPr baseColWidth="10" defaultColWidth="11.42578125" defaultRowHeight="16.5" x14ac:dyDescent="0.3"/>
  <cols>
    <col min="1" max="1" width="10.5703125" style="126" customWidth="1"/>
    <col min="2" max="2" width="15.28515625" style="126" customWidth="1"/>
    <col min="3" max="3" width="18.7109375" style="126" customWidth="1"/>
    <col min="4" max="4" width="15.7109375" style="126" customWidth="1"/>
    <col min="5" max="5" width="16.140625" style="126" customWidth="1"/>
    <col min="6" max="6" width="15.7109375" style="126" customWidth="1"/>
    <col min="7" max="7" width="17.5703125" style="126" customWidth="1"/>
    <col min="8" max="8" width="13.42578125" style="126" customWidth="1"/>
    <col min="9" max="9" width="18.7109375" style="126" customWidth="1"/>
    <col min="10" max="10" width="15.85546875" style="126" customWidth="1"/>
    <col min="11" max="11" width="35.7109375" style="366" customWidth="1"/>
    <col min="12" max="12" width="55.5703125" style="367" customWidth="1"/>
    <col min="13" max="13" width="50.28515625" style="368" customWidth="1"/>
    <col min="14" max="14" width="19" style="360" customWidth="1"/>
    <col min="15" max="15" width="17.85546875" style="356" customWidth="1"/>
    <col min="16" max="16" width="13.7109375" style="356" customWidth="1"/>
    <col min="17" max="17" width="7.7109375" style="126" bestFit="1" customWidth="1"/>
    <col min="18" max="18" width="20.140625" style="356" customWidth="1"/>
    <col min="19" max="19" width="16.7109375" style="356" customWidth="1"/>
    <col min="20" max="20" width="8.7109375" style="126" customWidth="1"/>
    <col min="21" max="21" width="17.85546875" style="356" customWidth="1"/>
    <col min="22" max="22" width="14.28515625" style="356" customWidth="1"/>
    <col min="23" max="23" width="6.28515625" style="126" bestFit="1" customWidth="1"/>
    <col min="24" max="24" width="14.28515625" style="356" customWidth="1"/>
    <col min="25" max="25" width="8.5703125" style="126" customWidth="1"/>
    <col min="26" max="26" width="14.28515625" style="356" customWidth="1"/>
    <col min="27" max="27" width="16" style="2" hidden="1" customWidth="1"/>
    <col min="28" max="28" width="8.28515625" style="363" customWidth="1"/>
    <col min="29" max="29" width="70.28515625" style="353" customWidth="1"/>
    <col min="30" max="30" width="4.42578125" style="1" hidden="1" customWidth="1"/>
    <col min="31" max="31" width="15.42578125" style="63" customWidth="1"/>
    <col min="32" max="32" width="29.7109375" style="63" customWidth="1"/>
    <col min="33" max="33" width="14.28515625" style="63" customWidth="1"/>
    <col min="34" max="34" width="11.7109375" style="63" customWidth="1"/>
    <col min="35" max="35" width="15.28515625" style="63" customWidth="1"/>
    <col min="36" max="36" width="11.42578125" style="63" customWidth="1"/>
    <col min="37" max="37" width="15" style="63" customWidth="1"/>
    <col min="38" max="38" width="12.28515625" style="63" customWidth="1"/>
    <col min="39" max="39" width="13.7109375" style="63" customWidth="1"/>
    <col min="40" max="40" width="24.28515625" style="364" customWidth="1"/>
    <col min="41" max="41" width="12.7109375" style="356" customWidth="1"/>
    <col min="42" max="42" width="7.42578125" style="356" customWidth="1"/>
    <col min="43" max="43" width="11.85546875" style="356" customWidth="1"/>
    <col min="44" max="44" width="7.42578125" style="356" customWidth="1"/>
    <col min="45" max="47" width="11.85546875" style="356" customWidth="1"/>
    <col min="48" max="48" width="14.85546875" style="365" customWidth="1"/>
    <col min="49" max="49" width="10.42578125" style="323" hidden="1" customWidth="1"/>
    <col min="50" max="50" width="10.7109375" style="323" hidden="1" customWidth="1"/>
    <col min="51" max="51" width="10.28515625" style="126" customWidth="1"/>
    <col min="52" max="55" width="13.42578125" style="356" customWidth="1"/>
    <col min="56" max="56" width="23" style="1" hidden="1" customWidth="1"/>
    <col min="57" max="57" width="18.85546875" style="1" hidden="1" customWidth="1"/>
    <col min="58" max="58" width="16.85546875" style="1" hidden="1" customWidth="1"/>
    <col min="59" max="59" width="14.85546875" style="1" hidden="1" customWidth="1"/>
    <col min="60" max="60" width="18.5703125" style="1" hidden="1" customWidth="1"/>
    <col min="61" max="61" width="21" style="1" hidden="1" customWidth="1"/>
    <col min="62" max="86" width="11.42578125" style="329"/>
    <col min="87" max="89" width="11.42578125" style="63"/>
    <col min="90" max="90" width="11.42578125" style="329"/>
    <col min="91" max="16384" width="11.42578125" style="63"/>
  </cols>
  <sheetData>
    <row r="1" spans="1:93" ht="18" customHeight="1" thickBot="1" x14ac:dyDescent="0.25">
      <c r="A1" s="539"/>
      <c r="B1" s="539"/>
      <c r="N1" s="126"/>
      <c r="AB1" s="354"/>
      <c r="AC1" s="354"/>
      <c r="AD1" s="62"/>
      <c r="AE1" s="329"/>
      <c r="AF1" s="329"/>
      <c r="AG1" s="329"/>
      <c r="AH1" s="329"/>
      <c r="AI1" s="329"/>
      <c r="AJ1" s="329"/>
      <c r="AK1" s="329"/>
      <c r="AL1" s="329"/>
      <c r="AM1" s="329"/>
      <c r="AN1" s="376"/>
      <c r="AO1" s="376"/>
      <c r="AP1" s="376"/>
      <c r="AQ1" s="376"/>
      <c r="AR1" s="376"/>
      <c r="AS1" s="376"/>
      <c r="AT1" s="376"/>
      <c r="AU1" s="376"/>
      <c r="AV1" s="377"/>
      <c r="AW1" s="135"/>
      <c r="AX1" s="135"/>
      <c r="AY1" s="291"/>
      <c r="AZ1" s="376"/>
      <c r="BA1" s="376"/>
      <c r="BB1" s="376"/>
      <c r="BC1" s="376"/>
      <c r="BD1" s="62"/>
      <c r="BE1" s="62"/>
      <c r="BF1" s="62"/>
      <c r="BG1" s="62"/>
      <c r="BH1" s="62"/>
      <c r="BI1" s="62"/>
    </row>
    <row r="2" spans="1:93" ht="15" customHeight="1" x14ac:dyDescent="0.2">
      <c r="A2" s="539"/>
      <c r="B2" s="539"/>
      <c r="C2" s="644" t="s">
        <v>943</v>
      </c>
      <c r="D2" s="645"/>
      <c r="E2" s="645"/>
      <c r="F2" s="645"/>
      <c r="G2" s="645"/>
      <c r="H2" s="645"/>
      <c r="I2" s="645"/>
      <c r="J2" s="645"/>
      <c r="K2" s="645"/>
      <c r="L2" s="645"/>
      <c r="M2" s="645"/>
      <c r="N2" s="645"/>
      <c r="O2" s="645"/>
      <c r="P2" s="645"/>
      <c r="Q2" s="645"/>
      <c r="R2" s="645"/>
      <c r="S2" s="645"/>
      <c r="T2" s="645"/>
      <c r="U2" s="645"/>
      <c r="V2" s="645"/>
      <c r="W2" s="645"/>
      <c r="X2" s="645"/>
      <c r="Y2" s="645"/>
      <c r="Z2" s="645"/>
      <c r="AA2" s="646"/>
      <c r="AB2" s="354"/>
      <c r="AC2" s="354"/>
      <c r="AD2" s="62"/>
      <c r="AE2" s="329"/>
      <c r="AF2" s="329"/>
      <c r="AG2" s="329"/>
      <c r="AH2" s="329"/>
      <c r="AI2" s="329"/>
      <c r="AJ2" s="329"/>
      <c r="AK2" s="329"/>
      <c r="AL2" s="329"/>
      <c r="AM2" s="329"/>
      <c r="AN2" s="376"/>
      <c r="AO2" s="376"/>
      <c r="AP2" s="376"/>
      <c r="AQ2" s="376"/>
      <c r="AR2" s="376"/>
      <c r="AS2" s="376"/>
      <c r="AT2" s="376"/>
      <c r="AU2" s="376"/>
      <c r="AV2" s="377"/>
      <c r="AW2" s="135"/>
      <c r="AX2" s="135"/>
      <c r="AY2" s="291"/>
      <c r="AZ2" s="376"/>
      <c r="BA2" s="376"/>
      <c r="BB2" s="376"/>
      <c r="BC2" s="376"/>
      <c r="BD2" s="62"/>
      <c r="BE2" s="62"/>
      <c r="BF2" s="62"/>
      <c r="BG2" s="62"/>
      <c r="BH2" s="62"/>
      <c r="BI2" s="62"/>
      <c r="CK2" s="64"/>
    </row>
    <row r="3" spans="1:93" ht="14.25" customHeight="1" x14ac:dyDescent="0.2">
      <c r="A3" s="539"/>
      <c r="B3" s="539"/>
      <c r="C3" s="647"/>
      <c r="D3" s="648"/>
      <c r="E3" s="648"/>
      <c r="F3" s="648"/>
      <c r="G3" s="648"/>
      <c r="H3" s="648"/>
      <c r="I3" s="648"/>
      <c r="J3" s="648"/>
      <c r="K3" s="648"/>
      <c r="L3" s="648"/>
      <c r="M3" s="648"/>
      <c r="N3" s="648"/>
      <c r="O3" s="648"/>
      <c r="P3" s="648"/>
      <c r="Q3" s="648"/>
      <c r="R3" s="648"/>
      <c r="S3" s="648"/>
      <c r="T3" s="648"/>
      <c r="U3" s="648"/>
      <c r="V3" s="648"/>
      <c r="W3" s="648"/>
      <c r="X3" s="648"/>
      <c r="Y3" s="648"/>
      <c r="Z3" s="648"/>
      <c r="AA3" s="649"/>
      <c r="AB3" s="354"/>
      <c r="AC3" s="354"/>
      <c r="AD3" s="62"/>
      <c r="AE3" s="329"/>
      <c r="AF3" s="329"/>
      <c r="AG3" s="329"/>
      <c r="AH3" s="329"/>
      <c r="AI3" s="329"/>
      <c r="AJ3" s="329"/>
      <c r="AK3" s="329"/>
      <c r="AL3" s="329"/>
      <c r="AM3" s="329"/>
      <c r="AN3" s="376"/>
      <c r="AO3" s="376"/>
      <c r="AP3" s="376"/>
      <c r="AQ3" s="376"/>
      <c r="AR3" s="376"/>
      <c r="AS3" s="376"/>
      <c r="AT3" s="376"/>
      <c r="AU3" s="376"/>
      <c r="AV3" s="377"/>
      <c r="AW3" s="135"/>
      <c r="AX3" s="135"/>
      <c r="AY3" s="291"/>
      <c r="AZ3" s="376"/>
      <c r="BA3" s="376"/>
      <c r="BB3" s="376"/>
      <c r="BC3" s="376"/>
      <c r="BD3" s="62"/>
      <c r="BE3" s="62"/>
      <c r="BF3" s="62"/>
      <c r="BG3" s="62"/>
      <c r="BH3" s="62"/>
      <c r="BI3" s="62"/>
      <c r="CK3" s="64"/>
    </row>
    <row r="4" spans="1:93" ht="13.5" customHeight="1" x14ac:dyDescent="0.2">
      <c r="A4" s="539"/>
      <c r="B4" s="539"/>
      <c r="C4" s="647"/>
      <c r="D4" s="648"/>
      <c r="E4" s="648"/>
      <c r="F4" s="648"/>
      <c r="G4" s="648"/>
      <c r="H4" s="648"/>
      <c r="I4" s="648"/>
      <c r="J4" s="648"/>
      <c r="K4" s="648"/>
      <c r="L4" s="648"/>
      <c r="M4" s="648"/>
      <c r="N4" s="648"/>
      <c r="O4" s="648"/>
      <c r="P4" s="648"/>
      <c r="Q4" s="648"/>
      <c r="R4" s="648"/>
      <c r="S4" s="648"/>
      <c r="T4" s="648"/>
      <c r="U4" s="648"/>
      <c r="V4" s="648"/>
      <c r="W4" s="648"/>
      <c r="X4" s="648"/>
      <c r="Y4" s="648"/>
      <c r="Z4" s="648"/>
      <c r="AA4" s="649"/>
      <c r="AB4" s="354"/>
      <c r="AC4" s="354"/>
      <c r="AD4" s="62"/>
      <c r="AE4" s="329"/>
      <c r="AF4" s="329"/>
      <c r="AG4" s="329"/>
      <c r="AH4" s="329"/>
      <c r="AI4" s="329"/>
      <c r="AJ4" s="329"/>
      <c r="AK4" s="329"/>
      <c r="AL4" s="329"/>
      <c r="AM4" s="329"/>
      <c r="AN4" s="376"/>
      <c r="AO4" s="376"/>
      <c r="AP4" s="376"/>
      <c r="AQ4" s="376"/>
      <c r="AR4" s="376"/>
      <c r="AS4" s="376"/>
      <c r="AT4" s="376"/>
      <c r="AU4" s="376"/>
      <c r="AV4" s="377"/>
      <c r="AW4" s="135"/>
      <c r="AX4" s="135"/>
      <c r="AY4" s="291"/>
      <c r="AZ4" s="376"/>
      <c r="BA4" s="376"/>
      <c r="BB4" s="376"/>
      <c r="BC4" s="376"/>
      <c r="BD4" s="62"/>
      <c r="BE4" s="62"/>
      <c r="BF4" s="62"/>
      <c r="BG4" s="62"/>
      <c r="BH4" s="62"/>
      <c r="BI4" s="62"/>
      <c r="CK4" s="64"/>
    </row>
    <row r="5" spans="1:93" ht="9" customHeight="1" thickBot="1" x14ac:dyDescent="0.25">
      <c r="A5" s="539"/>
      <c r="B5" s="539"/>
      <c r="C5" s="650"/>
      <c r="D5" s="651"/>
      <c r="E5" s="651"/>
      <c r="F5" s="651"/>
      <c r="G5" s="651"/>
      <c r="H5" s="651"/>
      <c r="I5" s="651"/>
      <c r="J5" s="651"/>
      <c r="K5" s="651"/>
      <c r="L5" s="651"/>
      <c r="M5" s="651"/>
      <c r="N5" s="651"/>
      <c r="O5" s="651"/>
      <c r="P5" s="651"/>
      <c r="Q5" s="651"/>
      <c r="R5" s="651"/>
      <c r="S5" s="651"/>
      <c r="T5" s="651"/>
      <c r="U5" s="651"/>
      <c r="V5" s="651"/>
      <c r="W5" s="651"/>
      <c r="X5" s="651"/>
      <c r="Y5" s="651"/>
      <c r="Z5" s="651"/>
      <c r="AA5" s="652"/>
      <c r="AB5" s="354"/>
      <c r="AC5" s="354"/>
      <c r="AD5" s="62"/>
      <c r="AE5" s="329"/>
      <c r="AF5" s="329"/>
      <c r="AG5" s="329"/>
      <c r="AH5" s="329"/>
      <c r="AI5" s="329"/>
      <c r="AJ5" s="329"/>
      <c r="AK5" s="329"/>
      <c r="AL5" s="329"/>
      <c r="AM5" s="329"/>
      <c r="AN5" s="376"/>
      <c r="AO5" s="376"/>
      <c r="AP5" s="376"/>
      <c r="AQ5" s="376"/>
      <c r="AR5" s="376"/>
      <c r="AS5" s="376"/>
      <c r="AT5" s="376"/>
      <c r="AU5" s="376"/>
      <c r="AV5" s="377"/>
      <c r="AW5" s="135"/>
      <c r="AX5" s="135"/>
      <c r="AY5" s="291"/>
      <c r="AZ5" s="376"/>
      <c r="BA5" s="376"/>
      <c r="BB5" s="376"/>
      <c r="BC5" s="376"/>
      <c r="BD5" s="62"/>
      <c r="BE5" s="62"/>
      <c r="BF5" s="62"/>
      <c r="BG5" s="62"/>
      <c r="BH5" s="62"/>
      <c r="BI5" s="62"/>
      <c r="CK5" s="64"/>
    </row>
    <row r="6" spans="1:93" s="370" customFormat="1" ht="16.899999999999999" customHeight="1" x14ac:dyDescent="0.2">
      <c r="A6" s="540"/>
      <c r="B6" s="540"/>
      <c r="C6" s="369"/>
      <c r="D6" s="369"/>
      <c r="E6" s="369"/>
      <c r="F6" s="369"/>
      <c r="G6" s="369"/>
      <c r="H6" s="369"/>
      <c r="I6" s="369"/>
      <c r="J6" s="369"/>
      <c r="K6" s="371"/>
      <c r="L6" s="372"/>
      <c r="M6" s="373"/>
      <c r="N6" s="369"/>
      <c r="Q6" s="369"/>
      <c r="T6" s="369"/>
      <c r="W6" s="369"/>
      <c r="Y6" s="369"/>
      <c r="AA6" s="105"/>
      <c r="AB6" s="354"/>
      <c r="AC6" s="354"/>
      <c r="AD6" s="62"/>
      <c r="AE6" s="329"/>
      <c r="AF6" s="329"/>
      <c r="AG6" s="329"/>
      <c r="AH6" s="329"/>
      <c r="AI6" s="329"/>
      <c r="AJ6" s="329"/>
      <c r="AK6" s="329"/>
      <c r="AL6" s="329"/>
      <c r="AM6" s="329"/>
      <c r="AN6" s="376"/>
      <c r="AO6" s="376"/>
      <c r="AP6" s="376"/>
      <c r="AQ6" s="376"/>
      <c r="AR6" s="376"/>
      <c r="AS6" s="376"/>
      <c r="AT6" s="376"/>
      <c r="AU6" s="376"/>
      <c r="AV6" s="377"/>
      <c r="AW6" s="135"/>
      <c r="AX6" s="135"/>
      <c r="AY6" s="291"/>
      <c r="AZ6" s="376"/>
      <c r="BA6" s="376"/>
      <c r="BB6" s="376"/>
      <c r="BC6" s="376"/>
      <c r="BD6" s="62"/>
      <c r="BE6" s="62"/>
      <c r="BF6" s="62"/>
      <c r="BG6" s="62"/>
      <c r="BH6" s="62"/>
      <c r="BI6" s="62"/>
      <c r="BJ6" s="329"/>
      <c r="BK6" s="329"/>
      <c r="BL6" s="329"/>
      <c r="BM6" s="329"/>
      <c r="BN6" s="329"/>
      <c r="BO6" s="329"/>
      <c r="BP6" s="329"/>
      <c r="BQ6" s="329"/>
      <c r="BR6" s="329"/>
      <c r="BS6" s="329"/>
      <c r="BT6" s="329"/>
      <c r="BU6" s="329"/>
      <c r="BV6" s="329"/>
      <c r="BW6" s="329"/>
      <c r="BX6" s="329"/>
      <c r="BY6" s="329"/>
      <c r="BZ6" s="329"/>
      <c r="CA6" s="329"/>
      <c r="CB6" s="329"/>
      <c r="CC6" s="329"/>
      <c r="CD6" s="329"/>
      <c r="CE6" s="329"/>
      <c r="CF6" s="329"/>
      <c r="CG6" s="329"/>
      <c r="CH6" s="329"/>
      <c r="CL6" s="329"/>
    </row>
    <row r="7" spans="1:93" ht="28.15" customHeight="1" thickBot="1" x14ac:dyDescent="0.25">
      <c r="A7" s="668" t="s">
        <v>202</v>
      </c>
      <c r="B7" s="668"/>
      <c r="C7" s="668"/>
      <c r="D7" s="668"/>
      <c r="E7" s="668"/>
      <c r="F7" s="668"/>
      <c r="G7" s="668"/>
      <c r="H7" s="668"/>
      <c r="I7" s="668"/>
      <c r="J7" s="668"/>
      <c r="K7" s="668"/>
      <c r="L7" s="668"/>
      <c r="M7" s="668"/>
      <c r="N7" s="668"/>
      <c r="O7" s="668"/>
      <c r="P7" s="668"/>
      <c r="Q7" s="668"/>
      <c r="R7" s="603" t="s">
        <v>125</v>
      </c>
      <c r="S7" s="603"/>
      <c r="T7" s="603"/>
      <c r="U7" s="603"/>
      <c r="V7" s="603"/>
      <c r="W7" s="603"/>
      <c r="X7" s="603"/>
      <c r="Y7" s="603"/>
      <c r="Z7" s="603"/>
      <c r="AA7" s="632" t="s">
        <v>224</v>
      </c>
      <c r="AB7" s="653" t="s">
        <v>286</v>
      </c>
      <c r="AC7" s="654"/>
      <c r="AD7" s="655"/>
      <c r="AE7" s="654"/>
      <c r="AF7" s="654"/>
      <c r="AG7" s="654"/>
      <c r="AH7" s="654"/>
      <c r="AI7" s="654"/>
      <c r="AJ7" s="654"/>
      <c r="AK7" s="654"/>
      <c r="AL7" s="654"/>
      <c r="AM7" s="656"/>
      <c r="AN7" s="661" t="s">
        <v>126</v>
      </c>
      <c r="AO7" s="661"/>
      <c r="AP7" s="661"/>
      <c r="AQ7" s="661"/>
      <c r="AR7" s="661"/>
      <c r="AS7" s="661"/>
      <c r="AT7" s="661"/>
      <c r="AU7" s="661"/>
      <c r="AV7" s="661"/>
      <c r="AW7" s="666" t="s">
        <v>278</v>
      </c>
      <c r="AX7" s="666"/>
      <c r="AY7" s="667"/>
      <c r="AZ7" s="667"/>
      <c r="BA7" s="667"/>
      <c r="BB7" s="667"/>
      <c r="BC7" s="667"/>
      <c r="BD7" s="639" t="s">
        <v>32</v>
      </c>
      <c r="BE7" s="639"/>
      <c r="BF7" s="639"/>
      <c r="BG7" s="639"/>
      <c r="BH7" s="639"/>
      <c r="BI7" s="639"/>
      <c r="CI7" s="329"/>
      <c r="CJ7" s="329"/>
      <c r="CK7" s="329"/>
      <c r="CM7" s="329"/>
      <c r="CN7" s="329"/>
      <c r="CO7" s="329"/>
    </row>
    <row r="8" spans="1:93" ht="28.15" customHeight="1" x14ac:dyDescent="0.2">
      <c r="A8" s="668"/>
      <c r="B8" s="668"/>
      <c r="C8" s="668"/>
      <c r="D8" s="668"/>
      <c r="E8" s="668"/>
      <c r="F8" s="668"/>
      <c r="G8" s="668"/>
      <c r="H8" s="668"/>
      <c r="I8" s="668"/>
      <c r="J8" s="668"/>
      <c r="K8" s="668"/>
      <c r="L8" s="668"/>
      <c r="M8" s="668"/>
      <c r="N8" s="668"/>
      <c r="O8" s="668"/>
      <c r="P8" s="668"/>
      <c r="Q8" s="669"/>
      <c r="R8" s="640" t="s">
        <v>52</v>
      </c>
      <c r="S8" s="604"/>
      <c r="T8" s="604"/>
      <c r="U8" s="641" t="s">
        <v>53</v>
      </c>
      <c r="V8" s="641"/>
      <c r="W8" s="641"/>
      <c r="X8" s="604" t="s">
        <v>274</v>
      </c>
      <c r="Y8" s="607" t="s">
        <v>4</v>
      </c>
      <c r="Z8" s="600" t="s">
        <v>44</v>
      </c>
      <c r="AA8" s="633"/>
      <c r="AB8" s="657"/>
      <c r="AC8" s="658"/>
      <c r="AD8" s="659"/>
      <c r="AE8" s="658"/>
      <c r="AF8" s="658"/>
      <c r="AG8" s="658"/>
      <c r="AH8" s="658"/>
      <c r="AI8" s="658"/>
      <c r="AJ8" s="658"/>
      <c r="AK8" s="658"/>
      <c r="AL8" s="658"/>
      <c r="AM8" s="660"/>
      <c r="AN8" s="661"/>
      <c r="AO8" s="661"/>
      <c r="AP8" s="661"/>
      <c r="AQ8" s="661"/>
      <c r="AR8" s="661"/>
      <c r="AS8" s="661"/>
      <c r="AT8" s="661"/>
      <c r="AU8" s="661"/>
      <c r="AV8" s="661"/>
      <c r="AW8" s="666"/>
      <c r="AX8" s="666"/>
      <c r="AY8" s="667"/>
      <c r="AZ8" s="667"/>
      <c r="BA8" s="667"/>
      <c r="BB8" s="667"/>
      <c r="BC8" s="667"/>
      <c r="BD8" s="639"/>
      <c r="BE8" s="639"/>
      <c r="BF8" s="639"/>
      <c r="BG8" s="639"/>
      <c r="BH8" s="639"/>
      <c r="BI8" s="639"/>
      <c r="CI8" s="329"/>
      <c r="CJ8" s="329"/>
      <c r="CK8" s="329"/>
      <c r="CM8" s="329"/>
      <c r="CN8" s="329"/>
      <c r="CO8" s="329"/>
    </row>
    <row r="9" spans="1:93" s="393" customFormat="1" ht="16.5" customHeight="1" x14ac:dyDescent="0.25">
      <c r="A9" s="626" t="s">
        <v>195</v>
      </c>
      <c r="B9" s="626" t="s">
        <v>196</v>
      </c>
      <c r="C9" s="626" t="s">
        <v>197</v>
      </c>
      <c r="D9" s="626" t="s">
        <v>198</v>
      </c>
      <c r="E9" s="626" t="s">
        <v>199</v>
      </c>
      <c r="F9" s="626" t="s">
        <v>830</v>
      </c>
      <c r="G9" s="374"/>
      <c r="H9" s="374"/>
      <c r="I9" s="374"/>
      <c r="J9" s="626" t="s">
        <v>829</v>
      </c>
      <c r="K9" s="626" t="s">
        <v>2</v>
      </c>
      <c r="L9" s="626" t="s">
        <v>40</v>
      </c>
      <c r="M9" s="626" t="s">
        <v>0</v>
      </c>
      <c r="N9" s="626" t="s">
        <v>46</v>
      </c>
      <c r="O9" s="626" t="s">
        <v>121</v>
      </c>
      <c r="P9" s="626" t="s">
        <v>31</v>
      </c>
      <c r="Q9" s="637" t="s">
        <v>4</v>
      </c>
      <c r="R9" s="630" t="s">
        <v>52</v>
      </c>
      <c r="S9" s="605" t="s">
        <v>41</v>
      </c>
      <c r="T9" s="605" t="s">
        <v>4</v>
      </c>
      <c r="U9" s="605" t="s">
        <v>53</v>
      </c>
      <c r="V9" s="605" t="s">
        <v>41</v>
      </c>
      <c r="W9" s="605" t="s">
        <v>4</v>
      </c>
      <c r="X9" s="605"/>
      <c r="Y9" s="608"/>
      <c r="Z9" s="601"/>
      <c r="AA9" s="633"/>
      <c r="AB9" s="624" t="s">
        <v>216</v>
      </c>
      <c r="AC9" s="642" t="s">
        <v>144</v>
      </c>
      <c r="AD9" s="617" t="s">
        <v>215</v>
      </c>
      <c r="AE9" s="635" t="s">
        <v>221</v>
      </c>
      <c r="AF9" s="619" t="s">
        <v>225</v>
      </c>
      <c r="AG9" s="619" t="s">
        <v>10</v>
      </c>
      <c r="AH9" s="621" t="s">
        <v>7</v>
      </c>
      <c r="AI9" s="622"/>
      <c r="AJ9" s="622"/>
      <c r="AK9" s="622"/>
      <c r="AL9" s="622"/>
      <c r="AM9" s="623"/>
      <c r="AN9" s="615" t="s">
        <v>124</v>
      </c>
      <c r="AO9" s="553" t="s">
        <v>42</v>
      </c>
      <c r="AP9" s="553" t="s">
        <v>4</v>
      </c>
      <c r="AQ9" s="553" t="s">
        <v>43</v>
      </c>
      <c r="AR9" s="553" t="s">
        <v>4</v>
      </c>
      <c r="AS9" s="553" t="s">
        <v>45</v>
      </c>
      <c r="AT9" s="553" t="s">
        <v>776</v>
      </c>
      <c r="AU9" s="553" t="s">
        <v>777</v>
      </c>
      <c r="AV9" s="628" t="s">
        <v>27</v>
      </c>
      <c r="AW9" s="664" t="s">
        <v>279</v>
      </c>
      <c r="AX9" s="664" t="s">
        <v>280</v>
      </c>
      <c r="AY9" s="662" t="s">
        <v>285</v>
      </c>
      <c r="AZ9" s="662" t="s">
        <v>281</v>
      </c>
      <c r="BA9" s="662" t="s">
        <v>282</v>
      </c>
      <c r="BB9" s="662" t="s">
        <v>283</v>
      </c>
      <c r="BC9" s="662" t="s">
        <v>284</v>
      </c>
      <c r="BD9" s="625" t="s">
        <v>32</v>
      </c>
      <c r="BE9" s="625" t="s">
        <v>33</v>
      </c>
      <c r="BF9" s="625" t="s">
        <v>34</v>
      </c>
      <c r="BG9" s="625" t="s">
        <v>36</v>
      </c>
      <c r="BH9" s="625" t="s">
        <v>35</v>
      </c>
      <c r="BI9" s="625" t="s">
        <v>37</v>
      </c>
      <c r="BJ9" s="392"/>
      <c r="BK9" s="392"/>
      <c r="BL9" s="392"/>
      <c r="BM9" s="392"/>
      <c r="BN9" s="392"/>
      <c r="BO9" s="392"/>
      <c r="BP9" s="392"/>
      <c r="BQ9" s="392"/>
      <c r="BR9" s="392"/>
      <c r="BS9" s="392"/>
      <c r="BT9" s="392"/>
      <c r="BU9" s="392"/>
      <c r="BV9" s="392"/>
      <c r="BW9" s="392"/>
      <c r="BX9" s="392"/>
      <c r="BY9" s="392"/>
      <c r="BZ9" s="392"/>
      <c r="CA9" s="392"/>
      <c r="CB9" s="392"/>
      <c r="CC9" s="392"/>
      <c r="CD9" s="392"/>
      <c r="CE9" s="392"/>
      <c r="CF9" s="392"/>
      <c r="CG9" s="392"/>
      <c r="CH9" s="392"/>
      <c r="CI9" s="392"/>
      <c r="CJ9" s="392"/>
      <c r="CK9" s="392"/>
      <c r="CL9" s="392"/>
      <c r="CM9" s="392"/>
      <c r="CN9" s="392"/>
      <c r="CO9" s="392"/>
    </row>
    <row r="10" spans="1:93" s="386" customFormat="1" ht="79.150000000000006" customHeight="1" x14ac:dyDescent="0.25">
      <c r="A10" s="627"/>
      <c r="B10" s="627"/>
      <c r="C10" s="627"/>
      <c r="D10" s="627"/>
      <c r="E10" s="627"/>
      <c r="F10" s="627"/>
      <c r="G10" s="375" t="s">
        <v>784</v>
      </c>
      <c r="H10" s="375" t="s">
        <v>785</v>
      </c>
      <c r="I10" s="375" t="s">
        <v>786</v>
      </c>
      <c r="J10" s="627"/>
      <c r="K10" s="627"/>
      <c r="L10" s="627"/>
      <c r="M10" s="627"/>
      <c r="N10" s="627"/>
      <c r="O10" s="627"/>
      <c r="P10" s="627"/>
      <c r="Q10" s="638"/>
      <c r="R10" s="631"/>
      <c r="S10" s="606"/>
      <c r="T10" s="606"/>
      <c r="U10" s="606"/>
      <c r="V10" s="606"/>
      <c r="W10" s="606"/>
      <c r="X10" s="606"/>
      <c r="Y10" s="609"/>
      <c r="Z10" s="602"/>
      <c r="AA10" s="634"/>
      <c r="AB10" s="624"/>
      <c r="AC10" s="643"/>
      <c r="AD10" s="618"/>
      <c r="AE10" s="636"/>
      <c r="AF10" s="620"/>
      <c r="AG10" s="620"/>
      <c r="AH10" s="378" t="s">
        <v>11</v>
      </c>
      <c r="AI10" s="378" t="s">
        <v>15</v>
      </c>
      <c r="AJ10" s="378" t="s">
        <v>26</v>
      </c>
      <c r="AK10" s="378" t="s">
        <v>16</v>
      </c>
      <c r="AL10" s="378" t="s">
        <v>19</v>
      </c>
      <c r="AM10" s="378" t="s">
        <v>22</v>
      </c>
      <c r="AN10" s="616"/>
      <c r="AO10" s="554"/>
      <c r="AP10" s="554"/>
      <c r="AQ10" s="554"/>
      <c r="AR10" s="554"/>
      <c r="AS10" s="554"/>
      <c r="AT10" s="554" t="s">
        <v>776</v>
      </c>
      <c r="AU10" s="554" t="s">
        <v>777</v>
      </c>
      <c r="AV10" s="629"/>
      <c r="AW10" s="665"/>
      <c r="AX10" s="665"/>
      <c r="AY10" s="663"/>
      <c r="AZ10" s="663"/>
      <c r="BA10" s="663"/>
      <c r="BB10" s="663"/>
      <c r="BC10" s="663"/>
      <c r="BD10" s="625"/>
      <c r="BE10" s="625"/>
      <c r="BF10" s="625"/>
      <c r="BG10" s="625"/>
      <c r="BH10" s="625"/>
      <c r="BI10" s="625"/>
      <c r="BJ10" s="392"/>
      <c r="BK10" s="392"/>
      <c r="BL10" s="392"/>
      <c r="BM10" s="392"/>
      <c r="BN10" s="392"/>
      <c r="BO10" s="392"/>
      <c r="BP10" s="392"/>
      <c r="BQ10" s="392"/>
      <c r="BR10" s="392"/>
      <c r="BS10" s="392"/>
      <c r="BT10" s="392"/>
      <c r="BU10" s="392"/>
      <c r="BV10" s="392"/>
      <c r="BW10" s="392"/>
      <c r="BX10" s="392"/>
      <c r="BY10" s="392"/>
      <c r="BZ10" s="392"/>
      <c r="CA10" s="392"/>
      <c r="CB10" s="392"/>
      <c r="CC10" s="392"/>
      <c r="CD10" s="392"/>
      <c r="CE10" s="392"/>
      <c r="CF10" s="392"/>
      <c r="CG10" s="392"/>
      <c r="CH10" s="392"/>
      <c r="CI10" s="383" t="s">
        <v>275</v>
      </c>
      <c r="CJ10" s="384" t="s">
        <v>276</v>
      </c>
      <c r="CK10" s="385"/>
      <c r="CL10" s="392"/>
      <c r="CM10" s="385"/>
      <c r="CN10" s="385"/>
      <c r="CO10" s="385"/>
    </row>
    <row r="11" spans="1:93" s="388" customFormat="1" ht="19.149999999999999" customHeight="1" x14ac:dyDescent="0.2">
      <c r="A11" s="325"/>
      <c r="B11" s="325"/>
      <c r="C11" s="325"/>
      <c r="D11" s="325"/>
      <c r="E11" s="325"/>
      <c r="F11" s="325"/>
      <c r="G11" s="325"/>
      <c r="H11" s="325"/>
      <c r="I11" s="325"/>
      <c r="J11" s="325"/>
      <c r="K11" s="325"/>
      <c r="L11" s="325"/>
      <c r="M11" s="325"/>
      <c r="N11" s="325"/>
      <c r="O11" s="325"/>
      <c r="P11" s="325"/>
      <c r="Q11" s="325"/>
      <c r="R11" s="325"/>
      <c r="S11" s="325"/>
      <c r="T11" s="325"/>
      <c r="U11" s="325"/>
      <c r="V11" s="325"/>
      <c r="W11" s="325"/>
      <c r="X11" s="325"/>
      <c r="Y11" s="325"/>
      <c r="Z11" s="325"/>
      <c r="AA11" s="324"/>
      <c r="AB11" s="432"/>
      <c r="AC11" s="355"/>
      <c r="AD11" s="324"/>
      <c r="AE11" s="325"/>
      <c r="AF11" s="379"/>
      <c r="AG11" s="379"/>
      <c r="AH11" s="380"/>
      <c r="AI11" s="380"/>
      <c r="AJ11" s="380"/>
      <c r="AK11" s="379"/>
      <c r="AL11" s="379"/>
      <c r="AM11" s="379"/>
      <c r="AN11" s="381"/>
      <c r="AO11" s="379"/>
      <c r="AP11" s="379"/>
      <c r="AQ11" s="379"/>
      <c r="AR11" s="379"/>
      <c r="AS11" s="379"/>
      <c r="AT11" s="379"/>
      <c r="AU11" s="379"/>
      <c r="AV11" s="443"/>
      <c r="AW11" s="326"/>
      <c r="AX11" s="326"/>
      <c r="AY11" s="382"/>
      <c r="AZ11" s="382"/>
      <c r="BA11" s="382"/>
      <c r="BB11" s="382"/>
      <c r="BC11" s="382"/>
      <c r="BD11" s="324"/>
      <c r="BE11" s="324"/>
      <c r="BF11" s="324"/>
      <c r="BG11" s="324"/>
      <c r="BH11" s="324"/>
      <c r="BI11" s="324"/>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25"/>
      <c r="CJ11" s="325"/>
      <c r="CL11" s="387"/>
    </row>
    <row r="12" spans="1:93" ht="144.6" customHeight="1" x14ac:dyDescent="0.3">
      <c r="A12" s="670" t="s">
        <v>348</v>
      </c>
      <c r="B12" s="545" t="s">
        <v>651</v>
      </c>
      <c r="C12" s="545" t="s">
        <v>200</v>
      </c>
      <c r="D12" s="545" t="s">
        <v>650</v>
      </c>
      <c r="E12" s="545" t="s">
        <v>201</v>
      </c>
      <c r="F12" s="545" t="s">
        <v>804</v>
      </c>
      <c r="G12" s="545" t="s">
        <v>787</v>
      </c>
      <c r="H12" s="545" t="s">
        <v>788</v>
      </c>
      <c r="I12" s="545" t="s">
        <v>789</v>
      </c>
      <c r="J12" s="545" t="s">
        <v>397</v>
      </c>
      <c r="K12" s="673" t="s">
        <v>893</v>
      </c>
      <c r="L12" s="673" t="s">
        <v>894</v>
      </c>
      <c r="M12" s="672" t="str">
        <f>+CONCATENATE(J12," ",K12," ",L12)</f>
        <v>Posibilidad de pérdida Económica y Reputacional por el incumplimiento en la ejecución del presupuesto de inversión y en las metas proyecto y PND debido a: 
1. Deficiencias en la programación y seguimiento del plan anual de adquisiciones.
2. Situaciones anormales de carácter misional que afecten la programación y diseño del plan de adquisiciones
3. Compromisos institucionales no previstos.
4. Expedición del CDP que no esté dentro de la programación presupuestal.
5. Reservas presupuestales.</v>
      </c>
      <c r="N12" s="671" t="s">
        <v>213</v>
      </c>
      <c r="O12" s="598">
        <v>12</v>
      </c>
      <c r="P12" s="593" t="str">
        <f t="shared" ref="P12" si="0">IF(O12&lt;=0,"",IF(O12&lt;=2,"Muy Baja",IF(O12&lt;=24,"Baja",IF(O12&lt;=500,"Media",IF(O12&lt;=5000,"Alta","Muy Alta")))))</f>
        <v>Baja</v>
      </c>
      <c r="Q12" s="594">
        <f t="shared" ref="Q12" si="1">IF(P12="","",IF(P12="Muy Baja",0.2,IF(P12="Baja",0.4,IF(P12="Media",0.6,IF(P12="Alta",0.8,IF(P12="Muy Alta",1,))))))</f>
        <v>0.4</v>
      </c>
      <c r="R12" s="596" t="s">
        <v>134</v>
      </c>
      <c r="S12" s="593" t="str">
        <f>IF(OR(R12='Tabla Impacto'!$C$11,R12='Tabla Impacto'!$D$11),"Leve",IF(OR(R12='Tabla Impacto'!$C$12,R12='Tabla Impacto'!$D$12),"Menor",IF(OR(R12='Tabla Impacto'!$C$13,R12='Tabla Impacto'!$D$13),"Moderado",IF(OR(R12='Tabla Impacto'!$C$14,R12='Tabla Impacto'!$D$14),"Mayor",IF(OR(R12='Tabla Impacto'!$C$15,R12='Tabla Impacto'!$D$15),"Catastrófico","")))))</f>
        <v>Catastrófico</v>
      </c>
      <c r="T12" s="594">
        <f t="shared" ref="T12" si="2">IF(S12="","",IF(S12="Leve",0.2,IF(S12="Menor",0.4,IF(S12="Moderado",0.6,IF(S12="Mayor",0.8,IF(S12="Catastrófico",1,))))))</f>
        <v>1</v>
      </c>
      <c r="U12" s="596" t="s">
        <v>138</v>
      </c>
      <c r="V12" s="593" t="str">
        <f>IF(OR(U12='Tabla Impacto'!$C$11,U12='Tabla Impacto'!$D$11),"Leve",IF(OR(U12='Tabla Impacto'!$C$12,U12='Tabla Impacto'!$D$12),"Menor",IF(OR(U12='Tabla Impacto'!$C$13,U12='Tabla Impacto'!$D$13),"Moderado",IF(OR(U12='Tabla Impacto'!$C$14,U12='Tabla Impacto'!$D$14),"Mayor",IF(OR(U12='Tabla Impacto'!$C$15,U12='Tabla Impacto'!$D$15),"Catastrófico","")))))</f>
        <v>Catastrófico</v>
      </c>
      <c r="W12" s="594">
        <f t="shared" ref="W12" si="3">IF(V12="","",IF(V12="Leve",0.2,IF(V12="Menor",0.4,IF(V12="Moderado",0.6,IF(V12="Mayor",0.8,IF(V12="Catastrófico",1,))))))</f>
        <v>1</v>
      </c>
      <c r="X12" s="595" t="str">
        <f>IF(Y12="","",IF(Y12='Tabla Impacto'!$G$4,'Tabla Impacto'!$F$4,IF(Y12='Tabla Impacto'!$G$5,'Tabla Impacto'!$F$5,IF(Y12='Tabla Impacto'!$G$6,'Tabla Impacto'!$F$6,IF(Y12='Tabla Impacto'!$G$7,'Tabla Impacto'!$F$7,IF(Y12='Tabla Impacto'!$G$8,'Tabla Impacto'!$F$8))))))</f>
        <v>Catastrófico</v>
      </c>
      <c r="Y12" s="594">
        <f t="shared" ref="Y12" si="4">+IF(T12="",W12,IF(W12="",T12,IF(T12&gt;W12,T12,W12)))</f>
        <v>1</v>
      </c>
      <c r="Z12" s="595" t="str">
        <f t="shared" ref="Z12" si="5">IF(OR(AND(P12="Muy Baja",X12="Leve"),AND(P12="Muy Baja",X12="Menor"),AND(P12="Baja",X12="Leve")),"Bajo",IF(OR(AND(P12="Muy baja",X12="Moderado"),AND(P12="Baja",X12="Menor"),AND(P12="Baja",X12="Moderado"),AND(P12="Media",X12="Leve"),AND(P12="Media",X12="Menor"),AND(P12="Media",X12="Moderado"),AND(P12="Alta",X12="Leve"),AND(P12="Alta",X12="Menor")),"Moderado",IF(OR(AND(P12="Muy Baja",X12="Mayor"),AND(P12="Baja",X12="Mayor"),AND(P12="Media",X12="Mayor"),AND(P12="Alta",X12="Moderado"),AND(P12="Alta",X12="Mayor"),AND(P12="Muy Alta",X12="Leve"),AND(P12="Muy Alta",X12="Menor"),AND(P12="Muy Alta",X12="Moderado"),AND(P12="Muy Alta",X12="Mayor")),"Alto",IF(OR(AND(P12="Muy Baja",X12="Catastrófico"),AND(P12="Baja",X12="Catastrófico"),AND(P12="Media",X12="Catastrófico"),AND(P12="Alta",X12="Catastrófico"),AND(P12="Muy Alta",X12="Catastrófico")),"Extremo",""))))</f>
        <v>Extremo</v>
      </c>
      <c r="AA12" s="595"/>
      <c r="AB12" s="330">
        <v>1</v>
      </c>
      <c r="AC12" s="433" t="s">
        <v>649</v>
      </c>
      <c r="AD12" s="330"/>
      <c r="AE12" s="331" t="s">
        <v>223</v>
      </c>
      <c r="AF12" s="330" t="s">
        <v>668</v>
      </c>
      <c r="AG12" s="331" t="s">
        <v>3</v>
      </c>
      <c r="AH12" s="332" t="s">
        <v>13</v>
      </c>
      <c r="AI12" s="332" t="s">
        <v>8</v>
      </c>
      <c r="AJ12" s="333" t="str">
        <f t="shared" ref="AJ12:AJ71" si="6">IF(AND(AH12="Preventivo",AI12="Automático"),"50%",IF(AND(AH12="Preventivo",AI12="Manual"),"40%",IF(AND(AH12="Detectivo",AI12="Automático"),"40%",IF(AND(AH12="Detectivo",AI12="Manual"),"30%",IF(AND(AH12="Correctivo",AI12="Automático"),"35%",IF(AND(AH12="Correctivo",AI12="Manual"),"25%",""))))))</f>
        <v>30%</v>
      </c>
      <c r="AK12" s="332" t="s">
        <v>17</v>
      </c>
      <c r="AL12" s="332" t="s">
        <v>20</v>
      </c>
      <c r="AM12" s="332" t="s">
        <v>111</v>
      </c>
      <c r="AN12" s="357">
        <f>IFERROR(IF(AG12="Probabilidad",(Q12-(+Q12*AJ12)),IF(AG12="Impacto",Q12,"")),"")</f>
        <v>0.28000000000000003</v>
      </c>
      <c r="AO12" s="417" t="str">
        <f t="shared" ref="AO12:AO71" si="7">IFERROR(IF(AN12="","",IF(AN12&lt;=0.2,"Muy Baja",IF(AN12&lt;=0.4,"Baja",IF(AN12&lt;=0.6,"Media",IF(AN12&lt;=0.8,"Alta","Muy Alta"))))),"")</f>
        <v>Baja</v>
      </c>
      <c r="AP12" s="333">
        <f>+AN12</f>
        <v>0.28000000000000003</v>
      </c>
      <c r="AQ12" s="417" t="str">
        <f>IFERROR(IF(AR12="","",IF(AR12&lt;=0.2,"Leve",IF(AR12&lt;=0.4,"Menor",IF(AR12&lt;=0.6,"Moderado",IF(AR12&lt;=0.8,"Mayor","Catastrófico"))))),"")</f>
        <v>Catastrófico</v>
      </c>
      <c r="AR12" s="333">
        <f>IFERROR(IF(AG12="Impacto",(Y12-(+Y12*AJ12)),IF(AG12="Probabilidad",Y12,"")),"")</f>
        <v>1</v>
      </c>
      <c r="AS12" s="411" t="str">
        <f t="shared" ref="AS12:AS73" si="8">IFERROR(IF(OR(AND(AO12="Muy Baja",AQ12="Leve"),AND(AO12="Muy Baja",AQ12="Menor"),AND(AO12="Baja",AQ12="Leve")),"Bajo",IF(OR(AND(AO12="Muy baja",AQ12="Moderado"),AND(AO12="Baja",AQ12="Menor"),AND(AO12="Baja",AQ12="Moderado"),AND(AO12="Media",AQ12="Leve"),AND(AO12="Media",AQ12="Menor"),AND(AO12="Media",AQ12="Moderado"),AND(AO12="Alta",AQ12="Leve"),AND(AO12="Alta",AQ12="Menor")),"Moderado",IF(OR(AND(AO12="Muy Baja",AQ12="Mayor"),AND(AO12="Baja",AQ12="Mayor"),AND(AO12="Media",AQ12="Mayor"),AND(AO12="Alta",AQ12="Moderado"),AND(AO12="Alta",AQ12="Mayor"),AND(AO12="Muy Alta",AQ12="Leve"),AND(AO12="Muy Alta",AQ12="Menor"),AND(AO12="Muy Alta",AQ12="Moderado"),AND(AO12="Muy Alta",AQ12="Mayor")),"Alto",IF(OR(AND(AO12="Muy Baja",AQ12="Catastrófico"),AND(AO12="Baja",AQ12="Catastrófico"),AND(AO12="Media",AQ12="Catastrófico"),AND(AO12="Alta",AQ12="Catastrófico"),AND(AO12="Muy Alta",AQ12="Catastrófico")),"Extremo","")))),"")</f>
        <v>Extremo</v>
      </c>
      <c r="AT12" s="546">
        <f>+AP14</f>
        <v>0.1008</v>
      </c>
      <c r="AU12" s="546">
        <f>+AR14</f>
        <v>1</v>
      </c>
      <c r="AV12" s="548" t="s">
        <v>122</v>
      </c>
      <c r="AW12" s="334"/>
      <c r="AX12" s="334"/>
      <c r="AY12" s="335">
        <v>12</v>
      </c>
      <c r="AZ12" s="336">
        <v>3</v>
      </c>
      <c r="BA12" s="336">
        <v>3</v>
      </c>
      <c r="BB12" s="336">
        <v>3</v>
      </c>
      <c r="BC12" s="336">
        <v>3</v>
      </c>
    </row>
    <row r="13" spans="1:93" s="1" customFormat="1" ht="143.44999999999999" customHeight="1" x14ac:dyDescent="0.3">
      <c r="A13" s="670"/>
      <c r="B13" s="545"/>
      <c r="C13" s="545"/>
      <c r="D13" s="545"/>
      <c r="E13" s="545"/>
      <c r="F13" s="545"/>
      <c r="G13" s="545"/>
      <c r="H13" s="545"/>
      <c r="I13" s="545"/>
      <c r="J13" s="545"/>
      <c r="K13" s="673"/>
      <c r="L13" s="673"/>
      <c r="M13" s="672"/>
      <c r="N13" s="671"/>
      <c r="O13" s="598"/>
      <c r="P13" s="593"/>
      <c r="Q13" s="594"/>
      <c r="R13" s="596"/>
      <c r="S13" s="593"/>
      <c r="T13" s="594"/>
      <c r="U13" s="596"/>
      <c r="V13" s="593"/>
      <c r="W13" s="594"/>
      <c r="X13" s="595"/>
      <c r="Y13" s="594"/>
      <c r="Z13" s="595"/>
      <c r="AA13" s="595"/>
      <c r="AB13" s="330">
        <v>2</v>
      </c>
      <c r="AC13" s="433" t="s">
        <v>648</v>
      </c>
      <c r="AD13" s="330"/>
      <c r="AE13" s="331" t="s">
        <v>223</v>
      </c>
      <c r="AF13" s="330" t="s">
        <v>669</v>
      </c>
      <c r="AG13" s="331" t="s">
        <v>3</v>
      </c>
      <c r="AH13" s="332" t="s">
        <v>12</v>
      </c>
      <c r="AI13" s="332" t="s">
        <v>8</v>
      </c>
      <c r="AJ13" s="333" t="str">
        <f t="shared" si="6"/>
        <v>40%</v>
      </c>
      <c r="AK13" s="332" t="s">
        <v>17</v>
      </c>
      <c r="AL13" s="332" t="s">
        <v>20</v>
      </c>
      <c r="AM13" s="332" t="s">
        <v>111</v>
      </c>
      <c r="AN13" s="124">
        <f>IFERROR(IF(AND(AG12="Probabilidad",AG13="Probabilidad"),(AP12-(+AP12*AJ13)),IF(AG13="Probabilidad",(Q12-(+Q12*AJ13)),IF(AG13="Impacto",AP12,""))),"")</f>
        <v>0.16800000000000001</v>
      </c>
      <c r="AO13" s="419" t="str">
        <f t="shared" si="7"/>
        <v>Muy Baja</v>
      </c>
      <c r="AP13" s="125">
        <f t="shared" ref="AP13:AP73" si="9">+AN13</f>
        <v>0.16800000000000001</v>
      </c>
      <c r="AQ13" s="419" t="str">
        <f t="shared" ref="AQ13:AQ71" si="10">IFERROR(IF(AR13="","",IF(AR13&lt;=0.2,"Leve",IF(AR13&lt;=0.4,"Menor",IF(AR13&lt;=0.6,"Moderado",IF(AR13&lt;=0.8,"Mayor","Catastrófico"))))),"")</f>
        <v>Catastrófico</v>
      </c>
      <c r="AR13" s="125">
        <f>IFERROR(IF(AND(AG12="Impacto",AG13="Impacto"),(AR12-(+AR12*AJ13)),IF(AG13="Impacto",(Y12-(+Y12*AJ13)),IF(AG13="Probabilidad",AR12,""))),"")</f>
        <v>1</v>
      </c>
      <c r="AS13" s="404" t="str">
        <f t="shared" si="8"/>
        <v>Extremo</v>
      </c>
      <c r="AT13" s="546"/>
      <c r="AU13" s="546"/>
      <c r="AV13" s="548"/>
      <c r="AW13" s="334"/>
      <c r="AX13" s="334"/>
      <c r="AY13" s="335">
        <v>12</v>
      </c>
      <c r="AZ13" s="336">
        <v>3</v>
      </c>
      <c r="BA13" s="336">
        <v>3</v>
      </c>
      <c r="BB13" s="336">
        <v>3</v>
      </c>
      <c r="BC13" s="336">
        <v>3</v>
      </c>
      <c r="BJ13" s="329"/>
      <c r="BK13" s="329"/>
      <c r="BL13" s="329"/>
      <c r="BM13" s="329"/>
      <c r="BN13" s="329"/>
      <c r="BO13" s="329"/>
      <c r="BP13" s="329"/>
      <c r="BQ13" s="329"/>
      <c r="BR13" s="329"/>
      <c r="BS13" s="329"/>
      <c r="BT13" s="329"/>
      <c r="BU13" s="329"/>
      <c r="BV13" s="329"/>
      <c r="BW13" s="329"/>
      <c r="BX13" s="329"/>
      <c r="BY13" s="329"/>
      <c r="BZ13" s="329"/>
      <c r="CA13" s="329"/>
      <c r="CB13" s="329"/>
      <c r="CC13" s="329"/>
      <c r="CD13" s="329"/>
      <c r="CE13" s="329"/>
      <c r="CF13" s="329"/>
      <c r="CG13" s="329"/>
      <c r="CH13" s="329"/>
      <c r="CL13" s="329"/>
    </row>
    <row r="14" spans="1:93" s="1" customFormat="1" ht="128.25" x14ac:dyDescent="0.3">
      <c r="A14" s="670"/>
      <c r="B14" s="545"/>
      <c r="C14" s="545"/>
      <c r="D14" s="545"/>
      <c r="E14" s="545"/>
      <c r="F14" s="545"/>
      <c r="G14" s="545"/>
      <c r="H14" s="545"/>
      <c r="I14" s="545"/>
      <c r="J14" s="545"/>
      <c r="K14" s="673"/>
      <c r="L14" s="673"/>
      <c r="M14" s="672"/>
      <c r="N14" s="671"/>
      <c r="O14" s="598"/>
      <c r="P14" s="593"/>
      <c r="Q14" s="594"/>
      <c r="R14" s="596"/>
      <c r="S14" s="593"/>
      <c r="T14" s="594"/>
      <c r="U14" s="596"/>
      <c r="V14" s="593"/>
      <c r="W14" s="594"/>
      <c r="X14" s="595"/>
      <c r="Y14" s="594"/>
      <c r="Z14" s="595"/>
      <c r="AA14" s="595"/>
      <c r="AB14" s="330">
        <v>3</v>
      </c>
      <c r="AC14" s="433" t="s">
        <v>647</v>
      </c>
      <c r="AD14" s="330"/>
      <c r="AE14" s="331" t="s">
        <v>223</v>
      </c>
      <c r="AF14" s="330" t="s">
        <v>670</v>
      </c>
      <c r="AG14" s="331" t="s">
        <v>3</v>
      </c>
      <c r="AH14" s="332" t="s">
        <v>12</v>
      </c>
      <c r="AI14" s="332" t="s">
        <v>8</v>
      </c>
      <c r="AJ14" s="333" t="str">
        <f t="shared" si="6"/>
        <v>40%</v>
      </c>
      <c r="AK14" s="332" t="s">
        <v>17</v>
      </c>
      <c r="AL14" s="332" t="s">
        <v>20</v>
      </c>
      <c r="AM14" s="332" t="s">
        <v>111</v>
      </c>
      <c r="AN14" s="124">
        <f>IFERROR(IF(AND(AG13="Probabilidad",AG14="Probabilidad"),(AP13-(+AP13*AJ14)),IF(AG14="Probabilidad",(Q13-(+Q13*AJ14)),IF(AG14="Impacto",AP13,""))),"")</f>
        <v>0.1008</v>
      </c>
      <c r="AO14" s="419" t="str">
        <f t="shared" si="7"/>
        <v>Muy Baja</v>
      </c>
      <c r="AP14" s="125">
        <f t="shared" si="9"/>
        <v>0.1008</v>
      </c>
      <c r="AQ14" s="419" t="str">
        <f t="shared" si="10"/>
        <v>Catastrófico</v>
      </c>
      <c r="AR14" s="125">
        <f>IFERROR(IF(AND(AG13="Impacto",AG14="Impacto"),(AR13-(+AR13*AJ14)),IF(AG14="Impacto",(Y13-(+Y13*AJ14)),IF(AG14="Probabilidad",AR13,""))),"")</f>
        <v>1</v>
      </c>
      <c r="AS14" s="404" t="str">
        <f t="shared" si="8"/>
        <v>Extremo</v>
      </c>
      <c r="AT14" s="546"/>
      <c r="AU14" s="546"/>
      <c r="AV14" s="548"/>
      <c r="AW14" s="334"/>
      <c r="AX14" s="334"/>
      <c r="AY14" s="335">
        <v>0</v>
      </c>
      <c r="AZ14" s="336">
        <v>0</v>
      </c>
      <c r="BA14" s="336">
        <v>0</v>
      </c>
      <c r="BB14" s="336">
        <v>0</v>
      </c>
      <c r="BC14" s="336">
        <v>0</v>
      </c>
      <c r="BJ14" s="329"/>
      <c r="BK14" s="329"/>
      <c r="BL14" s="329"/>
      <c r="BM14" s="329"/>
      <c r="BN14" s="329"/>
      <c r="BO14" s="329"/>
      <c r="BP14" s="329"/>
      <c r="BQ14" s="329"/>
      <c r="BR14" s="329"/>
      <c r="BS14" s="329"/>
      <c r="BT14" s="329"/>
      <c r="BU14" s="329"/>
      <c r="BV14" s="329"/>
      <c r="BW14" s="329"/>
      <c r="BX14" s="329"/>
      <c r="BY14" s="329"/>
      <c r="BZ14" s="329"/>
      <c r="CA14" s="329"/>
      <c r="CB14" s="329"/>
      <c r="CC14" s="329"/>
      <c r="CD14" s="329"/>
      <c r="CE14" s="329"/>
      <c r="CF14" s="329"/>
      <c r="CG14" s="329"/>
      <c r="CH14" s="329"/>
      <c r="CL14" s="329"/>
    </row>
    <row r="15" spans="1:93" s="1" customFormat="1" ht="13.9" hidden="1" customHeight="1" x14ac:dyDescent="0.3">
      <c r="A15" s="429"/>
      <c r="B15" s="427"/>
      <c r="C15" s="427"/>
      <c r="D15" s="406"/>
      <c r="E15" s="428"/>
      <c r="F15" s="427"/>
      <c r="G15" s="427"/>
      <c r="H15" s="427"/>
      <c r="I15" s="427"/>
      <c r="J15" s="427"/>
      <c r="K15" s="430"/>
      <c r="L15" s="430"/>
      <c r="M15" s="431"/>
      <c r="N15" s="415"/>
      <c r="O15" s="414"/>
      <c r="P15" s="409"/>
      <c r="Q15" s="410"/>
      <c r="R15" s="425"/>
      <c r="S15" s="426"/>
      <c r="T15" s="423"/>
      <c r="U15" s="425"/>
      <c r="V15" s="409"/>
      <c r="W15" s="410"/>
      <c r="X15" s="404"/>
      <c r="Y15" s="410"/>
      <c r="Z15" s="404"/>
      <c r="AA15" s="595"/>
      <c r="AB15" s="330"/>
      <c r="AC15" s="434"/>
      <c r="AD15" s="332"/>
      <c r="AE15" s="331"/>
      <c r="AF15" s="330"/>
      <c r="AG15" s="331" t="str">
        <f t="shared" ref="AG15:AG71" si="11">IF(OR(AH15="Preventivo",AH15="Detectivo"),"Probabilidad",IF(AH15="Correctivo","Impacto",""))</f>
        <v/>
      </c>
      <c r="AH15" s="332"/>
      <c r="AI15" s="332"/>
      <c r="AJ15" s="333" t="str">
        <f t="shared" si="6"/>
        <v/>
      </c>
      <c r="AK15" s="332"/>
      <c r="AL15" s="332"/>
      <c r="AM15" s="332"/>
      <c r="AN15" s="124"/>
      <c r="AO15" s="419" t="str">
        <f t="shared" si="7"/>
        <v/>
      </c>
      <c r="AP15" s="125"/>
      <c r="AQ15" s="419" t="str">
        <f t="shared" si="10"/>
        <v/>
      </c>
      <c r="AR15" s="125" t="str">
        <f t="shared" ref="AR15:AR71" si="12">IFERROR(IF(AND(AG14="Impacto",AG15="Impacto"),(AR14-(+AR14*AJ15)),IF(AG15="Impacto",(Y14-(+Y14*AJ15)),IF(AG15="Probabilidad",AR14,""))),"")</f>
        <v/>
      </c>
      <c r="AS15" s="404" t="str">
        <f t="shared" si="8"/>
        <v/>
      </c>
      <c r="AT15" s="404"/>
      <c r="AU15" s="404"/>
      <c r="AV15" s="418"/>
      <c r="AW15" s="334"/>
      <c r="AX15" s="334"/>
      <c r="AY15" s="337"/>
      <c r="AZ15" s="332"/>
      <c r="BA15" s="332"/>
      <c r="BB15" s="332"/>
      <c r="BC15" s="332"/>
      <c r="BJ15" s="329"/>
      <c r="BK15" s="329"/>
      <c r="BL15" s="329"/>
      <c r="BM15" s="329"/>
      <c r="BN15" s="329"/>
      <c r="BO15" s="329"/>
      <c r="BP15" s="329"/>
      <c r="BQ15" s="329"/>
      <c r="BR15" s="329"/>
      <c r="BS15" s="329"/>
      <c r="BT15" s="329"/>
      <c r="BU15" s="329"/>
      <c r="BV15" s="329"/>
      <c r="BW15" s="329"/>
      <c r="BX15" s="329"/>
      <c r="BY15" s="329"/>
      <c r="BZ15" s="329"/>
      <c r="CA15" s="329"/>
      <c r="CB15" s="329"/>
      <c r="CC15" s="329"/>
      <c r="CD15" s="329"/>
      <c r="CE15" s="329"/>
      <c r="CF15" s="329"/>
      <c r="CG15" s="329"/>
      <c r="CH15" s="329"/>
      <c r="CL15" s="329"/>
    </row>
    <row r="16" spans="1:93" s="1" customFormat="1" ht="13.9" hidden="1" customHeight="1" x14ac:dyDescent="0.3">
      <c r="A16" s="429"/>
      <c r="B16" s="427"/>
      <c r="C16" s="427"/>
      <c r="D16" s="406"/>
      <c r="E16" s="428"/>
      <c r="F16" s="427"/>
      <c r="G16" s="427"/>
      <c r="H16" s="427"/>
      <c r="I16" s="427"/>
      <c r="J16" s="427"/>
      <c r="K16" s="430"/>
      <c r="L16" s="430"/>
      <c r="M16" s="431"/>
      <c r="N16" s="415"/>
      <c r="O16" s="414"/>
      <c r="P16" s="409"/>
      <c r="Q16" s="410"/>
      <c r="R16" s="425"/>
      <c r="S16" s="426"/>
      <c r="T16" s="423"/>
      <c r="U16" s="425"/>
      <c r="V16" s="409"/>
      <c r="W16" s="410"/>
      <c r="X16" s="404"/>
      <c r="Y16" s="410"/>
      <c r="Z16" s="404"/>
      <c r="AA16" s="595"/>
      <c r="AB16" s="330"/>
      <c r="AC16" s="434"/>
      <c r="AD16" s="332"/>
      <c r="AE16" s="331"/>
      <c r="AF16" s="330"/>
      <c r="AG16" s="331" t="str">
        <f t="shared" si="11"/>
        <v/>
      </c>
      <c r="AH16" s="332"/>
      <c r="AI16" s="332"/>
      <c r="AJ16" s="333" t="str">
        <f t="shared" si="6"/>
        <v/>
      </c>
      <c r="AK16" s="332"/>
      <c r="AL16" s="332"/>
      <c r="AM16" s="332"/>
      <c r="AN16" s="124" t="str">
        <f t="shared" ref="AN16:AN17" si="13">IFERROR(IF(AND(AG15="Probabilidad",AG16="Probabilidad"),(AP15-(+AP15*AJ16)),IF(AG16="Probabilidad",(Q15-(+Q15*AJ16)),IF(AG16="Impacto",AP15,""))),"")</f>
        <v/>
      </c>
      <c r="AO16" s="419" t="str">
        <f t="shared" si="7"/>
        <v/>
      </c>
      <c r="AP16" s="125" t="str">
        <f t="shared" si="9"/>
        <v/>
      </c>
      <c r="AQ16" s="419" t="str">
        <f t="shared" si="10"/>
        <v/>
      </c>
      <c r="AR16" s="125" t="str">
        <f t="shared" si="12"/>
        <v/>
      </c>
      <c r="AS16" s="404" t="str">
        <f t="shared" si="8"/>
        <v/>
      </c>
      <c r="AT16" s="404"/>
      <c r="AU16" s="404"/>
      <c r="AV16" s="418"/>
      <c r="AW16" s="334"/>
      <c r="AX16" s="334"/>
      <c r="AY16" s="337"/>
      <c r="AZ16" s="332"/>
      <c r="BA16" s="332"/>
      <c r="BB16" s="332"/>
      <c r="BC16" s="332"/>
      <c r="BJ16" s="329"/>
      <c r="BK16" s="329"/>
      <c r="BL16" s="329"/>
      <c r="BM16" s="329"/>
      <c r="BN16" s="329"/>
      <c r="BO16" s="329"/>
      <c r="BP16" s="329"/>
      <c r="BQ16" s="329"/>
      <c r="BR16" s="329"/>
      <c r="BS16" s="329"/>
      <c r="BT16" s="329"/>
      <c r="BU16" s="329"/>
      <c r="BV16" s="329"/>
      <c r="BW16" s="329"/>
      <c r="BX16" s="329"/>
      <c r="BY16" s="329"/>
      <c r="BZ16" s="329"/>
      <c r="CA16" s="329"/>
      <c r="CB16" s="329"/>
      <c r="CC16" s="329"/>
      <c r="CD16" s="329"/>
      <c r="CE16" s="329"/>
      <c r="CF16" s="329"/>
      <c r="CG16" s="329"/>
      <c r="CH16" s="329"/>
      <c r="CL16" s="329"/>
    </row>
    <row r="17" spans="1:90" s="1" customFormat="1" ht="13.9" hidden="1" customHeight="1" x14ac:dyDescent="0.3">
      <c r="A17" s="429"/>
      <c r="B17" s="427"/>
      <c r="C17" s="427"/>
      <c r="D17" s="406"/>
      <c r="E17" s="428"/>
      <c r="F17" s="427"/>
      <c r="G17" s="427"/>
      <c r="H17" s="427"/>
      <c r="I17" s="427"/>
      <c r="J17" s="427"/>
      <c r="K17" s="430"/>
      <c r="L17" s="430"/>
      <c r="M17" s="431"/>
      <c r="N17" s="415"/>
      <c r="O17" s="414"/>
      <c r="P17" s="409"/>
      <c r="Q17" s="410"/>
      <c r="R17" s="425"/>
      <c r="S17" s="426"/>
      <c r="T17" s="423"/>
      <c r="U17" s="425"/>
      <c r="V17" s="409"/>
      <c r="W17" s="410"/>
      <c r="X17" s="404"/>
      <c r="Y17" s="410"/>
      <c r="Z17" s="404"/>
      <c r="AA17" s="595"/>
      <c r="AB17" s="330"/>
      <c r="AC17" s="434"/>
      <c r="AD17" s="332"/>
      <c r="AE17" s="331"/>
      <c r="AF17" s="330"/>
      <c r="AG17" s="331" t="str">
        <f t="shared" si="11"/>
        <v/>
      </c>
      <c r="AH17" s="332"/>
      <c r="AI17" s="332"/>
      <c r="AJ17" s="333" t="str">
        <f t="shared" si="6"/>
        <v/>
      </c>
      <c r="AK17" s="332"/>
      <c r="AL17" s="332"/>
      <c r="AM17" s="332"/>
      <c r="AN17" s="124" t="str">
        <f t="shared" si="13"/>
        <v/>
      </c>
      <c r="AO17" s="419" t="str">
        <f t="shared" si="7"/>
        <v/>
      </c>
      <c r="AP17" s="125" t="str">
        <f t="shared" si="9"/>
        <v/>
      </c>
      <c r="AQ17" s="419" t="str">
        <f t="shared" si="10"/>
        <v/>
      </c>
      <c r="AR17" s="125" t="str">
        <f t="shared" si="12"/>
        <v/>
      </c>
      <c r="AS17" s="404" t="str">
        <f t="shared" si="8"/>
        <v/>
      </c>
      <c r="AT17" s="404"/>
      <c r="AU17" s="404"/>
      <c r="AV17" s="418"/>
      <c r="AW17" s="334"/>
      <c r="AX17" s="334"/>
      <c r="AY17" s="337"/>
      <c r="AZ17" s="332"/>
      <c r="BA17" s="332"/>
      <c r="BB17" s="332"/>
      <c r="BC17" s="332"/>
      <c r="BJ17" s="329"/>
      <c r="BK17" s="329"/>
      <c r="BL17" s="329"/>
      <c r="BM17" s="329"/>
      <c r="BN17" s="329"/>
      <c r="BO17" s="329"/>
      <c r="BP17" s="329"/>
      <c r="BQ17" s="329"/>
      <c r="BR17" s="329"/>
      <c r="BS17" s="329"/>
      <c r="BT17" s="329"/>
      <c r="BU17" s="329"/>
      <c r="BV17" s="329"/>
      <c r="BW17" s="329"/>
      <c r="BX17" s="329"/>
      <c r="BY17" s="329"/>
      <c r="BZ17" s="329"/>
      <c r="CA17" s="329"/>
      <c r="CB17" s="329"/>
      <c r="CC17" s="329"/>
      <c r="CD17" s="329"/>
      <c r="CE17" s="329"/>
      <c r="CF17" s="329"/>
      <c r="CG17" s="329"/>
      <c r="CH17" s="329"/>
      <c r="CL17" s="329"/>
    </row>
    <row r="18" spans="1:90" ht="134.44999999999999" customHeight="1" x14ac:dyDescent="0.3">
      <c r="A18" s="565" t="s">
        <v>646</v>
      </c>
      <c r="B18" s="567" t="s">
        <v>645</v>
      </c>
      <c r="C18" s="567" t="s">
        <v>200</v>
      </c>
      <c r="D18" s="611" t="s">
        <v>644</v>
      </c>
      <c r="E18" s="610" t="s">
        <v>201</v>
      </c>
      <c r="F18" s="545" t="s">
        <v>804</v>
      </c>
      <c r="G18" s="545" t="s">
        <v>794</v>
      </c>
      <c r="H18" s="545" t="s">
        <v>796</v>
      </c>
      <c r="I18" s="545" t="s">
        <v>802</v>
      </c>
      <c r="J18" s="567" t="s">
        <v>353</v>
      </c>
      <c r="K18" s="583" t="s">
        <v>806</v>
      </c>
      <c r="L18" s="583" t="s">
        <v>807</v>
      </c>
      <c r="M18" s="597" t="str">
        <f>+CONCATENATE(J18," ",K18," ",L18)</f>
        <v>Posibilidad de pérdida Reputacional  por la desarticulación de los elementos del Plan Estratégico Institucional (PEI) con los planes y proyectos del IGAC debido a:
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v>
      </c>
      <c r="N18" s="545" t="s">
        <v>213</v>
      </c>
      <c r="O18" s="598">
        <v>2</v>
      </c>
      <c r="P18" s="593" t="str">
        <f>IF(O18&lt;=0,"",IF(O18&lt;=2,"Muy Baja",IF(O18&lt;=24,"Baja",IF(O18&lt;=500,"Media",IF(O18&lt;=5000,"Alta","Muy Alta")))))</f>
        <v>Muy Baja</v>
      </c>
      <c r="Q18" s="594">
        <f t="shared" ref="Q18:Q78" si="14">IF(P18="","",IF(P18="Muy Baja",0.2,IF(P18="Baja",0.4,IF(P18="Media",0.6,IF(P18="Alta",0.8,IF(P18="Muy Alta",1,))))))</f>
        <v>0.2</v>
      </c>
      <c r="R18" s="596"/>
      <c r="S18" s="593" t="str">
        <f>IF(OR(R18='Tabla Impacto'!$C$11,R18='Tabla Impacto'!$D$11),"Leve",IF(OR(R18='Tabla Impacto'!$C$12,R18='Tabla Impacto'!$D$12),"Menor",IF(OR(R18='Tabla Impacto'!$C$13,R18='Tabla Impacto'!$D$13),"Moderado",IF(OR(R18='Tabla Impacto'!$C$14,R18='Tabla Impacto'!$D$14),"Mayor",IF(OR(R18='Tabla Impacto'!$C$15,R18='Tabla Impacto'!$D$15),"Catastrófico","")))))</f>
        <v/>
      </c>
      <c r="T18" s="594" t="str">
        <f t="shared" ref="T18" si="15">IF(S18="","",IF(S18="Leve",0.2,IF(S18="Menor",0.4,IF(S18="Moderado",0.6,IF(S18="Mayor",0.8,IF(S18="Catastrófico",1,))))))</f>
        <v/>
      </c>
      <c r="U18" s="596" t="s">
        <v>136</v>
      </c>
      <c r="V18" s="593" t="str">
        <f>IF(OR(U18='Tabla Impacto'!$C$11,U18='Tabla Impacto'!$D$11),"Leve",IF(OR(U18='Tabla Impacto'!$C$12,U18='Tabla Impacto'!$D$12),"Menor",IF(OR(U18='Tabla Impacto'!$C$13,U18='Tabla Impacto'!$D$13),"Moderado",IF(OR(U18='Tabla Impacto'!$C$14,U18='Tabla Impacto'!$D$14),"Mayor",IF(OR(U18='Tabla Impacto'!$C$15,U18='Tabla Impacto'!$D$15),"Catastrófico","")))))</f>
        <v>Moderado</v>
      </c>
      <c r="W18" s="594">
        <f t="shared" ref="W18" si="16">IF(V18="","",IF(V18="Leve",0.2,IF(V18="Menor",0.4,IF(V18="Moderado",0.6,IF(V18="Mayor",0.8,IF(V18="Catastrófico",1,))))))</f>
        <v>0.6</v>
      </c>
      <c r="X18" s="595" t="str">
        <f>IF(Y18="","",IF(Y18='Tabla Impacto'!$G$4,'Tabla Impacto'!$F$4,IF(Y18='Tabla Impacto'!$G$5,'Tabla Impacto'!$F$5,IF(Y18='Tabla Impacto'!$G$6,'Tabla Impacto'!$F$6,IF(Y18='Tabla Impacto'!$G$7,'Tabla Impacto'!$F$7,IF(Y18='Tabla Impacto'!$G$8,'Tabla Impacto'!$F$8))))))</f>
        <v>Moderado</v>
      </c>
      <c r="Y18" s="594">
        <f t="shared" ref="Y18" si="17">+IF(T18="",W18,IF(W18="",T18,IF(T18&gt;W18,T18,W18)))</f>
        <v>0.6</v>
      </c>
      <c r="Z18" s="595" t="str">
        <f t="shared" ref="Z18" si="18">IF(OR(AND(P18="Muy Baja",X18="Leve"),AND(P18="Muy Baja",X18="Menor"),AND(P18="Baja",X18="Leve")),"Bajo",IF(OR(AND(P18="Muy baja",X18="Moderado"),AND(P18="Baja",X18="Menor"),AND(P18="Baja",X18="Moderado"),AND(P18="Media",X18="Leve"),AND(P18="Media",X18="Menor"),AND(P18="Media",X18="Moderado"),AND(P18="Alta",X18="Leve"),AND(P18="Alta",X18="Menor")),"Moderado",IF(OR(AND(P18="Muy Baja",X18="Mayor"),AND(P18="Baja",X18="Mayor"),AND(P18="Media",X18="Mayor"),AND(P18="Alta",X18="Moderado"),AND(P18="Alta",X18="Mayor"),AND(P18="Muy Alta",X18="Leve"),AND(P18="Muy Alta",X18="Menor"),AND(P18="Muy Alta",X18="Moderado"),AND(P18="Muy Alta",X18="Mayor")),"Alto",IF(OR(AND(P18="Muy Baja",X18="Catastrófico"),AND(P18="Baja",X18="Catastrófico"),AND(P18="Media",X18="Catastrófico"),AND(P18="Alta",X18="Catastrófico"),AND(P18="Muy Alta",X18="Catastrófico")),"Extremo",""))))</f>
        <v>Moderado</v>
      </c>
      <c r="AA18" s="557"/>
      <c r="AB18" s="321">
        <v>1</v>
      </c>
      <c r="AC18" s="338" t="s">
        <v>643</v>
      </c>
      <c r="AD18" s="138"/>
      <c r="AE18" s="331" t="s">
        <v>223</v>
      </c>
      <c r="AF18" s="330" t="s">
        <v>671</v>
      </c>
      <c r="AG18" s="331" t="s">
        <v>3</v>
      </c>
      <c r="AH18" s="332" t="s">
        <v>12</v>
      </c>
      <c r="AI18" s="332" t="s">
        <v>8</v>
      </c>
      <c r="AJ18" s="333" t="str">
        <f t="shared" si="6"/>
        <v>40%</v>
      </c>
      <c r="AK18" s="332" t="s">
        <v>17</v>
      </c>
      <c r="AL18" s="332" t="s">
        <v>20</v>
      </c>
      <c r="AM18" s="332" t="s">
        <v>111</v>
      </c>
      <c r="AN18" s="357">
        <f>IFERROR(IF(AG18="Probabilidad",(Q18-(+Q18*AJ18)),IF(AG18="Impacto",Q18,"")),"")</f>
        <v>0.12</v>
      </c>
      <c r="AO18" s="417" t="str">
        <f t="shared" si="7"/>
        <v>Muy Baja</v>
      </c>
      <c r="AP18" s="333">
        <f t="shared" si="9"/>
        <v>0.12</v>
      </c>
      <c r="AQ18" s="417" t="str">
        <f t="shared" si="10"/>
        <v>Moderado</v>
      </c>
      <c r="AR18" s="333">
        <f>IFERROR(IF(AG18="Impacto",(Y18-(+Y18*AJ18)),IF(AG18="Probabilidad",Y18,"")),"")</f>
        <v>0.6</v>
      </c>
      <c r="AS18" s="411" t="str">
        <f t="shared" si="8"/>
        <v>Moderado</v>
      </c>
      <c r="AT18" s="546">
        <f>+AP20</f>
        <v>4.3199999999999995E-2</v>
      </c>
      <c r="AU18" s="546">
        <f>+AR20</f>
        <v>0.6</v>
      </c>
      <c r="AV18" s="547" t="s">
        <v>122</v>
      </c>
      <c r="AW18" s="319"/>
      <c r="AX18" s="319"/>
      <c r="AY18" s="276">
        <v>0</v>
      </c>
      <c r="AZ18" s="321">
        <v>0</v>
      </c>
      <c r="BA18" s="321">
        <v>0</v>
      </c>
      <c r="BB18" s="321">
        <v>0</v>
      </c>
      <c r="BC18" s="321">
        <v>0</v>
      </c>
    </row>
    <row r="19" spans="1:90" s="1" customFormat="1" ht="142.5" x14ac:dyDescent="0.3">
      <c r="A19" s="565"/>
      <c r="B19" s="567"/>
      <c r="C19" s="567"/>
      <c r="D19" s="611"/>
      <c r="E19" s="610"/>
      <c r="F19" s="541"/>
      <c r="G19" s="541"/>
      <c r="H19" s="541"/>
      <c r="I19" s="541"/>
      <c r="J19" s="567"/>
      <c r="K19" s="583"/>
      <c r="L19" s="583"/>
      <c r="M19" s="597"/>
      <c r="N19" s="541"/>
      <c r="O19" s="599"/>
      <c r="P19" s="557"/>
      <c r="Q19" s="559"/>
      <c r="R19" s="581"/>
      <c r="S19" s="557"/>
      <c r="T19" s="559"/>
      <c r="U19" s="581"/>
      <c r="V19" s="557"/>
      <c r="W19" s="559"/>
      <c r="X19" s="561"/>
      <c r="Y19" s="559"/>
      <c r="Z19" s="561"/>
      <c r="AA19" s="557"/>
      <c r="AB19" s="136">
        <v>2</v>
      </c>
      <c r="AC19" s="338" t="s">
        <v>642</v>
      </c>
      <c r="AD19" s="138"/>
      <c r="AE19" s="331" t="s">
        <v>223</v>
      </c>
      <c r="AF19" s="330" t="s">
        <v>672</v>
      </c>
      <c r="AG19" s="331" t="s">
        <v>3</v>
      </c>
      <c r="AH19" s="332" t="s">
        <v>12</v>
      </c>
      <c r="AI19" s="332" t="s">
        <v>8</v>
      </c>
      <c r="AJ19" s="333">
        <v>0.4</v>
      </c>
      <c r="AK19" s="332" t="s">
        <v>17</v>
      </c>
      <c r="AL19" s="332" t="s">
        <v>20</v>
      </c>
      <c r="AM19" s="332" t="s">
        <v>111</v>
      </c>
      <c r="AN19" s="308">
        <f>IFERROR(IF(AND(AG18="Probabilidad",AG19="Probabilidad"),(AP18-(+AP18*AJ19)),IF(AG19="Probabilidad",(Q18-(+Q18*AJ19)),IF(AG19="Impacto",AP18,""))),"")</f>
        <v>7.1999999999999995E-2</v>
      </c>
      <c r="AO19" s="419" t="str">
        <f t="shared" si="7"/>
        <v>Muy Baja</v>
      </c>
      <c r="AP19" s="125">
        <f t="shared" si="9"/>
        <v>7.1999999999999995E-2</v>
      </c>
      <c r="AQ19" s="419" t="str">
        <f t="shared" si="10"/>
        <v>Moderado</v>
      </c>
      <c r="AR19" s="125">
        <f>IFERROR(IF(AND(AG18="Impacto",AG19="Impacto"),(AR18-(+AR18*AJ19)),IF(AG19="Impacto",(Y18-(+Y18*AJ19)),IF(AG19="Probabilidad",AR18,""))),"")</f>
        <v>0.6</v>
      </c>
      <c r="AS19" s="404" t="str">
        <f t="shared" si="8"/>
        <v>Moderado</v>
      </c>
      <c r="AT19" s="546"/>
      <c r="AU19" s="546"/>
      <c r="AV19" s="547"/>
      <c r="AW19" s="319"/>
      <c r="AX19" s="319"/>
      <c r="AY19" s="139">
        <v>0</v>
      </c>
      <c r="AZ19" s="136">
        <v>0</v>
      </c>
      <c r="BA19" s="136">
        <v>0</v>
      </c>
      <c r="BB19" s="136">
        <v>0</v>
      </c>
      <c r="BC19" s="136">
        <v>0</v>
      </c>
      <c r="BJ19" s="329"/>
      <c r="BK19" s="329"/>
      <c r="BL19" s="329"/>
      <c r="BM19" s="329"/>
      <c r="BN19" s="329"/>
      <c r="BO19" s="329"/>
      <c r="BP19" s="329"/>
      <c r="BQ19" s="329"/>
      <c r="BR19" s="329"/>
      <c r="BS19" s="329"/>
      <c r="BT19" s="329"/>
      <c r="BU19" s="329"/>
      <c r="BV19" s="329"/>
      <c r="BW19" s="329"/>
      <c r="BX19" s="329"/>
      <c r="BY19" s="329"/>
      <c r="BZ19" s="329"/>
      <c r="CA19" s="329"/>
      <c r="CB19" s="329"/>
      <c r="CC19" s="329"/>
      <c r="CD19" s="329"/>
      <c r="CE19" s="329"/>
      <c r="CF19" s="329"/>
      <c r="CG19" s="329"/>
      <c r="CH19" s="329"/>
      <c r="CL19" s="329"/>
    </row>
    <row r="20" spans="1:90" s="1" customFormat="1" ht="169.9" customHeight="1" x14ac:dyDescent="0.3">
      <c r="A20" s="565"/>
      <c r="B20" s="567"/>
      <c r="C20" s="567"/>
      <c r="D20" s="611"/>
      <c r="E20" s="610"/>
      <c r="F20" s="541"/>
      <c r="G20" s="541"/>
      <c r="H20" s="541"/>
      <c r="I20" s="541"/>
      <c r="J20" s="567"/>
      <c r="K20" s="583"/>
      <c r="L20" s="583"/>
      <c r="M20" s="597"/>
      <c r="N20" s="541"/>
      <c r="O20" s="599"/>
      <c r="P20" s="557"/>
      <c r="Q20" s="559"/>
      <c r="R20" s="581"/>
      <c r="S20" s="557"/>
      <c r="T20" s="559"/>
      <c r="U20" s="581"/>
      <c r="V20" s="557"/>
      <c r="W20" s="559"/>
      <c r="X20" s="561"/>
      <c r="Y20" s="559"/>
      <c r="Z20" s="561"/>
      <c r="AA20" s="557"/>
      <c r="AB20" s="136">
        <v>3</v>
      </c>
      <c r="AC20" s="338" t="s">
        <v>831</v>
      </c>
      <c r="AD20" s="138"/>
      <c r="AE20" s="331" t="s">
        <v>223</v>
      </c>
      <c r="AF20" s="330" t="s">
        <v>673</v>
      </c>
      <c r="AG20" s="331" t="s">
        <v>3</v>
      </c>
      <c r="AH20" s="332" t="s">
        <v>12</v>
      </c>
      <c r="AI20" s="332" t="s">
        <v>8</v>
      </c>
      <c r="AJ20" s="333" t="str">
        <f t="shared" si="6"/>
        <v>40%</v>
      </c>
      <c r="AK20" s="332" t="s">
        <v>17</v>
      </c>
      <c r="AL20" s="332" t="s">
        <v>20</v>
      </c>
      <c r="AM20" s="332" t="s">
        <v>111</v>
      </c>
      <c r="AN20" s="124">
        <f>IFERROR(IF(AND(AG19="Probabilidad",AG20="Probabilidad"),(AP19-(+AP19*AJ20)),IF(AG20="Probabilidad",(Q19-(+Q19*AJ20)),IF(AG20="Impacto",AP19,""))),"")</f>
        <v>4.3199999999999995E-2</v>
      </c>
      <c r="AO20" s="419" t="str">
        <f t="shared" si="7"/>
        <v>Muy Baja</v>
      </c>
      <c r="AP20" s="125">
        <f>+AN20</f>
        <v>4.3199999999999995E-2</v>
      </c>
      <c r="AQ20" s="419" t="str">
        <f t="shared" si="10"/>
        <v>Moderado</v>
      </c>
      <c r="AR20" s="125">
        <f>IFERROR(IF(AND(AG19="Impacto",AG20="Impacto"),(AR19-(+AR19*AJ20)),IF(AG20="Impacto",(Y19-(+Y19*AJ20)),IF(AG20="Probabilidad",AR19,""))),"")</f>
        <v>0.6</v>
      </c>
      <c r="AS20" s="404" t="str">
        <f t="shared" si="8"/>
        <v>Moderado</v>
      </c>
      <c r="AT20" s="546"/>
      <c r="AU20" s="546"/>
      <c r="AV20" s="547"/>
      <c r="AW20" s="319"/>
      <c r="AX20" s="319"/>
      <c r="AY20" s="139">
        <v>1</v>
      </c>
      <c r="AZ20" s="136">
        <v>1</v>
      </c>
      <c r="BA20" s="136">
        <v>0</v>
      </c>
      <c r="BB20" s="136">
        <v>0</v>
      </c>
      <c r="BC20" s="136">
        <v>0</v>
      </c>
      <c r="BJ20" s="329"/>
      <c r="BK20" s="329"/>
      <c r="BL20" s="329"/>
      <c r="BM20" s="329"/>
      <c r="BN20" s="329"/>
      <c r="BO20" s="329"/>
      <c r="BP20" s="329"/>
      <c r="BQ20" s="329"/>
      <c r="BR20" s="329"/>
      <c r="BS20" s="329"/>
      <c r="BT20" s="329"/>
      <c r="BU20" s="329"/>
      <c r="BV20" s="329"/>
      <c r="BW20" s="329"/>
      <c r="BX20" s="329"/>
      <c r="BY20" s="329"/>
      <c r="BZ20" s="329"/>
      <c r="CA20" s="329"/>
      <c r="CB20" s="329"/>
      <c r="CC20" s="329"/>
      <c r="CD20" s="329"/>
      <c r="CE20" s="329"/>
      <c r="CF20" s="329"/>
      <c r="CG20" s="329"/>
      <c r="CH20" s="329"/>
      <c r="CL20" s="329"/>
    </row>
    <row r="21" spans="1:90" s="1" customFormat="1" hidden="1" x14ac:dyDescent="0.3">
      <c r="A21" s="565"/>
      <c r="B21" s="567"/>
      <c r="C21" s="567"/>
      <c r="D21" s="611"/>
      <c r="E21" s="610"/>
      <c r="F21" s="541"/>
      <c r="G21" s="541"/>
      <c r="H21" s="541"/>
      <c r="I21" s="541"/>
      <c r="J21" s="567"/>
      <c r="K21" s="583"/>
      <c r="L21" s="583"/>
      <c r="M21" s="597"/>
      <c r="N21" s="541"/>
      <c r="O21" s="599"/>
      <c r="P21" s="557"/>
      <c r="Q21" s="559"/>
      <c r="R21" s="581"/>
      <c r="S21" s="557"/>
      <c r="T21" s="559"/>
      <c r="U21" s="581"/>
      <c r="V21" s="557"/>
      <c r="W21" s="559"/>
      <c r="X21" s="561"/>
      <c r="Y21" s="559"/>
      <c r="Z21" s="561"/>
      <c r="AA21" s="557"/>
      <c r="AB21" s="136"/>
      <c r="AC21" s="338"/>
      <c r="AD21" s="138"/>
      <c r="AE21" s="331"/>
      <c r="AF21" s="330"/>
      <c r="AG21" s="331" t="str">
        <f t="shared" si="11"/>
        <v/>
      </c>
      <c r="AH21" s="332"/>
      <c r="AI21" s="332"/>
      <c r="AJ21" s="333" t="str">
        <f t="shared" si="6"/>
        <v/>
      </c>
      <c r="AK21" s="332"/>
      <c r="AL21" s="332"/>
      <c r="AM21" s="332"/>
      <c r="AN21" s="124"/>
      <c r="AO21" s="419" t="str">
        <f t="shared" si="7"/>
        <v/>
      </c>
      <c r="AP21" s="125"/>
      <c r="AQ21" s="419" t="str">
        <f t="shared" si="10"/>
        <v/>
      </c>
      <c r="AR21" s="125" t="str">
        <f t="shared" si="12"/>
        <v/>
      </c>
      <c r="AS21" s="404" t="str">
        <f t="shared" si="8"/>
        <v/>
      </c>
      <c r="AT21" s="404"/>
      <c r="AU21" s="404"/>
      <c r="AV21" s="418"/>
      <c r="AW21" s="319"/>
      <c r="AX21" s="319"/>
      <c r="AY21" s="139"/>
      <c r="AZ21" s="136"/>
      <c r="BA21" s="136"/>
      <c r="BB21" s="136"/>
      <c r="BC21" s="136"/>
      <c r="BJ21" s="329"/>
      <c r="BK21" s="329"/>
      <c r="BL21" s="329"/>
      <c r="BM21" s="329"/>
      <c r="BN21" s="329"/>
      <c r="BO21" s="329"/>
      <c r="BP21" s="329"/>
      <c r="BQ21" s="329"/>
      <c r="BR21" s="329"/>
      <c r="BS21" s="329"/>
      <c r="BT21" s="329"/>
      <c r="BU21" s="329"/>
      <c r="BV21" s="329"/>
      <c r="BW21" s="329"/>
      <c r="BX21" s="329"/>
      <c r="BY21" s="329"/>
      <c r="BZ21" s="329"/>
      <c r="CA21" s="329"/>
      <c r="CB21" s="329"/>
      <c r="CC21" s="329"/>
      <c r="CD21" s="329"/>
      <c r="CE21" s="329"/>
      <c r="CF21" s="329"/>
      <c r="CG21" s="329"/>
      <c r="CH21" s="329"/>
      <c r="CL21" s="329"/>
    </row>
    <row r="22" spans="1:90" s="1" customFormat="1" hidden="1" x14ac:dyDescent="0.3">
      <c r="A22" s="565"/>
      <c r="B22" s="567"/>
      <c r="C22" s="567"/>
      <c r="D22" s="611"/>
      <c r="E22" s="610"/>
      <c r="F22" s="541"/>
      <c r="G22" s="541"/>
      <c r="H22" s="541"/>
      <c r="I22" s="541"/>
      <c r="J22" s="567"/>
      <c r="K22" s="583"/>
      <c r="L22" s="583"/>
      <c r="M22" s="597"/>
      <c r="N22" s="541"/>
      <c r="O22" s="599"/>
      <c r="P22" s="557"/>
      <c r="Q22" s="559"/>
      <c r="R22" s="581"/>
      <c r="S22" s="557"/>
      <c r="T22" s="559"/>
      <c r="U22" s="581"/>
      <c r="V22" s="557"/>
      <c r="W22" s="559"/>
      <c r="X22" s="561"/>
      <c r="Y22" s="559"/>
      <c r="Z22" s="561"/>
      <c r="AA22" s="557"/>
      <c r="AB22" s="136"/>
      <c r="AC22" s="338"/>
      <c r="AD22" s="138"/>
      <c r="AE22" s="331"/>
      <c r="AF22" s="330"/>
      <c r="AG22" s="331" t="str">
        <f t="shared" si="11"/>
        <v/>
      </c>
      <c r="AH22" s="332"/>
      <c r="AI22" s="332"/>
      <c r="AJ22" s="333" t="str">
        <f t="shared" si="6"/>
        <v/>
      </c>
      <c r="AK22" s="332"/>
      <c r="AL22" s="332"/>
      <c r="AM22" s="332"/>
      <c r="AN22" s="124"/>
      <c r="AO22" s="419" t="str">
        <f t="shared" si="7"/>
        <v/>
      </c>
      <c r="AP22" s="125"/>
      <c r="AQ22" s="419" t="str">
        <f t="shared" si="10"/>
        <v/>
      </c>
      <c r="AR22" s="125" t="str">
        <f t="shared" si="12"/>
        <v/>
      </c>
      <c r="AS22" s="404" t="str">
        <f t="shared" si="8"/>
        <v/>
      </c>
      <c r="AT22" s="404"/>
      <c r="AU22" s="404"/>
      <c r="AV22" s="418"/>
      <c r="AW22" s="319"/>
      <c r="AX22" s="319"/>
      <c r="AY22" s="139"/>
      <c r="AZ22" s="136"/>
      <c r="BA22" s="136"/>
      <c r="BB22" s="136"/>
      <c r="BC22" s="136"/>
      <c r="BJ22" s="329"/>
      <c r="BK22" s="329"/>
      <c r="BL22" s="329"/>
      <c r="BM22" s="329"/>
      <c r="BN22" s="329"/>
      <c r="BO22" s="329"/>
      <c r="BP22" s="329"/>
      <c r="BQ22" s="329"/>
      <c r="BR22" s="329"/>
      <c r="BS22" s="329"/>
      <c r="BT22" s="329"/>
      <c r="BU22" s="329"/>
      <c r="BV22" s="329"/>
      <c r="BW22" s="329"/>
      <c r="BX22" s="329"/>
      <c r="BY22" s="329"/>
      <c r="BZ22" s="329"/>
      <c r="CA22" s="329"/>
      <c r="CB22" s="329"/>
      <c r="CC22" s="329"/>
      <c r="CD22" s="329"/>
      <c r="CE22" s="329"/>
      <c r="CF22" s="329"/>
      <c r="CG22" s="329"/>
      <c r="CH22" s="329"/>
      <c r="CL22" s="329"/>
    </row>
    <row r="23" spans="1:90" s="1" customFormat="1" hidden="1" x14ac:dyDescent="0.3">
      <c r="A23" s="565"/>
      <c r="B23" s="567"/>
      <c r="C23" s="567"/>
      <c r="D23" s="611"/>
      <c r="E23" s="610"/>
      <c r="F23" s="541"/>
      <c r="G23" s="541"/>
      <c r="H23" s="541"/>
      <c r="I23" s="541"/>
      <c r="J23" s="567"/>
      <c r="K23" s="583"/>
      <c r="L23" s="583"/>
      <c r="M23" s="597"/>
      <c r="N23" s="541"/>
      <c r="O23" s="599"/>
      <c r="P23" s="557"/>
      <c r="Q23" s="559"/>
      <c r="R23" s="581"/>
      <c r="S23" s="557"/>
      <c r="T23" s="559"/>
      <c r="U23" s="581"/>
      <c r="V23" s="557"/>
      <c r="W23" s="559"/>
      <c r="X23" s="561"/>
      <c r="Y23" s="559"/>
      <c r="Z23" s="561"/>
      <c r="AA23" s="557"/>
      <c r="AB23" s="136"/>
      <c r="AC23" s="338"/>
      <c r="AD23" s="138"/>
      <c r="AE23" s="331"/>
      <c r="AF23" s="330"/>
      <c r="AG23" s="331" t="str">
        <f t="shared" si="11"/>
        <v/>
      </c>
      <c r="AH23" s="332"/>
      <c r="AI23" s="332"/>
      <c r="AJ23" s="333" t="str">
        <f t="shared" si="6"/>
        <v/>
      </c>
      <c r="AK23" s="332"/>
      <c r="AL23" s="332"/>
      <c r="AM23" s="332"/>
      <c r="AN23" s="124"/>
      <c r="AO23" s="419" t="str">
        <f t="shared" si="7"/>
        <v/>
      </c>
      <c r="AP23" s="125"/>
      <c r="AQ23" s="419" t="str">
        <f t="shared" si="10"/>
        <v/>
      </c>
      <c r="AR23" s="125" t="str">
        <f t="shared" si="12"/>
        <v/>
      </c>
      <c r="AS23" s="404" t="str">
        <f t="shared" si="8"/>
        <v/>
      </c>
      <c r="AT23" s="404"/>
      <c r="AU23" s="404"/>
      <c r="AV23" s="418"/>
      <c r="AW23" s="319"/>
      <c r="AX23" s="319"/>
      <c r="AY23" s="139"/>
      <c r="AZ23" s="136"/>
      <c r="BA23" s="136"/>
      <c r="BB23" s="136"/>
      <c r="BC23" s="136"/>
      <c r="BJ23" s="329"/>
      <c r="BK23" s="329"/>
      <c r="BL23" s="329"/>
      <c r="BM23" s="329"/>
      <c r="BN23" s="329"/>
      <c r="BO23" s="329"/>
      <c r="BP23" s="329"/>
      <c r="BQ23" s="329"/>
      <c r="BR23" s="329"/>
      <c r="BS23" s="329"/>
      <c r="BT23" s="329"/>
      <c r="BU23" s="329"/>
      <c r="BV23" s="329"/>
      <c r="BW23" s="329"/>
      <c r="BX23" s="329"/>
      <c r="BY23" s="329"/>
      <c r="BZ23" s="329"/>
      <c r="CA23" s="329"/>
      <c r="CB23" s="329"/>
      <c r="CC23" s="329"/>
      <c r="CD23" s="329"/>
      <c r="CE23" s="329"/>
      <c r="CF23" s="329"/>
      <c r="CG23" s="329"/>
      <c r="CH23" s="329"/>
      <c r="CL23" s="329"/>
    </row>
    <row r="24" spans="1:90" ht="171" x14ac:dyDescent="0.3">
      <c r="A24" s="565" t="s">
        <v>641</v>
      </c>
      <c r="B24" s="567" t="s">
        <v>640</v>
      </c>
      <c r="C24" s="567" t="s">
        <v>200</v>
      </c>
      <c r="D24" s="567" t="s">
        <v>639</v>
      </c>
      <c r="E24" s="567" t="s">
        <v>201</v>
      </c>
      <c r="F24" s="545" t="s">
        <v>779</v>
      </c>
      <c r="G24" s="545" t="s">
        <v>792</v>
      </c>
      <c r="H24" s="545" t="s">
        <v>796</v>
      </c>
      <c r="I24" s="545" t="s">
        <v>803</v>
      </c>
      <c r="J24" s="567" t="s">
        <v>353</v>
      </c>
      <c r="K24" s="583" t="s">
        <v>892</v>
      </c>
      <c r="L24" s="583" t="s">
        <v>851</v>
      </c>
      <c r="M24" s="583" t="str">
        <f>+CONCATENATE(J24," ",K24," ",L24)</f>
        <v>Posibilidad de pérdida Reputacional por Ias inconsistencias en la información reportada en los aplicativos internos y externos de la entidad 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v>
      </c>
      <c r="N24" s="567" t="s">
        <v>213</v>
      </c>
      <c r="O24" s="566">
        <v>12</v>
      </c>
      <c r="P24" s="593" t="str">
        <f>IF(O24&lt;=0,"",IF(O24&lt;=2,"Muy Baja",IF(O24&lt;=24,"Baja",IF(O24&lt;=500,"Media",IF(O24&lt;=5000,"Alta","Muy Alta")))))</f>
        <v>Baja</v>
      </c>
      <c r="Q24" s="594">
        <f t="shared" si="14"/>
        <v>0.4</v>
      </c>
      <c r="R24" s="596"/>
      <c r="S24" s="593" t="str">
        <f>IF(OR(R24='Tabla Impacto'!$C$11,R24='Tabla Impacto'!$D$11),"Leve",IF(OR(R24='Tabla Impacto'!$C$12,R24='Tabla Impacto'!$D$12),"Menor",IF(OR(R24='Tabla Impacto'!$C$13,R24='Tabla Impacto'!$D$13),"Moderado",IF(OR(R24='Tabla Impacto'!$C$14,R24='Tabla Impacto'!$D$14),"Mayor",IF(OR(R24='Tabla Impacto'!$C$15,R24='Tabla Impacto'!$D$15),"Catastrófico","")))))</f>
        <v/>
      </c>
      <c r="T24" s="594" t="str">
        <f t="shared" ref="T24" si="19">IF(S24="","",IF(S24="Leve",0.2,IF(S24="Menor",0.4,IF(S24="Moderado",0.6,IF(S24="Mayor",0.8,IF(S24="Catastrófico",1,))))))</f>
        <v/>
      </c>
      <c r="U24" s="596" t="s">
        <v>137</v>
      </c>
      <c r="V24" s="593" t="str">
        <f>IF(OR(U24='Tabla Impacto'!$C$11,U24='Tabla Impacto'!$D$11),"Leve",IF(OR(U24='Tabla Impacto'!$C$12,U24='Tabla Impacto'!$D$12),"Menor",IF(OR(U24='Tabla Impacto'!$C$13,U24='Tabla Impacto'!$D$13),"Moderado",IF(OR(U24='Tabla Impacto'!$C$14,U24='Tabla Impacto'!$D$14),"Mayor",IF(OR(U24='Tabla Impacto'!$C$15,U24='Tabla Impacto'!$D$15),"Catastrófico","")))))</f>
        <v>Mayor</v>
      </c>
      <c r="W24" s="594">
        <f t="shared" ref="W24" si="20">IF(V24="","",IF(V24="Leve",0.2,IF(V24="Menor",0.4,IF(V24="Moderado",0.6,IF(V24="Mayor",0.8,IF(V24="Catastrófico",1,))))))</f>
        <v>0.8</v>
      </c>
      <c r="X24" s="595" t="str">
        <f>IF(Y24="","",IF(Y24='Tabla Impacto'!$G$4,'Tabla Impacto'!$F$4,IF(Y24='Tabla Impacto'!$G$5,'Tabla Impacto'!$F$5,IF(Y24='Tabla Impacto'!$G$6,'Tabla Impacto'!$F$6,IF(Y24='Tabla Impacto'!$G$7,'Tabla Impacto'!$F$7,IF(Y24='Tabla Impacto'!$G$8,'Tabla Impacto'!$F$8))))))</f>
        <v>Mayor</v>
      </c>
      <c r="Y24" s="594">
        <f t="shared" ref="Y24" si="21">+IF(T24="",W24,IF(W24="",T24,IF(T24&gt;W24,T24,W24)))</f>
        <v>0.8</v>
      </c>
      <c r="Z24" s="595" t="str">
        <f t="shared" ref="Z24" si="22">IF(OR(AND(P24="Muy Baja",X24="Leve"),AND(P24="Muy Baja",X24="Menor"),AND(P24="Baja",X24="Leve")),"Bajo",IF(OR(AND(P24="Muy baja",X24="Moderado"),AND(P24="Baja",X24="Menor"),AND(P24="Baja",X24="Moderado"),AND(P24="Media",X24="Leve"),AND(P24="Media",X24="Menor"),AND(P24="Media",X24="Moderado"),AND(P24="Alta",X24="Leve"),AND(P24="Alta",X24="Menor")),"Moderado",IF(OR(AND(P24="Muy Baja",X24="Mayor"),AND(P24="Baja",X24="Mayor"),AND(P24="Media",X24="Mayor"),AND(P24="Alta",X24="Moderado"),AND(P24="Alta",X24="Mayor"),AND(P24="Muy Alta",X24="Leve"),AND(P24="Muy Alta",X24="Menor"),AND(P24="Muy Alta",X24="Moderado"),AND(P24="Muy Alta",X24="Mayor")),"Alto",IF(OR(AND(P24="Muy Baja",X24="Catastrófico"),AND(P24="Baja",X24="Catastrófico"),AND(P24="Media",X24="Catastrófico"),AND(P24="Alta",X24="Catastrófico"),AND(P24="Muy Alta",X24="Catastrófico")),"Extremo",""))))</f>
        <v>Alto</v>
      </c>
      <c r="AA24" s="566"/>
      <c r="AB24" s="408">
        <v>1</v>
      </c>
      <c r="AC24" s="433" t="s">
        <v>638</v>
      </c>
      <c r="AD24" s="138"/>
      <c r="AE24" s="331" t="s">
        <v>223</v>
      </c>
      <c r="AF24" s="330" t="s">
        <v>671</v>
      </c>
      <c r="AG24" s="331" t="s">
        <v>3</v>
      </c>
      <c r="AH24" s="332" t="s">
        <v>12</v>
      </c>
      <c r="AI24" s="332" t="s">
        <v>8</v>
      </c>
      <c r="AJ24" s="333" t="str">
        <f t="shared" si="6"/>
        <v>40%</v>
      </c>
      <c r="AK24" s="332" t="s">
        <v>17</v>
      </c>
      <c r="AL24" s="332" t="s">
        <v>20</v>
      </c>
      <c r="AM24" s="332" t="s">
        <v>111</v>
      </c>
      <c r="AN24" s="357">
        <f>IFERROR(IF(AG24="Probabilidad",(Q24-(+Q24*AJ24)),IF(AG24="Impacto",Q24,"")),"")</f>
        <v>0.24</v>
      </c>
      <c r="AO24" s="417" t="str">
        <f t="shared" si="7"/>
        <v>Baja</v>
      </c>
      <c r="AP24" s="333">
        <f t="shared" si="9"/>
        <v>0.24</v>
      </c>
      <c r="AQ24" s="417" t="str">
        <f t="shared" si="10"/>
        <v>Mayor</v>
      </c>
      <c r="AR24" s="333">
        <f>IFERROR(IF(AG24="Impacto",(Y24-(+Y24*AJ24)),IF(AG24="Probabilidad",Y24,"")),"")</f>
        <v>0.8</v>
      </c>
      <c r="AS24" s="411" t="str">
        <f t="shared" si="8"/>
        <v>Alto</v>
      </c>
      <c r="AT24" s="546">
        <f>+AP26</f>
        <v>8.6399999999999991E-2</v>
      </c>
      <c r="AU24" s="546">
        <f>+AR26</f>
        <v>0.8</v>
      </c>
      <c r="AV24" s="547" t="s">
        <v>122</v>
      </c>
      <c r="AW24" s="319"/>
      <c r="AX24" s="319"/>
      <c r="AY24" s="276">
        <v>0</v>
      </c>
      <c r="AZ24" s="321">
        <v>0</v>
      </c>
      <c r="BA24" s="321">
        <v>0</v>
      </c>
      <c r="BB24" s="321">
        <v>0</v>
      </c>
      <c r="BC24" s="321">
        <v>0</v>
      </c>
    </row>
    <row r="25" spans="1:90" s="1" customFormat="1" ht="171" x14ac:dyDescent="0.3">
      <c r="A25" s="565"/>
      <c r="B25" s="567"/>
      <c r="C25" s="567"/>
      <c r="D25" s="567"/>
      <c r="E25" s="566"/>
      <c r="F25" s="541"/>
      <c r="G25" s="541"/>
      <c r="H25" s="541"/>
      <c r="I25" s="541"/>
      <c r="J25" s="567"/>
      <c r="K25" s="583"/>
      <c r="L25" s="583"/>
      <c r="M25" s="583"/>
      <c r="N25" s="567"/>
      <c r="O25" s="566"/>
      <c r="P25" s="557"/>
      <c r="Q25" s="559"/>
      <c r="R25" s="581"/>
      <c r="S25" s="557"/>
      <c r="T25" s="559"/>
      <c r="U25" s="581"/>
      <c r="V25" s="557"/>
      <c r="W25" s="559"/>
      <c r="X25" s="561"/>
      <c r="Y25" s="559"/>
      <c r="Z25" s="561"/>
      <c r="AA25" s="566"/>
      <c r="AB25" s="408">
        <v>2</v>
      </c>
      <c r="AC25" s="433" t="s">
        <v>637</v>
      </c>
      <c r="AD25" s="138"/>
      <c r="AE25" s="331" t="s">
        <v>223</v>
      </c>
      <c r="AF25" s="330" t="s">
        <v>672</v>
      </c>
      <c r="AG25" s="331" t="s">
        <v>3</v>
      </c>
      <c r="AH25" s="332" t="s">
        <v>12</v>
      </c>
      <c r="AI25" s="332" t="s">
        <v>8</v>
      </c>
      <c r="AJ25" s="333" t="str">
        <f t="shared" si="6"/>
        <v>40%</v>
      </c>
      <c r="AK25" s="332" t="s">
        <v>17</v>
      </c>
      <c r="AL25" s="332" t="s">
        <v>20</v>
      </c>
      <c r="AM25" s="332" t="s">
        <v>111</v>
      </c>
      <c r="AN25" s="308">
        <f>IFERROR(IF(AND(AG24="Probabilidad",AG25="Probabilidad"),(AP24-(+AP24*AJ25)),IF(AG25="Probabilidad",(Q24-(+Q24*AJ25)),IF(AG25="Impacto",AP24,""))),"")</f>
        <v>0.14399999999999999</v>
      </c>
      <c r="AO25" s="419" t="str">
        <f t="shared" si="7"/>
        <v>Muy Baja</v>
      </c>
      <c r="AP25" s="125">
        <f t="shared" si="9"/>
        <v>0.14399999999999999</v>
      </c>
      <c r="AQ25" s="419" t="str">
        <f t="shared" si="10"/>
        <v>Mayor</v>
      </c>
      <c r="AR25" s="125">
        <f t="shared" si="12"/>
        <v>0.8</v>
      </c>
      <c r="AS25" s="404" t="str">
        <f t="shared" si="8"/>
        <v>Alto</v>
      </c>
      <c r="AT25" s="546"/>
      <c r="AU25" s="546"/>
      <c r="AV25" s="547"/>
      <c r="AW25" s="319"/>
      <c r="AX25" s="319"/>
      <c r="AY25" s="139">
        <v>1</v>
      </c>
      <c r="AZ25" s="136">
        <v>0</v>
      </c>
      <c r="BA25" s="136">
        <v>0</v>
      </c>
      <c r="BB25" s="136">
        <v>0</v>
      </c>
      <c r="BC25" s="136">
        <v>1</v>
      </c>
      <c r="BJ25" s="329"/>
      <c r="BK25" s="329"/>
      <c r="BL25" s="329"/>
      <c r="BM25" s="329"/>
      <c r="BN25" s="329"/>
      <c r="BO25" s="329"/>
      <c r="BP25" s="329"/>
      <c r="BQ25" s="329"/>
      <c r="BR25" s="329"/>
      <c r="BS25" s="329"/>
      <c r="BT25" s="329"/>
      <c r="BU25" s="329"/>
      <c r="BV25" s="329"/>
      <c r="BW25" s="329"/>
      <c r="BX25" s="329"/>
      <c r="BY25" s="329"/>
      <c r="BZ25" s="329"/>
      <c r="CA25" s="329"/>
      <c r="CB25" s="329"/>
      <c r="CC25" s="329"/>
      <c r="CD25" s="329"/>
      <c r="CE25" s="329"/>
      <c r="CF25" s="329"/>
      <c r="CG25" s="329"/>
      <c r="CH25" s="329"/>
      <c r="CL25" s="329"/>
    </row>
    <row r="26" spans="1:90" s="1" customFormat="1" ht="171.6" customHeight="1" x14ac:dyDescent="0.3">
      <c r="A26" s="565"/>
      <c r="B26" s="567"/>
      <c r="C26" s="567"/>
      <c r="D26" s="567"/>
      <c r="E26" s="566"/>
      <c r="F26" s="541"/>
      <c r="G26" s="541"/>
      <c r="H26" s="541"/>
      <c r="I26" s="541"/>
      <c r="J26" s="567"/>
      <c r="K26" s="583"/>
      <c r="L26" s="583"/>
      <c r="M26" s="583"/>
      <c r="N26" s="567"/>
      <c r="O26" s="566"/>
      <c r="P26" s="557"/>
      <c r="Q26" s="559"/>
      <c r="R26" s="581"/>
      <c r="S26" s="557"/>
      <c r="T26" s="559"/>
      <c r="U26" s="581"/>
      <c r="V26" s="557"/>
      <c r="W26" s="559"/>
      <c r="X26" s="561"/>
      <c r="Y26" s="559"/>
      <c r="Z26" s="561"/>
      <c r="AA26" s="566"/>
      <c r="AB26" s="408">
        <v>3</v>
      </c>
      <c r="AC26" s="433" t="s">
        <v>636</v>
      </c>
      <c r="AD26" s="138"/>
      <c r="AE26" s="331" t="s">
        <v>223</v>
      </c>
      <c r="AF26" s="330" t="s">
        <v>673</v>
      </c>
      <c r="AG26" s="331" t="s">
        <v>3</v>
      </c>
      <c r="AH26" s="332" t="s">
        <v>12</v>
      </c>
      <c r="AI26" s="332" t="s">
        <v>8</v>
      </c>
      <c r="AJ26" s="333" t="str">
        <f t="shared" si="6"/>
        <v>40%</v>
      </c>
      <c r="AK26" s="332" t="s">
        <v>17</v>
      </c>
      <c r="AL26" s="332" t="s">
        <v>20</v>
      </c>
      <c r="AM26" s="332" t="s">
        <v>111</v>
      </c>
      <c r="AN26" s="308">
        <f>IFERROR(IF(AND(AG25="Probabilidad",AG26="Probabilidad"),(AP25-(+AP25*AJ26)),IF(AG26="Probabilidad",(Q25-(+Q25*AJ26)),IF(AG26="Impacto",AP25,""))),"")</f>
        <v>8.6399999999999991E-2</v>
      </c>
      <c r="AO26" s="419" t="str">
        <f t="shared" si="7"/>
        <v>Muy Baja</v>
      </c>
      <c r="AP26" s="125">
        <f t="shared" si="9"/>
        <v>8.6399999999999991E-2</v>
      </c>
      <c r="AQ26" s="419" t="str">
        <f t="shared" si="10"/>
        <v>Mayor</v>
      </c>
      <c r="AR26" s="125">
        <f t="shared" si="12"/>
        <v>0.8</v>
      </c>
      <c r="AS26" s="404" t="str">
        <f t="shared" si="8"/>
        <v>Alto</v>
      </c>
      <c r="AT26" s="546"/>
      <c r="AU26" s="546"/>
      <c r="AV26" s="547"/>
      <c r="AW26" s="319"/>
      <c r="AX26" s="319"/>
      <c r="AY26" s="139">
        <v>0</v>
      </c>
      <c r="AZ26" s="136">
        <v>0</v>
      </c>
      <c r="BA26" s="136">
        <v>0</v>
      </c>
      <c r="BB26" s="136">
        <v>0</v>
      </c>
      <c r="BC26" s="136">
        <v>0</v>
      </c>
      <c r="BJ26" s="329"/>
      <c r="BK26" s="329"/>
      <c r="BL26" s="329"/>
      <c r="BM26" s="329"/>
      <c r="BN26" s="329"/>
      <c r="BO26" s="329"/>
      <c r="BP26" s="329"/>
      <c r="BQ26" s="329"/>
      <c r="BR26" s="329"/>
      <c r="BS26" s="329"/>
      <c r="BT26" s="329"/>
      <c r="BU26" s="329"/>
      <c r="BV26" s="329"/>
      <c r="BW26" s="329"/>
      <c r="BX26" s="329"/>
      <c r="BY26" s="329"/>
      <c r="BZ26" s="329"/>
      <c r="CA26" s="329"/>
      <c r="CB26" s="329"/>
      <c r="CC26" s="329"/>
      <c r="CD26" s="329"/>
      <c r="CE26" s="329"/>
      <c r="CF26" s="329"/>
      <c r="CG26" s="329"/>
      <c r="CH26" s="329"/>
      <c r="CL26" s="329"/>
    </row>
    <row r="27" spans="1:90" s="1" customFormat="1" hidden="1" x14ac:dyDescent="0.3">
      <c r="A27" s="565"/>
      <c r="B27" s="567"/>
      <c r="C27" s="567"/>
      <c r="D27" s="567"/>
      <c r="E27" s="566"/>
      <c r="F27" s="541"/>
      <c r="G27" s="541"/>
      <c r="H27" s="541"/>
      <c r="I27" s="541"/>
      <c r="J27" s="567"/>
      <c r="K27" s="583"/>
      <c r="L27" s="583"/>
      <c r="M27" s="583"/>
      <c r="N27" s="567"/>
      <c r="O27" s="566"/>
      <c r="P27" s="557"/>
      <c r="Q27" s="559"/>
      <c r="R27" s="581"/>
      <c r="S27" s="557"/>
      <c r="T27" s="559"/>
      <c r="U27" s="581"/>
      <c r="V27" s="557"/>
      <c r="W27" s="559"/>
      <c r="X27" s="561"/>
      <c r="Y27" s="559"/>
      <c r="Z27" s="561"/>
      <c r="AA27" s="566"/>
      <c r="AB27" s="408"/>
      <c r="AC27" s="433"/>
      <c r="AD27" s="138"/>
      <c r="AE27" s="331"/>
      <c r="AF27" s="330"/>
      <c r="AG27" s="331" t="str">
        <f t="shared" si="11"/>
        <v/>
      </c>
      <c r="AH27" s="332"/>
      <c r="AI27" s="332"/>
      <c r="AJ27" s="333" t="str">
        <f t="shared" si="6"/>
        <v/>
      </c>
      <c r="AK27" s="332"/>
      <c r="AL27" s="332"/>
      <c r="AM27" s="332"/>
      <c r="AN27" s="124"/>
      <c r="AO27" s="419" t="str">
        <f t="shared" si="7"/>
        <v/>
      </c>
      <c r="AP27" s="125"/>
      <c r="AQ27" s="419" t="str">
        <f t="shared" si="10"/>
        <v/>
      </c>
      <c r="AR27" s="125" t="str">
        <f t="shared" si="12"/>
        <v/>
      </c>
      <c r="AS27" s="404" t="str">
        <f t="shared" si="8"/>
        <v/>
      </c>
      <c r="AT27" s="404"/>
      <c r="AU27" s="404"/>
      <c r="AV27" s="418"/>
      <c r="AW27" s="319"/>
      <c r="AX27" s="319"/>
      <c r="AY27" s="139"/>
      <c r="AZ27" s="136"/>
      <c r="BA27" s="136"/>
      <c r="BB27" s="136"/>
      <c r="BC27" s="136"/>
      <c r="BJ27" s="329"/>
      <c r="BK27" s="329"/>
      <c r="BL27" s="329"/>
      <c r="BM27" s="329"/>
      <c r="BN27" s="329"/>
      <c r="BO27" s="329"/>
      <c r="BP27" s="329"/>
      <c r="BQ27" s="329"/>
      <c r="BR27" s="329"/>
      <c r="BS27" s="329"/>
      <c r="BT27" s="329"/>
      <c r="BU27" s="329"/>
      <c r="BV27" s="329"/>
      <c r="BW27" s="329"/>
      <c r="BX27" s="329"/>
      <c r="BY27" s="329"/>
      <c r="BZ27" s="329"/>
      <c r="CA27" s="329"/>
      <c r="CB27" s="329"/>
      <c r="CC27" s="329"/>
      <c r="CD27" s="329"/>
      <c r="CE27" s="329"/>
      <c r="CF27" s="329"/>
      <c r="CG27" s="329"/>
      <c r="CH27" s="329"/>
      <c r="CL27" s="329"/>
    </row>
    <row r="28" spans="1:90" s="1" customFormat="1" hidden="1" x14ac:dyDescent="0.3">
      <c r="A28" s="565"/>
      <c r="B28" s="567"/>
      <c r="C28" s="567"/>
      <c r="D28" s="567"/>
      <c r="E28" s="566"/>
      <c r="F28" s="541"/>
      <c r="G28" s="541"/>
      <c r="H28" s="541"/>
      <c r="I28" s="541"/>
      <c r="J28" s="567"/>
      <c r="K28" s="583"/>
      <c r="L28" s="583"/>
      <c r="M28" s="583"/>
      <c r="N28" s="567"/>
      <c r="O28" s="566"/>
      <c r="P28" s="557"/>
      <c r="Q28" s="559"/>
      <c r="R28" s="581"/>
      <c r="S28" s="557"/>
      <c r="T28" s="559"/>
      <c r="U28" s="581"/>
      <c r="V28" s="557"/>
      <c r="W28" s="559"/>
      <c r="X28" s="561"/>
      <c r="Y28" s="559"/>
      <c r="Z28" s="561"/>
      <c r="AA28" s="566"/>
      <c r="AB28" s="408"/>
      <c r="AC28" s="433"/>
      <c r="AD28" s="138"/>
      <c r="AE28" s="331"/>
      <c r="AF28" s="330"/>
      <c r="AG28" s="331" t="str">
        <f t="shared" si="11"/>
        <v/>
      </c>
      <c r="AH28" s="332"/>
      <c r="AI28" s="332"/>
      <c r="AJ28" s="333" t="str">
        <f t="shared" si="6"/>
        <v/>
      </c>
      <c r="AK28" s="332"/>
      <c r="AL28" s="332"/>
      <c r="AM28" s="332"/>
      <c r="AN28" s="124"/>
      <c r="AO28" s="419" t="str">
        <f t="shared" si="7"/>
        <v/>
      </c>
      <c r="AP28" s="125"/>
      <c r="AQ28" s="419" t="str">
        <f t="shared" si="10"/>
        <v/>
      </c>
      <c r="AR28" s="125" t="str">
        <f t="shared" si="12"/>
        <v/>
      </c>
      <c r="AS28" s="404" t="str">
        <f t="shared" si="8"/>
        <v/>
      </c>
      <c r="AT28" s="404"/>
      <c r="AU28" s="404"/>
      <c r="AV28" s="418"/>
      <c r="AW28" s="319"/>
      <c r="AX28" s="319"/>
      <c r="AY28" s="139"/>
      <c r="AZ28" s="136"/>
      <c r="BA28" s="136"/>
      <c r="BB28" s="136"/>
      <c r="BC28" s="136"/>
      <c r="BJ28" s="329"/>
      <c r="BK28" s="329"/>
      <c r="BL28" s="329"/>
      <c r="BM28" s="329"/>
      <c r="BN28" s="329"/>
      <c r="BO28" s="329"/>
      <c r="BP28" s="329"/>
      <c r="BQ28" s="329"/>
      <c r="BR28" s="329"/>
      <c r="BS28" s="329"/>
      <c r="BT28" s="329"/>
      <c r="BU28" s="329"/>
      <c r="BV28" s="329"/>
      <c r="BW28" s="329"/>
      <c r="BX28" s="329"/>
      <c r="BY28" s="329"/>
      <c r="BZ28" s="329"/>
      <c r="CA28" s="329"/>
      <c r="CB28" s="329"/>
      <c r="CC28" s="329"/>
      <c r="CD28" s="329"/>
      <c r="CE28" s="329"/>
      <c r="CF28" s="329"/>
      <c r="CG28" s="329"/>
      <c r="CH28" s="329"/>
      <c r="CL28" s="329"/>
    </row>
    <row r="29" spans="1:90" s="1" customFormat="1" ht="13.9" hidden="1" customHeight="1" x14ac:dyDescent="0.3">
      <c r="A29" s="565"/>
      <c r="B29" s="567"/>
      <c r="C29" s="567"/>
      <c r="D29" s="567"/>
      <c r="E29" s="566"/>
      <c r="F29" s="541"/>
      <c r="G29" s="541"/>
      <c r="H29" s="541"/>
      <c r="I29" s="541"/>
      <c r="J29" s="567"/>
      <c r="K29" s="583"/>
      <c r="L29" s="583"/>
      <c r="M29" s="583"/>
      <c r="N29" s="567"/>
      <c r="O29" s="566"/>
      <c r="P29" s="557"/>
      <c r="Q29" s="559"/>
      <c r="R29" s="581"/>
      <c r="S29" s="557"/>
      <c r="T29" s="559"/>
      <c r="U29" s="581"/>
      <c r="V29" s="557"/>
      <c r="W29" s="559"/>
      <c r="X29" s="561"/>
      <c r="Y29" s="559"/>
      <c r="Z29" s="561"/>
      <c r="AA29" s="566"/>
      <c r="AB29" s="408"/>
      <c r="AC29" s="433"/>
      <c r="AD29" s="138"/>
      <c r="AE29" s="331"/>
      <c r="AF29" s="330"/>
      <c r="AG29" s="331" t="str">
        <f t="shared" si="11"/>
        <v/>
      </c>
      <c r="AH29" s="332"/>
      <c r="AI29" s="332"/>
      <c r="AJ29" s="333" t="str">
        <f t="shared" si="6"/>
        <v/>
      </c>
      <c r="AK29" s="332"/>
      <c r="AL29" s="332"/>
      <c r="AM29" s="332"/>
      <c r="AN29" s="124"/>
      <c r="AO29" s="419" t="str">
        <f t="shared" si="7"/>
        <v/>
      </c>
      <c r="AP29" s="125"/>
      <c r="AQ29" s="419" t="str">
        <f t="shared" si="10"/>
        <v/>
      </c>
      <c r="AR29" s="125" t="str">
        <f t="shared" si="12"/>
        <v/>
      </c>
      <c r="AS29" s="404" t="str">
        <f t="shared" si="8"/>
        <v/>
      </c>
      <c r="AT29" s="404"/>
      <c r="AU29" s="404"/>
      <c r="AV29" s="418"/>
      <c r="AW29" s="319"/>
      <c r="AX29" s="319"/>
      <c r="AY29" s="139"/>
      <c r="AZ29" s="136"/>
      <c r="BA29" s="136"/>
      <c r="BB29" s="136"/>
      <c r="BC29" s="136"/>
      <c r="BJ29" s="329"/>
      <c r="BK29" s="329"/>
      <c r="BL29" s="329"/>
      <c r="BM29" s="329"/>
      <c r="BN29" s="329"/>
      <c r="BO29" s="329"/>
      <c r="BP29" s="329"/>
      <c r="BQ29" s="329"/>
      <c r="BR29" s="329"/>
      <c r="BS29" s="329"/>
      <c r="BT29" s="329"/>
      <c r="BU29" s="329"/>
      <c r="BV29" s="329"/>
      <c r="BW29" s="329"/>
      <c r="BX29" s="329"/>
      <c r="BY29" s="329"/>
      <c r="BZ29" s="329"/>
      <c r="CA29" s="329"/>
      <c r="CB29" s="329"/>
      <c r="CC29" s="329"/>
      <c r="CD29" s="329"/>
      <c r="CE29" s="329"/>
      <c r="CF29" s="329"/>
      <c r="CG29" s="329"/>
      <c r="CH29" s="329"/>
      <c r="CL29" s="329"/>
    </row>
    <row r="30" spans="1:90" ht="156.6" customHeight="1" x14ac:dyDescent="0.3">
      <c r="A30" s="565" t="s">
        <v>635</v>
      </c>
      <c r="B30" s="567" t="s">
        <v>634</v>
      </c>
      <c r="C30" s="567" t="s">
        <v>200</v>
      </c>
      <c r="D30" s="567" t="s">
        <v>633</v>
      </c>
      <c r="E30" s="567" t="s">
        <v>227</v>
      </c>
      <c r="F30" s="545" t="s">
        <v>804</v>
      </c>
      <c r="G30" s="545" t="s">
        <v>794</v>
      </c>
      <c r="H30" s="545" t="s">
        <v>796</v>
      </c>
      <c r="I30" s="545" t="s">
        <v>799</v>
      </c>
      <c r="J30" s="567" t="s">
        <v>353</v>
      </c>
      <c r="K30" s="583" t="s">
        <v>808</v>
      </c>
      <c r="L30" s="583" t="s">
        <v>809</v>
      </c>
      <c r="M30" s="583" t="str">
        <f t="shared" ref="M30:M60" si="23">+CONCATENATE(J30," ",K30," ",L30)</f>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0" s="567" t="s">
        <v>213</v>
      </c>
      <c r="O30" s="566">
        <v>240</v>
      </c>
      <c r="P30" s="593" t="str">
        <f>IF(O30&lt;=0,"",IF(O30&lt;=2,"Muy Baja",IF(O30&lt;=24,"Baja",IF(O30&lt;=500,"Media",IF(O30&lt;=5000,"Alta","Muy Alta")))))</f>
        <v>Media</v>
      </c>
      <c r="Q30" s="594">
        <f t="shared" si="14"/>
        <v>0.6</v>
      </c>
      <c r="R30" s="596"/>
      <c r="S30" s="593" t="str">
        <f>IF(OR(R30='Tabla Impacto'!$C$11,R30='Tabla Impacto'!$D$11),"Leve",IF(OR(R30='Tabla Impacto'!$C$12,R30='Tabla Impacto'!$D$12),"Menor",IF(OR(R30='Tabla Impacto'!$C$13,R30='Tabla Impacto'!$D$13),"Moderado",IF(OR(R30='Tabla Impacto'!$C$14,R30='Tabla Impacto'!$D$14),"Mayor",IF(OR(R30='Tabla Impacto'!$C$15,R30='Tabla Impacto'!$D$15),"Catastrófico","")))))</f>
        <v/>
      </c>
      <c r="T30" s="594" t="str">
        <f t="shared" ref="T30" si="24">IF(S30="","",IF(S30="Leve",0.2,IF(S30="Menor",0.4,IF(S30="Moderado",0.6,IF(S30="Mayor",0.8,IF(S30="Catastrófico",1,))))))</f>
        <v/>
      </c>
      <c r="U30" s="596" t="s">
        <v>136</v>
      </c>
      <c r="V30" s="593" t="str">
        <f>IF(OR(U30='Tabla Impacto'!$C$11,U30='Tabla Impacto'!$D$11),"Leve",IF(OR(U30='Tabla Impacto'!$C$12,U30='Tabla Impacto'!$D$12),"Menor",IF(OR(U30='Tabla Impacto'!$C$13,U30='Tabla Impacto'!$D$13),"Moderado",IF(OR(U30='Tabla Impacto'!$C$14,U30='Tabla Impacto'!$D$14),"Mayor",IF(OR(U30='Tabla Impacto'!$C$15,U30='Tabla Impacto'!$D$15),"Catastrófico","")))))</f>
        <v>Moderado</v>
      </c>
      <c r="W30" s="594">
        <f t="shared" ref="W30" si="25">IF(V30="","",IF(V30="Leve",0.2,IF(V30="Menor",0.4,IF(V30="Moderado",0.6,IF(V30="Mayor",0.8,IF(V30="Catastrófico",1,))))))</f>
        <v>0.6</v>
      </c>
      <c r="X30" s="595" t="str">
        <f>IF(Y30="","",IF(Y30='Tabla Impacto'!$G$4,'Tabla Impacto'!$F$4,IF(Y30='Tabla Impacto'!$G$5,'Tabla Impacto'!$F$5,IF(Y30='Tabla Impacto'!$G$6,'Tabla Impacto'!$F$6,IF(Y30='Tabla Impacto'!$G$7,'Tabla Impacto'!$F$7,IF(Y30='Tabla Impacto'!$G$8,'Tabla Impacto'!$F$8))))))</f>
        <v>Moderado</v>
      </c>
      <c r="Y30" s="594">
        <f t="shared" ref="Y30" si="26">+IF(T30="",W30,IF(W30="",T30,IF(T30&gt;W30,T30,W30)))</f>
        <v>0.6</v>
      </c>
      <c r="Z30" s="595" t="str">
        <f t="shared" ref="Z30" si="27">IF(OR(AND(P30="Muy Baja",X30="Leve"),AND(P30="Muy Baja",X30="Menor"),AND(P30="Baja",X30="Leve")),"Bajo",IF(OR(AND(P30="Muy baja",X30="Moderado"),AND(P30="Baja",X30="Menor"),AND(P30="Baja",X30="Moderado"),AND(P30="Media",X30="Leve"),AND(P30="Media",X30="Menor"),AND(P30="Media",X30="Moderado"),AND(P30="Alta",X30="Leve"),AND(P30="Alta",X30="Menor")),"Moderado",IF(OR(AND(P30="Muy Baja",X30="Mayor"),AND(P30="Baja",X30="Mayor"),AND(P30="Media",X30="Mayor"),AND(P30="Alta",X30="Moderado"),AND(P30="Alta",X30="Mayor"),AND(P30="Muy Alta",X30="Leve"),AND(P30="Muy Alta",X30="Menor"),AND(P30="Muy Alta",X30="Moderado"),AND(P30="Muy Alta",X30="Mayor")),"Alto",IF(OR(AND(P30="Muy Baja",X30="Catastrófico"),AND(P30="Baja",X30="Catastrófico"),AND(P30="Media",X30="Catastrófico"),AND(P30="Alta",X30="Catastrófico"),AND(P30="Muy Alta",X30="Catastrófico")),"Extremo",""))))</f>
        <v>Moderado</v>
      </c>
      <c r="AA30" s="566"/>
      <c r="AB30" s="408">
        <v>1</v>
      </c>
      <c r="AC30" s="433" t="s">
        <v>855</v>
      </c>
      <c r="AD30" s="138"/>
      <c r="AE30" s="331" t="s">
        <v>223</v>
      </c>
      <c r="AF30" s="330" t="s">
        <v>674</v>
      </c>
      <c r="AG30" s="331" t="s">
        <v>3</v>
      </c>
      <c r="AH30" s="332" t="s">
        <v>12</v>
      </c>
      <c r="AI30" s="332" t="s">
        <v>8</v>
      </c>
      <c r="AJ30" s="333" t="str">
        <f t="shared" si="6"/>
        <v>40%</v>
      </c>
      <c r="AK30" s="332" t="s">
        <v>17</v>
      </c>
      <c r="AL30" s="332" t="s">
        <v>20</v>
      </c>
      <c r="AM30" s="332" t="s">
        <v>111</v>
      </c>
      <c r="AN30" s="357">
        <f>IFERROR(IF(AG30="Probabilidad",(Q30-(+Q30*AJ30)),IF(AG30="Impacto",Q30,"")),"")</f>
        <v>0.36</v>
      </c>
      <c r="AO30" s="417" t="str">
        <f t="shared" si="7"/>
        <v>Baja</v>
      </c>
      <c r="AP30" s="333">
        <f t="shared" si="9"/>
        <v>0.36</v>
      </c>
      <c r="AQ30" s="417" t="str">
        <f t="shared" si="10"/>
        <v>Moderado</v>
      </c>
      <c r="AR30" s="333">
        <f>IFERROR(IF(AG30="Impacto",(Y30-(+Y30*AJ30)),IF(AG30="Probabilidad",Y30,"")),"")</f>
        <v>0.6</v>
      </c>
      <c r="AS30" s="411" t="str">
        <f t="shared" si="8"/>
        <v>Moderado</v>
      </c>
      <c r="AT30" s="546">
        <f>+AP33</f>
        <v>7.7759999999999996E-2</v>
      </c>
      <c r="AU30" s="546">
        <f>+AR33</f>
        <v>0.6</v>
      </c>
      <c r="AV30" s="547" t="s">
        <v>122</v>
      </c>
      <c r="AW30" s="319"/>
      <c r="AX30" s="319"/>
      <c r="AY30" s="276">
        <v>1</v>
      </c>
      <c r="AZ30" s="321">
        <v>0</v>
      </c>
      <c r="BA30" s="321">
        <v>0</v>
      </c>
      <c r="BB30" s="321">
        <v>0</v>
      </c>
      <c r="BC30" s="321">
        <v>1</v>
      </c>
    </row>
    <row r="31" spans="1:90" ht="171" x14ac:dyDescent="0.3">
      <c r="A31" s="565"/>
      <c r="B31" s="567"/>
      <c r="C31" s="567" t="s">
        <v>200</v>
      </c>
      <c r="D31" s="567" t="s">
        <v>633</v>
      </c>
      <c r="E31" s="567" t="s">
        <v>227</v>
      </c>
      <c r="F31" s="545"/>
      <c r="G31" s="545"/>
      <c r="H31" s="545"/>
      <c r="I31" s="545"/>
      <c r="J31" s="567" t="s">
        <v>353</v>
      </c>
      <c r="K31" s="583" t="s">
        <v>808</v>
      </c>
      <c r="L31" s="583" t="s">
        <v>809</v>
      </c>
      <c r="M31" s="583"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1" s="567"/>
      <c r="O31" s="566"/>
      <c r="P31" s="593"/>
      <c r="Q31" s="594"/>
      <c r="R31" s="596"/>
      <c r="S31" s="593"/>
      <c r="T31" s="594"/>
      <c r="U31" s="596"/>
      <c r="V31" s="593"/>
      <c r="W31" s="594"/>
      <c r="X31" s="595"/>
      <c r="Y31" s="594"/>
      <c r="Z31" s="595"/>
      <c r="AA31" s="566"/>
      <c r="AB31" s="408">
        <v>2</v>
      </c>
      <c r="AC31" s="433" t="s">
        <v>678</v>
      </c>
      <c r="AD31" s="138"/>
      <c r="AE31" s="331" t="s">
        <v>223</v>
      </c>
      <c r="AF31" s="330" t="s">
        <v>675</v>
      </c>
      <c r="AG31" s="331" t="s">
        <v>3</v>
      </c>
      <c r="AH31" s="332" t="s">
        <v>12</v>
      </c>
      <c r="AI31" s="332" t="s">
        <v>8</v>
      </c>
      <c r="AJ31" s="333" t="str">
        <f t="shared" si="6"/>
        <v>40%</v>
      </c>
      <c r="AK31" s="332" t="s">
        <v>17</v>
      </c>
      <c r="AL31" s="332" t="s">
        <v>20</v>
      </c>
      <c r="AM31" s="332" t="s">
        <v>111</v>
      </c>
      <c r="AN31" s="358">
        <f>IFERROR(IF(AND(AG30="Probabilidad",AG31="Probabilidad"),(AP30-(+AP30*AJ31)),IF(AG31="Probabilidad",(Q30-(+Q30*AJ31)),IF(AG31="Impacto",AP30,""))),"")</f>
        <v>0.216</v>
      </c>
      <c r="AO31" s="417" t="str">
        <f t="shared" si="7"/>
        <v>Baja</v>
      </c>
      <c r="AP31" s="333">
        <f t="shared" si="9"/>
        <v>0.216</v>
      </c>
      <c r="AQ31" s="417" t="str">
        <f t="shared" si="10"/>
        <v>Moderado</v>
      </c>
      <c r="AR31" s="333">
        <f t="shared" si="12"/>
        <v>0.6</v>
      </c>
      <c r="AS31" s="411" t="str">
        <f t="shared" si="8"/>
        <v>Moderado</v>
      </c>
      <c r="AT31" s="546"/>
      <c r="AU31" s="546"/>
      <c r="AV31" s="547"/>
      <c r="AW31" s="319"/>
      <c r="AX31" s="319"/>
      <c r="AY31" s="276">
        <v>1</v>
      </c>
      <c r="AZ31" s="321">
        <v>0</v>
      </c>
      <c r="BA31" s="321">
        <v>1</v>
      </c>
      <c r="BB31" s="321">
        <v>0</v>
      </c>
      <c r="BC31" s="321">
        <v>0</v>
      </c>
    </row>
    <row r="32" spans="1:90" ht="142.5" x14ac:dyDescent="0.3">
      <c r="A32" s="565"/>
      <c r="B32" s="567"/>
      <c r="C32" s="567" t="s">
        <v>200</v>
      </c>
      <c r="D32" s="567" t="s">
        <v>633</v>
      </c>
      <c r="E32" s="567" t="s">
        <v>227</v>
      </c>
      <c r="F32" s="545"/>
      <c r="G32" s="545"/>
      <c r="H32" s="545"/>
      <c r="I32" s="545"/>
      <c r="J32" s="567" t="s">
        <v>353</v>
      </c>
      <c r="K32" s="583" t="s">
        <v>808</v>
      </c>
      <c r="L32" s="583" t="s">
        <v>809</v>
      </c>
      <c r="M32" s="583"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2" s="567"/>
      <c r="O32" s="566"/>
      <c r="P32" s="593"/>
      <c r="Q32" s="594"/>
      <c r="R32" s="596"/>
      <c r="S32" s="593"/>
      <c r="T32" s="594"/>
      <c r="U32" s="596"/>
      <c r="V32" s="593"/>
      <c r="W32" s="594"/>
      <c r="X32" s="595"/>
      <c r="Y32" s="594"/>
      <c r="Z32" s="595"/>
      <c r="AA32" s="566"/>
      <c r="AB32" s="408">
        <v>3</v>
      </c>
      <c r="AC32" s="433" t="s">
        <v>679</v>
      </c>
      <c r="AD32" s="138"/>
      <c r="AE32" s="331" t="s">
        <v>223</v>
      </c>
      <c r="AF32" s="330" t="s">
        <v>676</v>
      </c>
      <c r="AG32" s="331" t="s">
        <v>3</v>
      </c>
      <c r="AH32" s="332" t="s">
        <v>12</v>
      </c>
      <c r="AI32" s="332" t="s">
        <v>8</v>
      </c>
      <c r="AJ32" s="333" t="str">
        <f t="shared" si="6"/>
        <v>40%</v>
      </c>
      <c r="AK32" s="332" t="s">
        <v>17</v>
      </c>
      <c r="AL32" s="332" t="s">
        <v>20</v>
      </c>
      <c r="AM32" s="332" t="s">
        <v>111</v>
      </c>
      <c r="AN32" s="358">
        <f>IFERROR(IF(AND(AG31="Probabilidad",AG32="Probabilidad"),(AP31-(+AP31*AJ32)),IF(AG32="Probabilidad",(Q31-(+Q31*AJ32)),IF(AG32="Impacto",AP31,""))),"")</f>
        <v>0.12959999999999999</v>
      </c>
      <c r="AO32" s="417" t="str">
        <f t="shared" si="7"/>
        <v>Muy Baja</v>
      </c>
      <c r="AP32" s="333">
        <f t="shared" si="9"/>
        <v>0.12959999999999999</v>
      </c>
      <c r="AQ32" s="417" t="str">
        <f t="shared" si="10"/>
        <v>Moderado</v>
      </c>
      <c r="AR32" s="333">
        <f t="shared" si="12"/>
        <v>0.6</v>
      </c>
      <c r="AS32" s="411" t="str">
        <f t="shared" si="8"/>
        <v>Moderado</v>
      </c>
      <c r="AT32" s="546"/>
      <c r="AU32" s="546"/>
      <c r="AV32" s="547"/>
      <c r="AW32" s="319"/>
      <c r="AX32" s="319"/>
      <c r="AY32" s="276">
        <v>2</v>
      </c>
      <c r="AZ32" s="321">
        <v>0</v>
      </c>
      <c r="BA32" s="321">
        <v>1</v>
      </c>
      <c r="BB32" s="321">
        <v>0</v>
      </c>
      <c r="BC32" s="321">
        <v>1</v>
      </c>
    </row>
    <row r="33" spans="1:90" ht="142.9" customHeight="1" x14ac:dyDescent="0.3">
      <c r="A33" s="565"/>
      <c r="B33" s="567"/>
      <c r="C33" s="567" t="s">
        <v>200</v>
      </c>
      <c r="D33" s="567" t="s">
        <v>633</v>
      </c>
      <c r="E33" s="567" t="s">
        <v>227</v>
      </c>
      <c r="F33" s="545"/>
      <c r="G33" s="545"/>
      <c r="H33" s="545"/>
      <c r="I33" s="545"/>
      <c r="J33" s="567" t="s">
        <v>353</v>
      </c>
      <c r="K33" s="583" t="s">
        <v>808</v>
      </c>
      <c r="L33" s="583" t="s">
        <v>809</v>
      </c>
      <c r="M33" s="583"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3" s="567"/>
      <c r="O33" s="566"/>
      <c r="P33" s="593"/>
      <c r="Q33" s="594"/>
      <c r="R33" s="596"/>
      <c r="S33" s="593"/>
      <c r="T33" s="594"/>
      <c r="U33" s="596"/>
      <c r="V33" s="593"/>
      <c r="W33" s="594"/>
      <c r="X33" s="595"/>
      <c r="Y33" s="594"/>
      <c r="Z33" s="595"/>
      <c r="AA33" s="566"/>
      <c r="AB33" s="408">
        <v>4</v>
      </c>
      <c r="AC33" s="433" t="s">
        <v>680</v>
      </c>
      <c r="AD33" s="138"/>
      <c r="AE33" s="331" t="s">
        <v>223</v>
      </c>
      <c r="AF33" s="330" t="s">
        <v>677</v>
      </c>
      <c r="AG33" s="331" t="s">
        <v>3</v>
      </c>
      <c r="AH33" s="332" t="s">
        <v>12</v>
      </c>
      <c r="AI33" s="332" t="s">
        <v>8</v>
      </c>
      <c r="AJ33" s="333" t="str">
        <f t="shared" si="6"/>
        <v>40%</v>
      </c>
      <c r="AK33" s="332" t="s">
        <v>17</v>
      </c>
      <c r="AL33" s="332" t="s">
        <v>20</v>
      </c>
      <c r="AM33" s="332" t="s">
        <v>111</v>
      </c>
      <c r="AN33" s="358">
        <f>IFERROR(IF(AND(AG32="Probabilidad",AG33="Probabilidad"),(AP32-(+AP32*AJ33)),IF(AG33="Probabilidad",(Q32-(+Q32*AJ33)),IF(AG33="Impacto",AP32,""))),"")</f>
        <v>7.7759999999999996E-2</v>
      </c>
      <c r="AO33" s="417" t="str">
        <f t="shared" si="7"/>
        <v>Muy Baja</v>
      </c>
      <c r="AP33" s="333">
        <f t="shared" si="9"/>
        <v>7.7759999999999996E-2</v>
      </c>
      <c r="AQ33" s="417" t="str">
        <f t="shared" si="10"/>
        <v>Moderado</v>
      </c>
      <c r="AR33" s="333">
        <f t="shared" si="12"/>
        <v>0.6</v>
      </c>
      <c r="AS33" s="411" t="str">
        <f t="shared" si="8"/>
        <v>Moderado</v>
      </c>
      <c r="AT33" s="546"/>
      <c r="AU33" s="546"/>
      <c r="AV33" s="547"/>
      <c r="AW33" s="319"/>
      <c r="AX33" s="319"/>
      <c r="AY33" s="276">
        <v>1</v>
      </c>
      <c r="AZ33" s="321">
        <v>0</v>
      </c>
      <c r="BA33" s="321">
        <v>1</v>
      </c>
      <c r="BB33" s="321">
        <v>0</v>
      </c>
      <c r="BC33" s="321">
        <v>0</v>
      </c>
    </row>
    <row r="34" spans="1:90" ht="13.9" hidden="1" customHeight="1" x14ac:dyDescent="0.3">
      <c r="A34" s="565"/>
      <c r="B34" s="567"/>
      <c r="C34" s="567" t="s">
        <v>200</v>
      </c>
      <c r="D34" s="567" t="s">
        <v>633</v>
      </c>
      <c r="E34" s="567" t="s">
        <v>227</v>
      </c>
      <c r="F34" s="545"/>
      <c r="G34" s="545"/>
      <c r="H34" s="545"/>
      <c r="I34" s="545"/>
      <c r="J34" s="567" t="s">
        <v>353</v>
      </c>
      <c r="K34" s="583" t="s">
        <v>808</v>
      </c>
      <c r="L34" s="583" t="s">
        <v>809</v>
      </c>
      <c r="M34" s="583"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4" s="567"/>
      <c r="O34" s="566"/>
      <c r="P34" s="593"/>
      <c r="Q34" s="594"/>
      <c r="R34" s="596"/>
      <c r="S34" s="593"/>
      <c r="T34" s="594"/>
      <c r="U34" s="596"/>
      <c r="V34" s="593"/>
      <c r="W34" s="594"/>
      <c r="X34" s="595"/>
      <c r="Y34" s="594"/>
      <c r="Z34" s="595"/>
      <c r="AA34" s="566"/>
      <c r="AB34" s="408"/>
      <c r="AC34" s="433"/>
      <c r="AD34" s="138"/>
      <c r="AE34" s="331"/>
      <c r="AF34" s="330"/>
      <c r="AG34" s="331" t="str">
        <f t="shared" si="11"/>
        <v/>
      </c>
      <c r="AH34" s="332"/>
      <c r="AI34" s="332"/>
      <c r="AJ34" s="333" t="str">
        <f t="shared" si="6"/>
        <v/>
      </c>
      <c r="AK34" s="332"/>
      <c r="AL34" s="332"/>
      <c r="AM34" s="332"/>
      <c r="AN34" s="359"/>
      <c r="AO34" s="417" t="str">
        <f t="shared" si="7"/>
        <v/>
      </c>
      <c r="AP34" s="333"/>
      <c r="AQ34" s="417" t="str">
        <f t="shared" si="10"/>
        <v/>
      </c>
      <c r="AR34" s="333" t="str">
        <f t="shared" si="12"/>
        <v/>
      </c>
      <c r="AS34" s="411" t="str">
        <f t="shared" si="8"/>
        <v/>
      </c>
      <c r="AT34" s="411"/>
      <c r="AU34" s="411"/>
      <c r="AV34" s="418"/>
      <c r="AW34" s="319"/>
      <c r="AX34" s="319"/>
      <c r="AY34" s="276"/>
      <c r="AZ34" s="321"/>
      <c r="BA34" s="321"/>
      <c r="BB34" s="321"/>
      <c r="BC34" s="321"/>
    </row>
    <row r="35" spans="1:90" ht="13.9" hidden="1" customHeight="1" x14ac:dyDescent="0.3">
      <c r="A35" s="565"/>
      <c r="B35" s="567"/>
      <c r="C35" s="567" t="s">
        <v>200</v>
      </c>
      <c r="D35" s="567" t="s">
        <v>633</v>
      </c>
      <c r="E35" s="567" t="s">
        <v>227</v>
      </c>
      <c r="F35" s="545"/>
      <c r="G35" s="545"/>
      <c r="H35" s="545"/>
      <c r="I35" s="545"/>
      <c r="J35" s="567" t="s">
        <v>353</v>
      </c>
      <c r="K35" s="583" t="s">
        <v>808</v>
      </c>
      <c r="L35" s="583" t="s">
        <v>809</v>
      </c>
      <c r="M35" s="583"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5" s="567"/>
      <c r="O35" s="566"/>
      <c r="P35" s="593"/>
      <c r="Q35" s="594"/>
      <c r="R35" s="596"/>
      <c r="S35" s="593"/>
      <c r="T35" s="594"/>
      <c r="U35" s="596"/>
      <c r="V35" s="593"/>
      <c r="W35" s="594"/>
      <c r="X35" s="595"/>
      <c r="Y35" s="594"/>
      <c r="Z35" s="595"/>
      <c r="AA35" s="566"/>
      <c r="AB35" s="408"/>
      <c r="AC35" s="433"/>
      <c r="AD35" s="138"/>
      <c r="AE35" s="331"/>
      <c r="AF35" s="330"/>
      <c r="AG35" s="331" t="str">
        <f t="shared" si="11"/>
        <v/>
      </c>
      <c r="AH35" s="332"/>
      <c r="AI35" s="332"/>
      <c r="AJ35" s="333" t="str">
        <f t="shared" si="6"/>
        <v/>
      </c>
      <c r="AK35" s="332"/>
      <c r="AL35" s="332"/>
      <c r="AM35" s="332"/>
      <c r="AN35" s="359"/>
      <c r="AO35" s="417" t="str">
        <f t="shared" si="7"/>
        <v/>
      </c>
      <c r="AP35" s="333"/>
      <c r="AQ35" s="417" t="str">
        <f t="shared" si="10"/>
        <v/>
      </c>
      <c r="AR35" s="333" t="str">
        <f t="shared" si="12"/>
        <v/>
      </c>
      <c r="AS35" s="411" t="str">
        <f t="shared" si="8"/>
        <v/>
      </c>
      <c r="AT35" s="411"/>
      <c r="AU35" s="411"/>
      <c r="AV35" s="418"/>
      <c r="AW35" s="319"/>
      <c r="AX35" s="319"/>
      <c r="AY35" s="276"/>
      <c r="AZ35" s="321"/>
      <c r="BA35" s="321"/>
      <c r="BB35" s="321"/>
      <c r="BC35" s="321"/>
    </row>
    <row r="36" spans="1:90" ht="171" x14ac:dyDescent="0.3">
      <c r="A36" s="565" t="s">
        <v>632</v>
      </c>
      <c r="B36" s="567" t="s">
        <v>631</v>
      </c>
      <c r="C36" s="567" t="s">
        <v>200</v>
      </c>
      <c r="D36" s="567" t="s">
        <v>630</v>
      </c>
      <c r="E36" s="567" t="s">
        <v>227</v>
      </c>
      <c r="F36" s="545" t="s">
        <v>782</v>
      </c>
      <c r="G36" s="545" t="s">
        <v>793</v>
      </c>
      <c r="H36" s="545" t="s">
        <v>796</v>
      </c>
      <c r="I36" s="545" t="s">
        <v>800</v>
      </c>
      <c r="J36" s="567" t="s">
        <v>397</v>
      </c>
      <c r="K36" s="583" t="s">
        <v>810</v>
      </c>
      <c r="L36" s="583" t="s">
        <v>852</v>
      </c>
      <c r="M36" s="583"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36" s="567" t="s">
        <v>213</v>
      </c>
      <c r="O36" s="566">
        <v>12</v>
      </c>
      <c r="P36" s="593" t="str">
        <f>IF(O36&lt;=0,"",IF(O36&lt;=2,"Muy Baja",IF(O36&lt;=24,"Baja",IF(O36&lt;=500,"Media",IF(O36&lt;=5000,"Alta","Muy Alta")))))</f>
        <v>Baja</v>
      </c>
      <c r="Q36" s="594">
        <f t="shared" si="14"/>
        <v>0.4</v>
      </c>
      <c r="R36" s="596" t="s">
        <v>131</v>
      </c>
      <c r="S36" s="593" t="str">
        <f>IF(OR(R36='Tabla Impacto'!$C$11,R36='Tabla Impacto'!$D$11),"Leve",IF(OR(R36='Tabla Impacto'!$C$12,R36='Tabla Impacto'!$D$12),"Menor",IF(OR(R36='Tabla Impacto'!$C$13,R36='Tabla Impacto'!$D$13),"Moderado",IF(OR(R36='Tabla Impacto'!$C$14,R36='Tabla Impacto'!$D$14),"Mayor",IF(OR(R36='Tabla Impacto'!$C$15,R36='Tabla Impacto'!$D$15),"Catastrófico","")))))</f>
        <v>Moderado</v>
      </c>
      <c r="T36" s="594">
        <f t="shared" ref="T36" si="28">IF(S36="","",IF(S36="Leve",0.2,IF(S36="Menor",0.4,IF(S36="Moderado",0.6,IF(S36="Mayor",0.8,IF(S36="Catastrófico",1,))))))</f>
        <v>0.6</v>
      </c>
      <c r="U36" s="596" t="s">
        <v>136</v>
      </c>
      <c r="V36" s="593" t="str">
        <f>IF(OR(U36='Tabla Impacto'!$C$11,U36='Tabla Impacto'!$D$11),"Leve",IF(OR(U36='Tabla Impacto'!$C$12,U36='Tabla Impacto'!$D$12),"Menor",IF(OR(U36='Tabla Impacto'!$C$13,U36='Tabla Impacto'!$D$13),"Moderado",IF(OR(U36='Tabla Impacto'!$C$14,U36='Tabla Impacto'!$D$14),"Mayor",IF(OR(U36='Tabla Impacto'!$C$15,U36='Tabla Impacto'!$D$15),"Catastrófico","")))))</f>
        <v>Moderado</v>
      </c>
      <c r="W36" s="594">
        <f t="shared" ref="W36" si="29">IF(V36="","",IF(V36="Leve",0.2,IF(V36="Menor",0.4,IF(V36="Moderado",0.6,IF(V36="Mayor",0.8,IF(V36="Catastrófico",1,))))))</f>
        <v>0.6</v>
      </c>
      <c r="X36" s="595" t="str">
        <f>IF(Y36="","",IF(Y36='Tabla Impacto'!$G$4,'Tabla Impacto'!$F$4,IF(Y36='Tabla Impacto'!$G$5,'Tabla Impacto'!$F$5,IF(Y36='Tabla Impacto'!$G$6,'Tabla Impacto'!$F$6,IF(Y36='Tabla Impacto'!$G$7,'Tabla Impacto'!$F$7,IF(Y36='Tabla Impacto'!$G$8,'Tabla Impacto'!$F$8))))))</f>
        <v>Moderado</v>
      </c>
      <c r="Y36" s="594">
        <f>+IF(T36="",W36,IF(W36="",T36,IF(T36&gt;W36,T36,W36)))</f>
        <v>0.6</v>
      </c>
      <c r="Z36" s="595" t="str">
        <f t="shared" ref="Z36" si="30">IF(OR(AND(P36="Muy Baja",X36="Leve"),AND(P36="Muy Baja",X36="Menor"),AND(P36="Baja",X36="Leve")),"Bajo",IF(OR(AND(P36="Muy baja",X36="Moderado"),AND(P36="Baja",X36="Menor"),AND(P36="Baja",X36="Moderado"),AND(P36="Media",X36="Leve"),AND(P36="Media",X36="Menor"),AND(P36="Media",X36="Moderado"),AND(P36="Alta",X36="Leve"),AND(P36="Alta",X36="Menor")),"Moderado",IF(OR(AND(P36="Muy Baja",X36="Mayor"),AND(P36="Baja",X36="Mayor"),AND(P36="Media",X36="Mayor"),AND(P36="Alta",X36="Moderado"),AND(P36="Alta",X36="Mayor"),AND(P36="Muy Alta",X36="Leve"),AND(P36="Muy Alta",X36="Menor"),AND(P36="Muy Alta",X36="Moderado"),AND(P36="Muy Alta",X36="Mayor")),"Alto",IF(OR(AND(P36="Muy Baja",X36="Catastrófico"),AND(P36="Baja",X36="Catastrófico"),AND(P36="Media",X36="Catastrófico"),AND(P36="Alta",X36="Catastrófico"),AND(P36="Muy Alta",X36="Catastrófico")),"Extremo",""))))</f>
        <v>Moderado</v>
      </c>
      <c r="AA36" s="566"/>
      <c r="AB36" s="408">
        <v>1</v>
      </c>
      <c r="AC36" s="433" t="s">
        <v>638</v>
      </c>
      <c r="AD36" s="138"/>
      <c r="AE36" s="331" t="s">
        <v>223</v>
      </c>
      <c r="AF36" s="330" t="s">
        <v>671</v>
      </c>
      <c r="AG36" s="331" t="s">
        <v>3</v>
      </c>
      <c r="AH36" s="332" t="s">
        <v>12</v>
      </c>
      <c r="AI36" s="332" t="s">
        <v>8</v>
      </c>
      <c r="AJ36" s="333" t="str">
        <f t="shared" si="6"/>
        <v>40%</v>
      </c>
      <c r="AK36" s="332" t="s">
        <v>17</v>
      </c>
      <c r="AL36" s="332" t="s">
        <v>20</v>
      </c>
      <c r="AM36" s="332" t="s">
        <v>111</v>
      </c>
      <c r="AN36" s="357">
        <f>IFERROR(IF(AG36="Probabilidad",(Q36-(+Q36*AJ36)),IF(AG36="Impacto",Q36,"")),"")</f>
        <v>0.24</v>
      </c>
      <c r="AO36" s="417" t="str">
        <f t="shared" ref="AO36:AO38" si="31">IFERROR(IF(AN36="","",IF(AN36&lt;=0.2,"Muy Baja",IF(AN36&lt;=0.4,"Baja",IF(AN36&lt;=0.6,"Media",IF(AN36&lt;=0.8,"Alta","Muy Alta"))))),"")</f>
        <v>Baja</v>
      </c>
      <c r="AP36" s="333">
        <f t="shared" ref="AP36:AP38" si="32">+AN36</f>
        <v>0.24</v>
      </c>
      <c r="AQ36" s="417" t="str">
        <f t="shared" ref="AQ36:AQ38" si="33">IFERROR(IF(AR36="","",IF(AR36&lt;=0.2,"Leve",IF(AR36&lt;=0.4,"Menor",IF(AR36&lt;=0.6,"Moderado",IF(AR36&lt;=0.8,"Mayor","Catastrófico"))))),"")</f>
        <v>Moderado</v>
      </c>
      <c r="AR36" s="333">
        <f>IFERROR(IF(AG36="Impacto",(Y36-(+Y36*AJ36)),IF(AG36="Probabilidad",Y36,"")),"")</f>
        <v>0.6</v>
      </c>
      <c r="AS36" s="411" t="str">
        <f t="shared" si="8"/>
        <v>Moderado</v>
      </c>
      <c r="AT36" s="546">
        <f>+AP38</f>
        <v>8.6399999999999991E-2</v>
      </c>
      <c r="AU36" s="546">
        <f>+AR38</f>
        <v>0.6</v>
      </c>
      <c r="AV36" s="547" t="s">
        <v>122</v>
      </c>
      <c r="AW36" s="319"/>
      <c r="AX36" s="319"/>
      <c r="AY36" s="276">
        <v>1</v>
      </c>
      <c r="AZ36" s="321">
        <v>0</v>
      </c>
      <c r="BA36" s="321">
        <v>0</v>
      </c>
      <c r="BB36" s="321">
        <v>0</v>
      </c>
      <c r="BC36" s="321">
        <v>1</v>
      </c>
    </row>
    <row r="37" spans="1:90" ht="171" x14ac:dyDescent="0.3">
      <c r="A37" s="565"/>
      <c r="B37" s="567" t="s">
        <v>631</v>
      </c>
      <c r="C37" s="567" t="s">
        <v>200</v>
      </c>
      <c r="D37" s="567" t="s">
        <v>630</v>
      </c>
      <c r="E37" s="567" t="s">
        <v>227</v>
      </c>
      <c r="F37" s="545"/>
      <c r="G37" s="545"/>
      <c r="H37" s="545"/>
      <c r="I37" s="545"/>
      <c r="J37" s="567" t="s">
        <v>397</v>
      </c>
      <c r="K37" s="583" t="s">
        <v>810</v>
      </c>
      <c r="L37" s="583" t="s">
        <v>852</v>
      </c>
      <c r="M37" s="583"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37" s="567"/>
      <c r="O37" s="566">
        <v>12</v>
      </c>
      <c r="P37" s="593"/>
      <c r="Q37" s="594"/>
      <c r="R37" s="596"/>
      <c r="S37" s="593"/>
      <c r="T37" s="594"/>
      <c r="U37" s="596"/>
      <c r="V37" s="593"/>
      <c r="W37" s="594"/>
      <c r="X37" s="595"/>
      <c r="Y37" s="594"/>
      <c r="Z37" s="595"/>
      <c r="AA37" s="566"/>
      <c r="AB37" s="408">
        <v>2</v>
      </c>
      <c r="AC37" s="433" t="s">
        <v>637</v>
      </c>
      <c r="AD37" s="138"/>
      <c r="AE37" s="331" t="s">
        <v>223</v>
      </c>
      <c r="AF37" s="330" t="s">
        <v>681</v>
      </c>
      <c r="AG37" s="331" t="s">
        <v>3</v>
      </c>
      <c r="AH37" s="332" t="s">
        <v>12</v>
      </c>
      <c r="AI37" s="332" t="s">
        <v>8</v>
      </c>
      <c r="AJ37" s="333" t="str">
        <f t="shared" si="6"/>
        <v>40%</v>
      </c>
      <c r="AK37" s="332" t="s">
        <v>17</v>
      </c>
      <c r="AL37" s="332" t="s">
        <v>20</v>
      </c>
      <c r="AM37" s="332" t="s">
        <v>111</v>
      </c>
      <c r="AN37" s="358">
        <f>IFERROR(IF(AND(AG36="Probabilidad",AG37="Probabilidad"),(AP36-(+AP36*AJ37)),IF(AG37="Probabilidad",(Q36-(+Q36*AJ37)),IF(AG37="Impacto",AP36,""))),"")</f>
        <v>0.14399999999999999</v>
      </c>
      <c r="AO37" s="417" t="str">
        <f t="shared" si="31"/>
        <v>Muy Baja</v>
      </c>
      <c r="AP37" s="333">
        <f t="shared" si="32"/>
        <v>0.14399999999999999</v>
      </c>
      <c r="AQ37" s="417" t="str">
        <f t="shared" si="33"/>
        <v>Moderado</v>
      </c>
      <c r="AR37" s="333">
        <f t="shared" ref="AR37:AR38" si="34">IFERROR(IF(AND(AG36="Impacto",AG37="Impacto"),(AR36-(+AR36*AJ37)),IF(AG37="Impacto",(Y36-(+Y36*AJ37)),IF(AG37="Probabilidad",AR36,""))),"")</f>
        <v>0.6</v>
      </c>
      <c r="AS37" s="411" t="str">
        <f t="shared" si="8"/>
        <v>Moderado</v>
      </c>
      <c r="AT37" s="546"/>
      <c r="AU37" s="546"/>
      <c r="AV37" s="547"/>
      <c r="AW37" s="319"/>
      <c r="AX37" s="319"/>
      <c r="AY37" s="276">
        <v>4</v>
      </c>
      <c r="AZ37" s="321">
        <v>1</v>
      </c>
      <c r="BA37" s="321">
        <v>1</v>
      </c>
      <c r="BB37" s="321">
        <v>1</v>
      </c>
      <c r="BC37" s="321">
        <v>1</v>
      </c>
    </row>
    <row r="38" spans="1:90" ht="176.45" customHeight="1" x14ac:dyDescent="0.3">
      <c r="A38" s="565"/>
      <c r="B38" s="567" t="s">
        <v>631</v>
      </c>
      <c r="C38" s="567" t="s">
        <v>200</v>
      </c>
      <c r="D38" s="567" t="s">
        <v>630</v>
      </c>
      <c r="E38" s="567" t="s">
        <v>227</v>
      </c>
      <c r="F38" s="545"/>
      <c r="G38" s="545"/>
      <c r="H38" s="545"/>
      <c r="I38" s="545"/>
      <c r="J38" s="567" t="s">
        <v>397</v>
      </c>
      <c r="K38" s="583" t="s">
        <v>810</v>
      </c>
      <c r="L38" s="583" t="s">
        <v>852</v>
      </c>
      <c r="M38" s="583"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38" s="567"/>
      <c r="O38" s="566">
        <v>12</v>
      </c>
      <c r="P38" s="593"/>
      <c r="Q38" s="594"/>
      <c r="R38" s="596"/>
      <c r="S38" s="593"/>
      <c r="T38" s="594"/>
      <c r="U38" s="596"/>
      <c r="V38" s="593"/>
      <c r="W38" s="594"/>
      <c r="X38" s="595"/>
      <c r="Y38" s="594"/>
      <c r="Z38" s="595"/>
      <c r="AA38" s="566"/>
      <c r="AB38" s="408">
        <v>3</v>
      </c>
      <c r="AC38" s="433" t="s">
        <v>636</v>
      </c>
      <c r="AD38" s="138"/>
      <c r="AE38" s="331" t="s">
        <v>223</v>
      </c>
      <c r="AF38" s="330" t="s">
        <v>682</v>
      </c>
      <c r="AG38" s="331" t="s">
        <v>3</v>
      </c>
      <c r="AH38" s="332" t="s">
        <v>12</v>
      </c>
      <c r="AI38" s="332" t="s">
        <v>8</v>
      </c>
      <c r="AJ38" s="333" t="str">
        <f t="shared" si="6"/>
        <v>40%</v>
      </c>
      <c r="AK38" s="332" t="s">
        <v>17</v>
      </c>
      <c r="AL38" s="332" t="s">
        <v>20</v>
      </c>
      <c r="AM38" s="332" t="s">
        <v>111</v>
      </c>
      <c r="AN38" s="358">
        <f>IFERROR(IF(AND(AG37="Probabilidad",AG38="Probabilidad"),(AP37-(+AP37*AJ38)),IF(AG38="Probabilidad",(Q37-(+Q37*AJ38)),IF(AG38="Impacto",AP37,""))),"")</f>
        <v>8.6399999999999991E-2</v>
      </c>
      <c r="AO38" s="417" t="str">
        <f t="shared" si="31"/>
        <v>Muy Baja</v>
      </c>
      <c r="AP38" s="333">
        <f t="shared" si="32"/>
        <v>8.6399999999999991E-2</v>
      </c>
      <c r="AQ38" s="417" t="str">
        <f t="shared" si="33"/>
        <v>Moderado</v>
      </c>
      <c r="AR38" s="333">
        <f t="shared" si="34"/>
        <v>0.6</v>
      </c>
      <c r="AS38" s="411" t="str">
        <f t="shared" si="8"/>
        <v>Moderado</v>
      </c>
      <c r="AT38" s="546"/>
      <c r="AU38" s="546"/>
      <c r="AV38" s="547"/>
      <c r="AW38" s="319"/>
      <c r="AX38" s="319"/>
      <c r="AY38" s="276">
        <v>4</v>
      </c>
      <c r="AZ38" s="321">
        <v>1</v>
      </c>
      <c r="BA38" s="321">
        <v>1</v>
      </c>
      <c r="BB38" s="321">
        <v>1</v>
      </c>
      <c r="BC38" s="321">
        <v>1</v>
      </c>
    </row>
    <row r="39" spans="1:90" ht="13.9" hidden="1" customHeight="1" x14ac:dyDescent="0.3">
      <c r="A39" s="565"/>
      <c r="B39" s="567" t="s">
        <v>631</v>
      </c>
      <c r="C39" s="567" t="s">
        <v>200</v>
      </c>
      <c r="D39" s="567" t="s">
        <v>630</v>
      </c>
      <c r="E39" s="567" t="s">
        <v>227</v>
      </c>
      <c r="F39" s="545"/>
      <c r="G39" s="545"/>
      <c r="H39" s="545"/>
      <c r="I39" s="545"/>
      <c r="J39" s="567" t="s">
        <v>397</v>
      </c>
      <c r="K39" s="583" t="s">
        <v>810</v>
      </c>
      <c r="L39" s="583" t="s">
        <v>852</v>
      </c>
      <c r="M39" s="583"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39" s="567"/>
      <c r="O39" s="566">
        <v>12</v>
      </c>
      <c r="P39" s="593"/>
      <c r="Q39" s="594"/>
      <c r="R39" s="596"/>
      <c r="S39" s="593"/>
      <c r="T39" s="594"/>
      <c r="U39" s="596"/>
      <c r="V39" s="593"/>
      <c r="W39" s="594"/>
      <c r="X39" s="595"/>
      <c r="Y39" s="594"/>
      <c r="Z39" s="595"/>
      <c r="AA39" s="566"/>
      <c r="AB39" s="408"/>
      <c r="AC39" s="433"/>
      <c r="AD39" s="138"/>
      <c r="AE39" s="331"/>
      <c r="AF39" s="330"/>
      <c r="AG39" s="331" t="str">
        <f t="shared" si="11"/>
        <v/>
      </c>
      <c r="AH39" s="332"/>
      <c r="AI39" s="332"/>
      <c r="AJ39" s="333" t="str">
        <f t="shared" si="6"/>
        <v/>
      </c>
      <c r="AK39" s="332"/>
      <c r="AL39" s="332"/>
      <c r="AM39" s="332"/>
      <c r="AN39" s="359"/>
      <c r="AO39" s="417" t="str">
        <f t="shared" si="7"/>
        <v/>
      </c>
      <c r="AP39" s="333"/>
      <c r="AQ39" s="417" t="str">
        <f t="shared" si="10"/>
        <v/>
      </c>
      <c r="AR39" s="333" t="str">
        <f t="shared" si="12"/>
        <v/>
      </c>
      <c r="AS39" s="411" t="str">
        <f t="shared" si="8"/>
        <v/>
      </c>
      <c r="AT39" s="411"/>
      <c r="AU39" s="411"/>
      <c r="AV39" s="418"/>
      <c r="AW39" s="319"/>
      <c r="AX39" s="319"/>
      <c r="AY39" s="276"/>
      <c r="AZ39" s="321"/>
      <c r="BA39" s="321"/>
      <c r="BB39" s="321"/>
      <c r="BC39" s="321"/>
    </row>
    <row r="40" spans="1:90" ht="13.9" hidden="1" customHeight="1" x14ac:dyDescent="0.3">
      <c r="A40" s="565"/>
      <c r="B40" s="567" t="s">
        <v>631</v>
      </c>
      <c r="C40" s="567" t="s">
        <v>200</v>
      </c>
      <c r="D40" s="567" t="s">
        <v>630</v>
      </c>
      <c r="E40" s="567" t="s">
        <v>227</v>
      </c>
      <c r="F40" s="545"/>
      <c r="G40" s="545"/>
      <c r="H40" s="545"/>
      <c r="I40" s="545"/>
      <c r="J40" s="567" t="s">
        <v>397</v>
      </c>
      <c r="K40" s="583" t="s">
        <v>810</v>
      </c>
      <c r="L40" s="583" t="s">
        <v>852</v>
      </c>
      <c r="M40" s="583"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40" s="567"/>
      <c r="O40" s="566">
        <v>12</v>
      </c>
      <c r="P40" s="593"/>
      <c r="Q40" s="594"/>
      <c r="R40" s="596"/>
      <c r="S40" s="593"/>
      <c r="T40" s="594"/>
      <c r="U40" s="596"/>
      <c r="V40" s="593"/>
      <c r="W40" s="594"/>
      <c r="X40" s="595"/>
      <c r="Y40" s="594"/>
      <c r="Z40" s="595"/>
      <c r="AA40" s="566"/>
      <c r="AB40" s="408"/>
      <c r="AC40" s="433"/>
      <c r="AD40" s="138"/>
      <c r="AE40" s="331"/>
      <c r="AF40" s="330"/>
      <c r="AG40" s="331" t="str">
        <f t="shared" si="11"/>
        <v/>
      </c>
      <c r="AH40" s="332"/>
      <c r="AI40" s="332"/>
      <c r="AJ40" s="333" t="str">
        <f t="shared" si="6"/>
        <v/>
      </c>
      <c r="AK40" s="332"/>
      <c r="AL40" s="332"/>
      <c r="AM40" s="332"/>
      <c r="AN40" s="359"/>
      <c r="AO40" s="417" t="str">
        <f t="shared" si="7"/>
        <v/>
      </c>
      <c r="AP40" s="333"/>
      <c r="AQ40" s="417" t="str">
        <f t="shared" si="10"/>
        <v/>
      </c>
      <c r="AR40" s="333" t="str">
        <f t="shared" si="12"/>
        <v/>
      </c>
      <c r="AS40" s="411" t="str">
        <f t="shared" si="8"/>
        <v/>
      </c>
      <c r="AT40" s="411"/>
      <c r="AU40" s="411"/>
      <c r="AV40" s="418"/>
      <c r="AW40" s="319"/>
      <c r="AX40" s="319"/>
      <c r="AY40" s="276"/>
      <c r="AZ40" s="321"/>
      <c r="BA40" s="321"/>
      <c r="BB40" s="321"/>
      <c r="BC40" s="321"/>
    </row>
    <row r="41" spans="1:90" ht="13.9" hidden="1" customHeight="1" x14ac:dyDescent="0.3">
      <c r="A41" s="565"/>
      <c r="B41" s="567" t="s">
        <v>631</v>
      </c>
      <c r="C41" s="567" t="s">
        <v>200</v>
      </c>
      <c r="D41" s="567" t="s">
        <v>630</v>
      </c>
      <c r="E41" s="567" t="s">
        <v>227</v>
      </c>
      <c r="F41" s="545"/>
      <c r="G41" s="545"/>
      <c r="H41" s="545"/>
      <c r="I41" s="545"/>
      <c r="J41" s="567" t="s">
        <v>397</v>
      </c>
      <c r="K41" s="583" t="s">
        <v>810</v>
      </c>
      <c r="L41" s="583" t="s">
        <v>852</v>
      </c>
      <c r="M41" s="583"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41" s="567"/>
      <c r="O41" s="566">
        <v>12</v>
      </c>
      <c r="P41" s="593"/>
      <c r="Q41" s="594"/>
      <c r="R41" s="596"/>
      <c r="S41" s="593"/>
      <c r="T41" s="594"/>
      <c r="U41" s="596"/>
      <c r="V41" s="593"/>
      <c r="W41" s="594"/>
      <c r="X41" s="595"/>
      <c r="Y41" s="594"/>
      <c r="Z41" s="595"/>
      <c r="AA41" s="566"/>
      <c r="AB41" s="408"/>
      <c r="AC41" s="433"/>
      <c r="AD41" s="138"/>
      <c r="AE41" s="331"/>
      <c r="AF41" s="330"/>
      <c r="AG41" s="331" t="str">
        <f t="shared" si="11"/>
        <v/>
      </c>
      <c r="AH41" s="332"/>
      <c r="AI41" s="332"/>
      <c r="AJ41" s="333" t="str">
        <f t="shared" si="6"/>
        <v/>
      </c>
      <c r="AK41" s="332"/>
      <c r="AL41" s="332"/>
      <c r="AM41" s="332"/>
      <c r="AN41" s="359"/>
      <c r="AO41" s="417" t="str">
        <f t="shared" si="7"/>
        <v/>
      </c>
      <c r="AP41" s="333"/>
      <c r="AQ41" s="417" t="str">
        <f t="shared" si="10"/>
        <v/>
      </c>
      <c r="AR41" s="333" t="str">
        <f t="shared" si="12"/>
        <v/>
      </c>
      <c r="AS41" s="411" t="str">
        <f t="shared" si="8"/>
        <v/>
      </c>
      <c r="AT41" s="411"/>
      <c r="AU41" s="411"/>
      <c r="AV41" s="418"/>
      <c r="AW41" s="319"/>
      <c r="AX41" s="319"/>
      <c r="AY41" s="276"/>
      <c r="AZ41" s="321"/>
      <c r="BA41" s="321"/>
      <c r="BB41" s="321"/>
      <c r="BC41" s="321"/>
    </row>
    <row r="42" spans="1:90" s="1" customFormat="1" ht="154.9" customHeight="1" x14ac:dyDescent="0.3">
      <c r="A42" s="565" t="s">
        <v>629</v>
      </c>
      <c r="B42" s="567" t="s">
        <v>354</v>
      </c>
      <c r="C42" s="567" t="s">
        <v>230</v>
      </c>
      <c r="D42" s="567" t="s">
        <v>628</v>
      </c>
      <c r="E42" s="566" t="s">
        <v>627</v>
      </c>
      <c r="F42" s="541" t="s">
        <v>779</v>
      </c>
      <c r="G42" s="541" t="s">
        <v>794</v>
      </c>
      <c r="H42" s="541" t="s">
        <v>796</v>
      </c>
      <c r="I42" s="541" t="s">
        <v>799</v>
      </c>
      <c r="J42" s="567" t="s">
        <v>397</v>
      </c>
      <c r="K42" s="582" t="s">
        <v>352</v>
      </c>
      <c r="L42" s="583" t="s">
        <v>351</v>
      </c>
      <c r="M42" s="583"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2" s="567" t="s">
        <v>213</v>
      </c>
      <c r="O42" s="566">
        <f t="shared" ref="O42:O47" si="35">8*5*4*12</f>
        <v>1920</v>
      </c>
      <c r="P42" s="557" t="str">
        <f>IF(O42&lt;=0,"",IF(O42&lt;=2,"Muy Baja",IF(O42&lt;=24,"Baja",IF(O42&lt;=500,"Media",IF(O42&lt;=5000,"Alta","Muy Alta")))))</f>
        <v>Alta</v>
      </c>
      <c r="Q42" s="559">
        <f t="shared" si="14"/>
        <v>0.8</v>
      </c>
      <c r="R42" s="581" t="s">
        <v>128</v>
      </c>
      <c r="S42" s="557" t="str">
        <f>IF(OR(R42='Tabla Impacto'!$C$11,R42='Tabla Impacto'!$D$11),"Leve",IF(OR(R42='Tabla Impacto'!$C$12,R42='Tabla Impacto'!$D$12),"Menor",IF(OR(R42='Tabla Impacto'!$C$13,R42='Tabla Impacto'!$D$13),"Moderado",IF(OR(R42='Tabla Impacto'!$C$14,R42='Tabla Impacto'!$D$14),"Mayor",IF(OR(R42='Tabla Impacto'!$C$15,R42='Tabla Impacto'!$D$15),"Catastrófico","")))))</f>
        <v>Leve</v>
      </c>
      <c r="T42" s="559">
        <f t="shared" ref="T42" si="36">IF(S42="","",IF(S42="Leve",0.2,IF(S42="Menor",0.4,IF(S42="Moderado",0.6,IF(S42="Mayor",0.8,IF(S42="Catastrófico",1,))))))</f>
        <v>0.2</v>
      </c>
      <c r="U42" s="581" t="s">
        <v>137</v>
      </c>
      <c r="V42" s="557" t="str">
        <f>IF(OR(U42='Tabla Impacto'!$C$11,U42='Tabla Impacto'!$D$11),"Leve",IF(OR(U42='Tabla Impacto'!$C$12,U42='Tabla Impacto'!$D$12),"Menor",IF(OR(U42='Tabla Impacto'!$C$13,U42='Tabla Impacto'!$D$13),"Moderado",IF(OR(U42='Tabla Impacto'!$C$14,U42='Tabla Impacto'!$D$14),"Mayor",IF(OR(U42='Tabla Impacto'!$C$15,U42='Tabla Impacto'!$D$15),"Catastrófico","")))))</f>
        <v>Mayor</v>
      </c>
      <c r="W42" s="559">
        <f t="shared" ref="W42" si="37">IF(V42="","",IF(V42="Leve",0.2,IF(V42="Menor",0.4,IF(V42="Moderado",0.6,IF(V42="Mayor",0.8,IF(V42="Catastrófico",1,))))))</f>
        <v>0.8</v>
      </c>
      <c r="X42" s="561" t="str">
        <f>IF(Y42="","",IF(Y42='Tabla Impacto'!$G$4,'Tabla Impacto'!$F$4,IF(Y42='Tabla Impacto'!$G$5,'Tabla Impacto'!$F$5,IF(Y42='Tabla Impacto'!$G$6,'Tabla Impacto'!$F$6,IF(Y42='Tabla Impacto'!$G$7,'Tabla Impacto'!$F$7,IF(Y42='Tabla Impacto'!$G$8,'Tabla Impacto'!$F$8))))))</f>
        <v>Mayor</v>
      </c>
      <c r="Y42" s="559">
        <f t="shared" ref="Y42" si="38">+IF(T42="",W42,IF(W42="",T42,IF(T42&gt;W42,T42,W42)))</f>
        <v>0.8</v>
      </c>
      <c r="Z42" s="561" t="str">
        <f t="shared" ref="Z42" si="39">IF(OR(AND(P42="Muy Baja",X42="Leve"),AND(P42="Muy Baja",X42="Menor"),AND(P42="Baja",X42="Leve")),"Bajo",IF(OR(AND(P42="Muy baja",X42="Moderado"),AND(P42="Baja",X42="Menor"),AND(P42="Baja",X42="Moderado"),AND(P42="Media",X42="Leve"),AND(P42="Media",X42="Menor"),AND(P42="Media",X42="Moderado"),AND(P42="Alta",X42="Leve"),AND(P42="Alta",X42="Menor")),"Moderado",IF(OR(AND(P42="Muy Baja",X42="Mayor"),AND(P42="Baja",X42="Mayor"),AND(P42="Media",X42="Mayor"),AND(P42="Alta",X42="Moderado"),AND(P42="Alta",X42="Mayor"),AND(P42="Muy Alta",X42="Leve"),AND(P42="Muy Alta",X42="Menor"),AND(P42="Muy Alta",X42="Moderado"),AND(P42="Muy Alta",X42="Mayor")),"Alto",IF(OR(AND(P42="Muy Baja",X42="Catastrófico"),AND(P42="Baja",X42="Catastrófico"),AND(P42="Media",X42="Catastrófico"),AND(P42="Alta",X42="Catastrófico"),AND(P42="Muy Alta",X42="Catastrófico")),"Extremo",""))))</f>
        <v>Alto</v>
      </c>
      <c r="AA42" s="566"/>
      <c r="AB42" s="408">
        <v>1</v>
      </c>
      <c r="AC42" s="338" t="s">
        <v>856</v>
      </c>
      <c r="AD42" s="138"/>
      <c r="AE42" s="331" t="s">
        <v>223</v>
      </c>
      <c r="AF42" s="330" t="s">
        <v>683</v>
      </c>
      <c r="AG42" s="331" t="s">
        <v>3</v>
      </c>
      <c r="AH42" s="332" t="s">
        <v>12</v>
      </c>
      <c r="AI42" s="332" t="s">
        <v>8</v>
      </c>
      <c r="AJ42" s="333" t="str">
        <f t="shared" si="6"/>
        <v>40%</v>
      </c>
      <c r="AK42" s="332" t="s">
        <v>17</v>
      </c>
      <c r="AL42" s="332" t="s">
        <v>20</v>
      </c>
      <c r="AM42" s="332" t="s">
        <v>111</v>
      </c>
      <c r="AN42" s="309">
        <f>IFERROR(IF(AG42="Probabilidad",(Q42-(+Q42*AJ42)),IF(AG42="Impacto",Q42,"")),"")</f>
        <v>0.48</v>
      </c>
      <c r="AO42" s="419" t="str">
        <f t="shared" si="7"/>
        <v>Media</v>
      </c>
      <c r="AP42" s="125">
        <f t="shared" si="9"/>
        <v>0.48</v>
      </c>
      <c r="AQ42" s="419" t="str">
        <f t="shared" si="10"/>
        <v>Mayor</v>
      </c>
      <c r="AR42" s="125">
        <f>IFERROR(IF(AG42="Impacto",(Y42-(+Y42*AJ42)),IF(AG42="Probabilidad",Y42,"")),"")</f>
        <v>0.8</v>
      </c>
      <c r="AS42" s="404" t="str">
        <f t="shared" si="8"/>
        <v>Alto</v>
      </c>
      <c r="AT42" s="421">
        <f>+AP42</f>
        <v>0.48</v>
      </c>
      <c r="AU42" s="421">
        <f>+AR42</f>
        <v>0.8</v>
      </c>
      <c r="AV42" s="555" t="s">
        <v>122</v>
      </c>
      <c r="AW42" s="319"/>
      <c r="AX42" s="319"/>
      <c r="AY42" s="139">
        <v>4</v>
      </c>
      <c r="AZ42" s="136">
        <v>1</v>
      </c>
      <c r="BA42" s="136">
        <v>1</v>
      </c>
      <c r="BB42" s="136">
        <v>1</v>
      </c>
      <c r="BC42" s="136">
        <v>1</v>
      </c>
      <c r="BJ42" s="329"/>
      <c r="BK42" s="329"/>
      <c r="BL42" s="329"/>
      <c r="BM42" s="329"/>
      <c r="BN42" s="329"/>
      <c r="BO42" s="329"/>
      <c r="BP42" s="329"/>
      <c r="BQ42" s="329"/>
      <c r="BR42" s="329"/>
      <c r="BS42" s="329"/>
      <c r="BT42" s="329"/>
      <c r="BU42" s="329"/>
      <c r="BV42" s="329"/>
      <c r="BW42" s="329"/>
      <c r="BX42" s="329"/>
      <c r="BY42" s="329"/>
      <c r="BZ42" s="329"/>
      <c r="CA42" s="329"/>
      <c r="CB42" s="329"/>
      <c r="CC42" s="329"/>
      <c r="CD42" s="329"/>
      <c r="CE42" s="329"/>
      <c r="CF42" s="329"/>
      <c r="CG42" s="329"/>
      <c r="CH42" s="329"/>
      <c r="CL42" s="329"/>
    </row>
    <row r="43" spans="1:90" s="1" customFormat="1" ht="13.9" hidden="1" customHeight="1" x14ac:dyDescent="0.3">
      <c r="A43" s="565"/>
      <c r="B43" s="567" t="s">
        <v>354</v>
      </c>
      <c r="C43" s="567" t="s">
        <v>230</v>
      </c>
      <c r="D43" s="567" t="s">
        <v>628</v>
      </c>
      <c r="E43" s="566" t="s">
        <v>627</v>
      </c>
      <c r="F43" s="541"/>
      <c r="G43" s="541"/>
      <c r="H43" s="541"/>
      <c r="I43" s="541"/>
      <c r="J43" s="567" t="s">
        <v>397</v>
      </c>
      <c r="K43" s="582" t="s">
        <v>352</v>
      </c>
      <c r="L43" s="583" t="s">
        <v>351</v>
      </c>
      <c r="M43" s="583"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3" s="567"/>
      <c r="O43" s="566">
        <f t="shared" si="35"/>
        <v>1920</v>
      </c>
      <c r="P43" s="557"/>
      <c r="Q43" s="559"/>
      <c r="R43" s="581"/>
      <c r="S43" s="557"/>
      <c r="T43" s="559"/>
      <c r="U43" s="581"/>
      <c r="V43" s="557"/>
      <c r="W43" s="559"/>
      <c r="X43" s="561"/>
      <c r="Y43" s="559"/>
      <c r="Z43" s="561"/>
      <c r="AA43" s="566"/>
      <c r="AB43" s="408"/>
      <c r="AC43" s="433"/>
      <c r="AD43" s="138"/>
      <c r="AE43" s="331"/>
      <c r="AF43" s="330"/>
      <c r="AG43" s="331" t="str">
        <f t="shared" si="11"/>
        <v/>
      </c>
      <c r="AH43" s="332"/>
      <c r="AI43" s="332"/>
      <c r="AJ43" s="333" t="str">
        <f t="shared" si="6"/>
        <v/>
      </c>
      <c r="AK43" s="332"/>
      <c r="AL43" s="332"/>
      <c r="AM43" s="332"/>
      <c r="AN43" s="124"/>
      <c r="AO43" s="419" t="str">
        <f t="shared" si="7"/>
        <v/>
      </c>
      <c r="AP43" s="125"/>
      <c r="AQ43" s="419" t="str">
        <f t="shared" si="10"/>
        <v/>
      </c>
      <c r="AR43" s="125" t="str">
        <f t="shared" si="12"/>
        <v/>
      </c>
      <c r="AS43" s="404" t="str">
        <f t="shared" si="8"/>
        <v/>
      </c>
      <c r="AT43" s="421"/>
      <c r="AU43" s="421"/>
      <c r="AV43" s="555"/>
      <c r="AW43" s="319"/>
      <c r="AX43" s="319"/>
      <c r="AY43" s="139"/>
      <c r="AZ43" s="136"/>
      <c r="BA43" s="136"/>
      <c r="BB43" s="136"/>
      <c r="BC43" s="136"/>
      <c r="BJ43" s="329"/>
      <c r="BK43" s="329"/>
      <c r="BL43" s="329"/>
      <c r="BM43" s="329"/>
      <c r="BN43" s="329"/>
      <c r="BO43" s="329"/>
      <c r="BP43" s="329"/>
      <c r="BQ43" s="329"/>
      <c r="BR43" s="329"/>
      <c r="BS43" s="329"/>
      <c r="BT43" s="329"/>
      <c r="BU43" s="329"/>
      <c r="BV43" s="329"/>
      <c r="BW43" s="329"/>
      <c r="BX43" s="329"/>
      <c r="BY43" s="329"/>
      <c r="BZ43" s="329"/>
      <c r="CA43" s="329"/>
      <c r="CB43" s="329"/>
      <c r="CC43" s="329"/>
      <c r="CD43" s="329"/>
      <c r="CE43" s="329"/>
      <c r="CF43" s="329"/>
      <c r="CG43" s="329"/>
      <c r="CH43" s="329"/>
      <c r="CL43" s="329"/>
    </row>
    <row r="44" spans="1:90" s="1" customFormat="1" ht="13.9" hidden="1" customHeight="1" x14ac:dyDescent="0.3">
      <c r="A44" s="565"/>
      <c r="B44" s="567" t="s">
        <v>354</v>
      </c>
      <c r="C44" s="567" t="s">
        <v>230</v>
      </c>
      <c r="D44" s="567" t="s">
        <v>628</v>
      </c>
      <c r="E44" s="566" t="s">
        <v>627</v>
      </c>
      <c r="F44" s="541"/>
      <c r="G44" s="541"/>
      <c r="H44" s="541"/>
      <c r="I44" s="541"/>
      <c r="J44" s="567" t="s">
        <v>397</v>
      </c>
      <c r="K44" s="582" t="s">
        <v>352</v>
      </c>
      <c r="L44" s="583" t="s">
        <v>351</v>
      </c>
      <c r="M44" s="583"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4" s="567"/>
      <c r="O44" s="566">
        <f t="shared" si="35"/>
        <v>1920</v>
      </c>
      <c r="P44" s="557"/>
      <c r="Q44" s="559"/>
      <c r="R44" s="581"/>
      <c r="S44" s="557"/>
      <c r="T44" s="559"/>
      <c r="U44" s="581"/>
      <c r="V44" s="557"/>
      <c r="W44" s="559"/>
      <c r="X44" s="561"/>
      <c r="Y44" s="559"/>
      <c r="Z44" s="561"/>
      <c r="AA44" s="566"/>
      <c r="AB44" s="408"/>
      <c r="AC44" s="433"/>
      <c r="AD44" s="138"/>
      <c r="AE44" s="331"/>
      <c r="AF44" s="330"/>
      <c r="AG44" s="331" t="str">
        <f t="shared" si="11"/>
        <v/>
      </c>
      <c r="AH44" s="332"/>
      <c r="AI44" s="332"/>
      <c r="AJ44" s="333" t="str">
        <f t="shared" si="6"/>
        <v/>
      </c>
      <c r="AK44" s="332"/>
      <c r="AL44" s="332"/>
      <c r="AM44" s="332"/>
      <c r="AN44" s="124"/>
      <c r="AO44" s="419" t="str">
        <f t="shared" si="7"/>
        <v/>
      </c>
      <c r="AP44" s="125"/>
      <c r="AQ44" s="419" t="str">
        <f t="shared" si="10"/>
        <v/>
      </c>
      <c r="AR44" s="125" t="str">
        <f t="shared" si="12"/>
        <v/>
      </c>
      <c r="AS44" s="404" t="str">
        <f t="shared" si="8"/>
        <v/>
      </c>
      <c r="AT44" s="421"/>
      <c r="AU44" s="421"/>
      <c r="AV44" s="555"/>
      <c r="AW44" s="319"/>
      <c r="AX44" s="319"/>
      <c r="AY44" s="139"/>
      <c r="AZ44" s="136"/>
      <c r="BA44" s="136"/>
      <c r="BB44" s="136"/>
      <c r="BC44" s="136"/>
      <c r="BJ44" s="329"/>
      <c r="BK44" s="329"/>
      <c r="BL44" s="329"/>
      <c r="BM44" s="329"/>
      <c r="BN44" s="329"/>
      <c r="BO44" s="329"/>
      <c r="BP44" s="329"/>
      <c r="BQ44" s="329"/>
      <c r="BR44" s="329"/>
      <c r="BS44" s="329"/>
      <c r="BT44" s="329"/>
      <c r="BU44" s="329"/>
      <c r="BV44" s="329"/>
      <c r="BW44" s="329"/>
      <c r="BX44" s="329"/>
      <c r="BY44" s="329"/>
      <c r="BZ44" s="329"/>
      <c r="CA44" s="329"/>
      <c r="CB44" s="329"/>
      <c r="CC44" s="329"/>
      <c r="CD44" s="329"/>
      <c r="CE44" s="329"/>
      <c r="CF44" s="329"/>
      <c r="CG44" s="329"/>
      <c r="CH44" s="329"/>
      <c r="CL44" s="329"/>
    </row>
    <row r="45" spans="1:90" s="1" customFormat="1" ht="13.9" hidden="1" customHeight="1" x14ac:dyDescent="0.3">
      <c r="A45" s="565"/>
      <c r="B45" s="567" t="s">
        <v>354</v>
      </c>
      <c r="C45" s="567" t="s">
        <v>230</v>
      </c>
      <c r="D45" s="567" t="s">
        <v>628</v>
      </c>
      <c r="E45" s="566" t="s">
        <v>627</v>
      </c>
      <c r="F45" s="541"/>
      <c r="G45" s="541"/>
      <c r="H45" s="541"/>
      <c r="I45" s="541"/>
      <c r="J45" s="567" t="s">
        <v>397</v>
      </c>
      <c r="K45" s="582" t="s">
        <v>352</v>
      </c>
      <c r="L45" s="583" t="s">
        <v>351</v>
      </c>
      <c r="M45" s="583"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5" s="567"/>
      <c r="O45" s="566">
        <f t="shared" si="35"/>
        <v>1920</v>
      </c>
      <c r="P45" s="557"/>
      <c r="Q45" s="559"/>
      <c r="R45" s="581"/>
      <c r="S45" s="557"/>
      <c r="T45" s="559"/>
      <c r="U45" s="581"/>
      <c r="V45" s="557"/>
      <c r="W45" s="559"/>
      <c r="X45" s="561"/>
      <c r="Y45" s="559"/>
      <c r="Z45" s="561"/>
      <c r="AA45" s="566"/>
      <c r="AB45" s="408"/>
      <c r="AC45" s="433"/>
      <c r="AD45" s="138"/>
      <c r="AE45" s="331"/>
      <c r="AF45" s="330"/>
      <c r="AG45" s="331" t="str">
        <f t="shared" si="11"/>
        <v/>
      </c>
      <c r="AH45" s="332"/>
      <c r="AI45" s="332"/>
      <c r="AJ45" s="333" t="str">
        <f t="shared" si="6"/>
        <v/>
      </c>
      <c r="AK45" s="332"/>
      <c r="AL45" s="332"/>
      <c r="AM45" s="332"/>
      <c r="AN45" s="124"/>
      <c r="AO45" s="419" t="str">
        <f t="shared" si="7"/>
        <v/>
      </c>
      <c r="AP45" s="125"/>
      <c r="AQ45" s="419" t="str">
        <f t="shared" si="10"/>
        <v/>
      </c>
      <c r="AR45" s="125" t="str">
        <f t="shared" si="12"/>
        <v/>
      </c>
      <c r="AS45" s="404" t="str">
        <f t="shared" si="8"/>
        <v/>
      </c>
      <c r="AT45" s="316"/>
      <c r="AU45" s="316"/>
      <c r="AV45" s="444"/>
      <c r="AW45" s="319"/>
      <c r="AX45" s="319"/>
      <c r="AY45" s="139"/>
      <c r="AZ45" s="136"/>
      <c r="BA45" s="136"/>
      <c r="BB45" s="136"/>
      <c r="BC45" s="136"/>
      <c r="BJ45" s="329"/>
      <c r="BK45" s="329"/>
      <c r="BL45" s="329"/>
      <c r="BM45" s="329"/>
      <c r="BN45" s="329"/>
      <c r="BO45" s="329"/>
      <c r="BP45" s="329"/>
      <c r="BQ45" s="329"/>
      <c r="BR45" s="329"/>
      <c r="BS45" s="329"/>
      <c r="BT45" s="329"/>
      <c r="BU45" s="329"/>
      <c r="BV45" s="329"/>
      <c r="BW45" s="329"/>
      <c r="BX45" s="329"/>
      <c r="BY45" s="329"/>
      <c r="BZ45" s="329"/>
      <c r="CA45" s="329"/>
      <c r="CB45" s="329"/>
      <c r="CC45" s="329"/>
      <c r="CD45" s="329"/>
      <c r="CE45" s="329"/>
      <c r="CF45" s="329"/>
      <c r="CG45" s="329"/>
      <c r="CH45" s="329"/>
      <c r="CL45" s="329"/>
    </row>
    <row r="46" spans="1:90" s="1" customFormat="1" ht="13.9" hidden="1" customHeight="1" x14ac:dyDescent="0.3">
      <c r="A46" s="565"/>
      <c r="B46" s="567" t="s">
        <v>354</v>
      </c>
      <c r="C46" s="567" t="s">
        <v>230</v>
      </c>
      <c r="D46" s="567" t="s">
        <v>628</v>
      </c>
      <c r="E46" s="566" t="s">
        <v>627</v>
      </c>
      <c r="F46" s="541"/>
      <c r="G46" s="541"/>
      <c r="H46" s="541"/>
      <c r="I46" s="541"/>
      <c r="J46" s="567" t="s">
        <v>397</v>
      </c>
      <c r="K46" s="582" t="s">
        <v>352</v>
      </c>
      <c r="L46" s="583" t="s">
        <v>351</v>
      </c>
      <c r="M46" s="583"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6" s="567"/>
      <c r="O46" s="566">
        <f t="shared" si="35"/>
        <v>1920</v>
      </c>
      <c r="P46" s="557"/>
      <c r="Q46" s="559"/>
      <c r="R46" s="581"/>
      <c r="S46" s="557"/>
      <c r="T46" s="559"/>
      <c r="U46" s="581"/>
      <c r="V46" s="557"/>
      <c r="W46" s="559"/>
      <c r="X46" s="561"/>
      <c r="Y46" s="559"/>
      <c r="Z46" s="561"/>
      <c r="AA46" s="566"/>
      <c r="AB46" s="408"/>
      <c r="AC46" s="433"/>
      <c r="AD46" s="138"/>
      <c r="AE46" s="331"/>
      <c r="AF46" s="330"/>
      <c r="AG46" s="331" t="str">
        <f t="shared" si="11"/>
        <v/>
      </c>
      <c r="AH46" s="332"/>
      <c r="AI46" s="332"/>
      <c r="AJ46" s="333" t="str">
        <f t="shared" si="6"/>
        <v/>
      </c>
      <c r="AK46" s="332"/>
      <c r="AL46" s="332"/>
      <c r="AM46" s="332"/>
      <c r="AN46" s="124"/>
      <c r="AO46" s="419" t="str">
        <f t="shared" si="7"/>
        <v/>
      </c>
      <c r="AP46" s="125"/>
      <c r="AQ46" s="419" t="str">
        <f t="shared" si="10"/>
        <v/>
      </c>
      <c r="AR46" s="125" t="str">
        <f t="shared" si="12"/>
        <v/>
      </c>
      <c r="AS46" s="404" t="str">
        <f t="shared" si="8"/>
        <v/>
      </c>
      <c r="AT46" s="316"/>
      <c r="AU46" s="316"/>
      <c r="AV46" s="444"/>
      <c r="AW46" s="319"/>
      <c r="AX46" s="319"/>
      <c r="AY46" s="139"/>
      <c r="AZ46" s="136"/>
      <c r="BA46" s="136"/>
      <c r="BB46" s="136"/>
      <c r="BC46" s="136"/>
      <c r="BJ46" s="329"/>
      <c r="BK46" s="329"/>
      <c r="BL46" s="329"/>
      <c r="BM46" s="329"/>
      <c r="BN46" s="329"/>
      <c r="BO46" s="329"/>
      <c r="BP46" s="329"/>
      <c r="BQ46" s="329"/>
      <c r="BR46" s="329"/>
      <c r="BS46" s="329"/>
      <c r="BT46" s="329"/>
      <c r="BU46" s="329"/>
      <c r="BV46" s="329"/>
      <c r="BW46" s="329"/>
      <c r="BX46" s="329"/>
      <c r="BY46" s="329"/>
      <c r="BZ46" s="329"/>
      <c r="CA46" s="329"/>
      <c r="CB46" s="329"/>
      <c r="CC46" s="329"/>
      <c r="CD46" s="329"/>
      <c r="CE46" s="329"/>
      <c r="CF46" s="329"/>
      <c r="CG46" s="329"/>
      <c r="CH46" s="329"/>
      <c r="CL46" s="329"/>
    </row>
    <row r="47" spans="1:90" s="1" customFormat="1" ht="13.9" hidden="1" customHeight="1" x14ac:dyDescent="0.3">
      <c r="A47" s="565"/>
      <c r="B47" s="567" t="s">
        <v>354</v>
      </c>
      <c r="C47" s="567" t="s">
        <v>230</v>
      </c>
      <c r="D47" s="567" t="s">
        <v>628</v>
      </c>
      <c r="E47" s="566" t="s">
        <v>627</v>
      </c>
      <c r="F47" s="541"/>
      <c r="G47" s="541"/>
      <c r="H47" s="541"/>
      <c r="I47" s="541"/>
      <c r="J47" s="567" t="s">
        <v>397</v>
      </c>
      <c r="K47" s="582" t="s">
        <v>352</v>
      </c>
      <c r="L47" s="583" t="s">
        <v>351</v>
      </c>
      <c r="M47" s="583"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7" s="567"/>
      <c r="O47" s="566">
        <f t="shared" si="35"/>
        <v>1920</v>
      </c>
      <c r="P47" s="557"/>
      <c r="Q47" s="559"/>
      <c r="R47" s="581"/>
      <c r="S47" s="557"/>
      <c r="T47" s="559"/>
      <c r="U47" s="581"/>
      <c r="V47" s="557"/>
      <c r="W47" s="559"/>
      <c r="X47" s="561"/>
      <c r="Y47" s="559"/>
      <c r="Z47" s="561"/>
      <c r="AA47" s="566"/>
      <c r="AB47" s="408"/>
      <c r="AC47" s="433"/>
      <c r="AD47" s="138"/>
      <c r="AE47" s="331"/>
      <c r="AF47" s="330"/>
      <c r="AG47" s="331" t="str">
        <f t="shared" si="11"/>
        <v/>
      </c>
      <c r="AH47" s="332"/>
      <c r="AI47" s="332"/>
      <c r="AJ47" s="333" t="str">
        <f t="shared" si="6"/>
        <v/>
      </c>
      <c r="AK47" s="332"/>
      <c r="AL47" s="332"/>
      <c r="AM47" s="332"/>
      <c r="AN47" s="124"/>
      <c r="AO47" s="419" t="str">
        <f t="shared" si="7"/>
        <v/>
      </c>
      <c r="AP47" s="125"/>
      <c r="AQ47" s="419" t="str">
        <f t="shared" si="10"/>
        <v/>
      </c>
      <c r="AR47" s="125" t="str">
        <f t="shared" si="12"/>
        <v/>
      </c>
      <c r="AS47" s="404" t="str">
        <f t="shared" si="8"/>
        <v/>
      </c>
      <c r="AT47" s="316"/>
      <c r="AU47" s="316"/>
      <c r="AV47" s="444"/>
      <c r="AW47" s="319"/>
      <c r="AX47" s="319"/>
      <c r="AY47" s="139"/>
      <c r="AZ47" s="136"/>
      <c r="BA47" s="136"/>
      <c r="BB47" s="136"/>
      <c r="BC47" s="136"/>
      <c r="BJ47" s="329"/>
      <c r="BK47" s="329"/>
      <c r="BL47" s="329"/>
      <c r="BM47" s="329"/>
      <c r="BN47" s="329"/>
      <c r="BO47" s="329"/>
      <c r="BP47" s="329"/>
      <c r="BQ47" s="329"/>
      <c r="BR47" s="329"/>
      <c r="BS47" s="329"/>
      <c r="BT47" s="329"/>
      <c r="BU47" s="329"/>
      <c r="BV47" s="329"/>
      <c r="BW47" s="329"/>
      <c r="BX47" s="329"/>
      <c r="BY47" s="329"/>
      <c r="BZ47" s="329"/>
      <c r="CA47" s="329"/>
      <c r="CB47" s="329"/>
      <c r="CC47" s="329"/>
      <c r="CD47" s="329"/>
      <c r="CE47" s="329"/>
      <c r="CF47" s="329"/>
      <c r="CG47" s="329"/>
      <c r="CH47" s="329"/>
      <c r="CL47" s="329"/>
    </row>
    <row r="48" spans="1:90" s="1" customFormat="1" ht="128.25" x14ac:dyDescent="0.3">
      <c r="A48" s="565" t="s">
        <v>626</v>
      </c>
      <c r="B48" s="567" t="s">
        <v>625</v>
      </c>
      <c r="C48" s="567" t="s">
        <v>246</v>
      </c>
      <c r="D48" s="567" t="s">
        <v>625</v>
      </c>
      <c r="E48" s="567" t="s">
        <v>246</v>
      </c>
      <c r="F48" s="541" t="s">
        <v>778</v>
      </c>
      <c r="G48" s="541" t="s">
        <v>791</v>
      </c>
      <c r="H48" s="541" t="s">
        <v>795</v>
      </c>
      <c r="I48" s="541" t="s">
        <v>789</v>
      </c>
      <c r="J48" s="567" t="s">
        <v>353</v>
      </c>
      <c r="K48" s="582" t="s">
        <v>624</v>
      </c>
      <c r="L48" s="583" t="s">
        <v>832</v>
      </c>
      <c r="M48" s="583" t="str">
        <f t="shared" si="23"/>
        <v>Posibilidad de pérdida Reputacional por manipulación y/o sustracción de la información misional que maneja el proceso, para beneficio propio y/o de un particular debido a sistemas de información susceptibles de manipulación o adulteración por falta de seguridad</v>
      </c>
      <c r="N48" s="567" t="s">
        <v>116</v>
      </c>
      <c r="O48" s="566">
        <v>500</v>
      </c>
      <c r="P48" s="557" t="str">
        <f t="shared" ref="P48" si="40">IF(O48&lt;=0,"",IF(O48&lt;=2,"Muy Baja",IF(O48&lt;=24,"Baja",IF(O48&lt;=500,"Media",IF(O48&lt;=5000,"Alta","Muy Alta")))))</f>
        <v>Media</v>
      </c>
      <c r="Q48" s="559">
        <f t="shared" si="14"/>
        <v>0.6</v>
      </c>
      <c r="R48" s="581"/>
      <c r="S48" s="557" t="str">
        <f>IF(OR(R48='Tabla Impacto'!$C$11,R48='Tabla Impacto'!$D$11),"Leve",IF(OR(R48='Tabla Impacto'!$C$12,R48='Tabla Impacto'!$D$12),"Menor",IF(OR(R48='Tabla Impacto'!$C$13,R48='Tabla Impacto'!$D$13),"Moderado",IF(OR(R48='Tabla Impacto'!$C$14,R48='Tabla Impacto'!$D$14),"Mayor",IF(OR(R48='Tabla Impacto'!$C$15,R48='Tabla Impacto'!$D$15),"Catastrófico","")))))</f>
        <v/>
      </c>
      <c r="T48" s="559" t="str">
        <f t="shared" ref="T48" si="41">IF(S48="","",IF(S48="Leve",0.2,IF(S48="Menor",0.4,IF(S48="Moderado",0.6,IF(S48="Mayor",0.8,IF(S48="Catastrófico",1,))))))</f>
        <v/>
      </c>
      <c r="U48" s="581" t="s">
        <v>138</v>
      </c>
      <c r="V48" s="557" t="str">
        <f>IF(OR(U48='Tabla Impacto'!$C$11,U48='Tabla Impacto'!$D$11),"Leve",IF(OR(U48='Tabla Impacto'!$C$12,U48='Tabla Impacto'!$D$12),"Menor",IF(OR(U48='Tabla Impacto'!$C$13,U48='Tabla Impacto'!$D$13),"Moderado",IF(OR(U48='Tabla Impacto'!$C$14,U48='Tabla Impacto'!$D$14),"Mayor",IF(OR(U48='Tabla Impacto'!$C$15,U48='Tabla Impacto'!$D$15),"Catastrófico","")))))</f>
        <v>Catastrófico</v>
      </c>
      <c r="W48" s="559">
        <f t="shared" ref="W48" si="42">IF(V48="","",IF(V48="Leve",0.2,IF(V48="Menor",0.4,IF(V48="Moderado",0.6,IF(V48="Mayor",0.8,IF(V48="Catastrófico",1,))))))</f>
        <v>1</v>
      </c>
      <c r="X48" s="561" t="str">
        <f>IF(Y48="","",IF(Y48='Tabla Impacto'!$G$4,'Tabla Impacto'!$F$4,IF(Y48='Tabla Impacto'!$G$5,'Tabla Impacto'!$F$5,IF(Y48='Tabla Impacto'!$G$6,'Tabla Impacto'!$F$6,IF(Y48='Tabla Impacto'!$G$7,'Tabla Impacto'!$F$7,IF(Y48='Tabla Impacto'!$G$8,'Tabla Impacto'!$F$8))))))</f>
        <v>Catastrófico</v>
      </c>
      <c r="Y48" s="559">
        <f t="shared" ref="Y48" si="43">+IF(T48="",W48,IF(W48="",T48,IF(T48&gt;W48,T48,W48)))</f>
        <v>1</v>
      </c>
      <c r="Z48" s="561" t="str">
        <f t="shared" ref="Z48" si="44">IF(OR(AND(P48="Muy Baja",X48="Leve"),AND(P48="Muy Baja",X48="Menor"),AND(P48="Baja",X48="Leve")),"Bajo",IF(OR(AND(P48="Muy baja",X48="Moderado"),AND(P48="Baja",X48="Menor"),AND(P48="Baja",X48="Moderado"),AND(P48="Media",X48="Leve"),AND(P48="Media",X48="Menor"),AND(P48="Media",X48="Moderado"),AND(P48="Alta",X48="Leve"),AND(P48="Alta",X48="Menor")),"Moderado",IF(OR(AND(P48="Muy Baja",X48="Mayor"),AND(P48="Baja",X48="Mayor"),AND(P48="Media",X48="Mayor"),AND(P48="Alta",X48="Moderado"),AND(P48="Alta",X48="Mayor"),AND(P48="Muy Alta",X48="Leve"),AND(P48="Muy Alta",X48="Menor"),AND(P48="Muy Alta",X48="Moderado"),AND(P48="Muy Alta",X48="Mayor")),"Alto",IF(OR(AND(P48="Muy Baja",X48="Catastrófico"),AND(P48="Baja",X48="Catastrófico"),AND(P48="Media",X48="Catastrófico"),AND(P48="Alta",X48="Catastrófico"),AND(P48="Muy Alta",X48="Catastrófico")),"Extremo",""))))</f>
        <v>Extremo</v>
      </c>
      <c r="AA48" s="566"/>
      <c r="AB48" s="408">
        <v>1</v>
      </c>
      <c r="AC48" s="435" t="s">
        <v>622</v>
      </c>
      <c r="AD48" s="138"/>
      <c r="AE48" s="331" t="s">
        <v>223</v>
      </c>
      <c r="AF48" s="330" t="s">
        <v>684</v>
      </c>
      <c r="AG48" s="331" t="s">
        <v>3</v>
      </c>
      <c r="AH48" s="332" t="s">
        <v>12</v>
      </c>
      <c r="AI48" s="332" t="s">
        <v>8</v>
      </c>
      <c r="AJ48" s="333" t="str">
        <f t="shared" si="6"/>
        <v>40%</v>
      </c>
      <c r="AK48" s="332" t="s">
        <v>17</v>
      </c>
      <c r="AL48" s="332" t="s">
        <v>20</v>
      </c>
      <c r="AM48" s="332" t="s">
        <v>111</v>
      </c>
      <c r="AN48" s="309">
        <f>IFERROR(IF(AG48="Probabilidad",(Q48-(+Q48*AJ48)),IF(AG48="Impacto",Q48,"")),"")</f>
        <v>0.36</v>
      </c>
      <c r="AO48" s="419" t="str">
        <f t="shared" ref="AO48" si="45">IFERROR(IF(AN48="","",IF(AN48&lt;=0.2,"Muy Baja",IF(AN48&lt;=0.4,"Baja",IF(AN48&lt;=0.6,"Media",IF(AN48&lt;=0.8,"Alta","Muy Alta"))))),"")</f>
        <v>Baja</v>
      </c>
      <c r="AP48" s="125">
        <f t="shared" ref="AP48" si="46">+AN48</f>
        <v>0.36</v>
      </c>
      <c r="AQ48" s="419" t="str">
        <f t="shared" ref="AQ48" si="47">IFERROR(IF(AR48="","",IF(AR48&lt;=0.2,"Leve",IF(AR48&lt;=0.4,"Menor",IF(AR48&lt;=0.6,"Moderado",IF(AR48&lt;=0.8,"Mayor","Catastrófico"))))),"")</f>
        <v>Catastrófico</v>
      </c>
      <c r="AR48" s="125">
        <f>IFERROR(IF(AG48="Impacto",(Y48-(+Y48*AJ48)),IF(AG48="Probabilidad",Y48,"")),"")</f>
        <v>1</v>
      </c>
      <c r="AS48" s="404" t="str">
        <f t="shared" si="8"/>
        <v>Extremo</v>
      </c>
      <c r="AT48" s="421">
        <f>+AP48</f>
        <v>0.36</v>
      </c>
      <c r="AU48" s="421">
        <f>+AR48</f>
        <v>1</v>
      </c>
      <c r="AV48" s="547" t="s">
        <v>122</v>
      </c>
      <c r="AW48" s="319"/>
      <c r="AX48" s="319"/>
      <c r="AY48" s="335">
        <v>12</v>
      </c>
      <c r="AZ48" s="336">
        <v>3</v>
      </c>
      <c r="BA48" s="336">
        <v>3</v>
      </c>
      <c r="BB48" s="336">
        <v>3</v>
      </c>
      <c r="BC48" s="336">
        <v>3</v>
      </c>
      <c r="BJ48" s="329"/>
      <c r="BK48" s="329"/>
      <c r="BL48" s="329"/>
      <c r="BM48" s="329"/>
      <c r="BN48" s="329"/>
      <c r="BO48" s="329"/>
      <c r="BP48" s="329"/>
      <c r="BQ48" s="329"/>
      <c r="BR48" s="329"/>
      <c r="BS48" s="329"/>
      <c r="BT48" s="329"/>
      <c r="BU48" s="329"/>
      <c r="BV48" s="329"/>
      <c r="BW48" s="329"/>
      <c r="BX48" s="329"/>
      <c r="BY48" s="329"/>
      <c r="BZ48" s="329"/>
      <c r="CA48" s="329"/>
      <c r="CB48" s="329"/>
      <c r="CC48" s="329"/>
      <c r="CD48" s="329"/>
      <c r="CE48" s="329"/>
      <c r="CF48" s="329"/>
      <c r="CG48" s="329"/>
      <c r="CH48" s="329"/>
      <c r="CL48" s="329"/>
    </row>
    <row r="49" spans="1:90" s="1" customFormat="1" ht="13.9" hidden="1" customHeight="1" x14ac:dyDescent="0.3">
      <c r="A49" s="565"/>
      <c r="B49" s="567" t="s">
        <v>625</v>
      </c>
      <c r="C49" s="567" t="s">
        <v>246</v>
      </c>
      <c r="D49" s="567" t="s">
        <v>625</v>
      </c>
      <c r="E49" s="567" t="s">
        <v>246</v>
      </c>
      <c r="F49" s="541"/>
      <c r="G49" s="541"/>
      <c r="H49" s="541"/>
      <c r="I49" s="541"/>
      <c r="J49" s="567" t="s">
        <v>353</v>
      </c>
      <c r="K49" s="582" t="s">
        <v>624</v>
      </c>
      <c r="L49" s="583" t="s">
        <v>623</v>
      </c>
      <c r="M49" s="583" t="str">
        <f t="shared" si="23"/>
        <v>Posibilidad de pérdida Reputacional por manipulación y/o sustracción de la información misional que maneja el proceso, para beneficio propio y/o de un particular debido a istemas de información susceptibles de manipulación o adulteración por falta de seguridad</v>
      </c>
      <c r="N49" s="567"/>
      <c r="O49" s="566">
        <v>500</v>
      </c>
      <c r="P49" s="557"/>
      <c r="Q49" s="559"/>
      <c r="R49" s="581"/>
      <c r="S49" s="557"/>
      <c r="T49" s="559"/>
      <c r="U49" s="581"/>
      <c r="V49" s="557"/>
      <c r="W49" s="559"/>
      <c r="X49" s="561"/>
      <c r="Y49" s="559"/>
      <c r="Z49" s="561"/>
      <c r="AA49" s="566"/>
      <c r="AB49" s="408"/>
      <c r="AC49" s="433"/>
      <c r="AD49" s="138"/>
      <c r="AE49" s="331"/>
      <c r="AF49" s="330"/>
      <c r="AG49" s="331" t="str">
        <f t="shared" si="11"/>
        <v/>
      </c>
      <c r="AH49" s="332"/>
      <c r="AI49" s="332"/>
      <c r="AJ49" s="333" t="str">
        <f t="shared" si="6"/>
        <v/>
      </c>
      <c r="AK49" s="332"/>
      <c r="AL49" s="332"/>
      <c r="AM49" s="332"/>
      <c r="AN49" s="124"/>
      <c r="AO49" s="419" t="str">
        <f t="shared" si="7"/>
        <v/>
      </c>
      <c r="AP49" s="125"/>
      <c r="AQ49" s="419" t="str">
        <f t="shared" si="10"/>
        <v/>
      </c>
      <c r="AR49" s="125" t="str">
        <f t="shared" si="12"/>
        <v/>
      </c>
      <c r="AS49" s="404" t="str">
        <f t="shared" si="8"/>
        <v/>
      </c>
      <c r="AT49" s="421"/>
      <c r="AU49" s="421"/>
      <c r="AV49" s="547"/>
      <c r="AW49" s="319"/>
      <c r="AX49" s="319"/>
      <c r="AY49" s="139"/>
      <c r="AZ49" s="136"/>
      <c r="BA49" s="136"/>
      <c r="BB49" s="136"/>
      <c r="BC49" s="136"/>
      <c r="BJ49" s="329"/>
      <c r="BK49" s="329"/>
      <c r="BL49" s="329"/>
      <c r="BM49" s="329"/>
      <c r="BN49" s="329"/>
      <c r="BO49" s="329"/>
      <c r="BP49" s="329"/>
      <c r="BQ49" s="329"/>
      <c r="BR49" s="329"/>
      <c r="BS49" s="329"/>
      <c r="BT49" s="329"/>
      <c r="BU49" s="329"/>
      <c r="BV49" s="329"/>
      <c r="BW49" s="329"/>
      <c r="BX49" s="329"/>
      <c r="BY49" s="329"/>
      <c r="BZ49" s="329"/>
      <c r="CA49" s="329"/>
      <c r="CB49" s="329"/>
      <c r="CC49" s="329"/>
      <c r="CD49" s="329"/>
      <c r="CE49" s="329"/>
      <c r="CF49" s="329"/>
      <c r="CG49" s="329"/>
      <c r="CH49" s="329"/>
      <c r="CL49" s="329"/>
    </row>
    <row r="50" spans="1:90" s="1" customFormat="1" ht="13.9" hidden="1" customHeight="1" x14ac:dyDescent="0.3">
      <c r="A50" s="565"/>
      <c r="B50" s="567" t="s">
        <v>625</v>
      </c>
      <c r="C50" s="567" t="s">
        <v>246</v>
      </c>
      <c r="D50" s="567" t="s">
        <v>625</v>
      </c>
      <c r="E50" s="567" t="s">
        <v>246</v>
      </c>
      <c r="F50" s="541"/>
      <c r="G50" s="541"/>
      <c r="H50" s="541"/>
      <c r="I50" s="541"/>
      <c r="J50" s="567" t="s">
        <v>353</v>
      </c>
      <c r="K50" s="582" t="s">
        <v>624</v>
      </c>
      <c r="L50" s="583" t="s">
        <v>623</v>
      </c>
      <c r="M50" s="583" t="str">
        <f t="shared" si="23"/>
        <v>Posibilidad de pérdida Reputacional por manipulación y/o sustracción de la información misional que maneja el proceso, para beneficio propio y/o de un particular debido a istemas de información susceptibles de manipulación o adulteración por falta de seguridad</v>
      </c>
      <c r="N50" s="567"/>
      <c r="O50" s="566">
        <v>500</v>
      </c>
      <c r="P50" s="557"/>
      <c r="Q50" s="559"/>
      <c r="R50" s="581"/>
      <c r="S50" s="557"/>
      <c r="T50" s="559"/>
      <c r="U50" s="581"/>
      <c r="V50" s="557"/>
      <c r="W50" s="559"/>
      <c r="X50" s="561"/>
      <c r="Y50" s="559"/>
      <c r="Z50" s="561"/>
      <c r="AA50" s="566"/>
      <c r="AB50" s="408"/>
      <c r="AC50" s="433"/>
      <c r="AD50" s="138"/>
      <c r="AE50" s="331"/>
      <c r="AF50" s="330"/>
      <c r="AG50" s="331" t="str">
        <f t="shared" si="11"/>
        <v/>
      </c>
      <c r="AH50" s="332"/>
      <c r="AI50" s="332"/>
      <c r="AJ50" s="333" t="str">
        <f t="shared" si="6"/>
        <v/>
      </c>
      <c r="AK50" s="332"/>
      <c r="AL50" s="332"/>
      <c r="AM50" s="332"/>
      <c r="AN50" s="124"/>
      <c r="AO50" s="419" t="str">
        <f t="shared" si="7"/>
        <v/>
      </c>
      <c r="AP50" s="125"/>
      <c r="AQ50" s="419" t="str">
        <f t="shared" si="10"/>
        <v/>
      </c>
      <c r="AR50" s="125" t="str">
        <f t="shared" si="12"/>
        <v/>
      </c>
      <c r="AS50" s="404" t="str">
        <f t="shared" si="8"/>
        <v/>
      </c>
      <c r="AT50" s="317"/>
      <c r="AU50" s="317"/>
      <c r="AV50" s="444"/>
      <c r="AW50" s="319"/>
      <c r="AX50" s="319"/>
      <c r="AY50" s="139"/>
      <c r="AZ50" s="136"/>
      <c r="BA50" s="136"/>
      <c r="BB50" s="136"/>
      <c r="BC50" s="136"/>
      <c r="BJ50" s="329"/>
      <c r="BK50" s="329"/>
      <c r="BL50" s="329"/>
      <c r="BM50" s="329"/>
      <c r="BN50" s="329"/>
      <c r="BO50" s="329"/>
      <c r="BP50" s="329"/>
      <c r="BQ50" s="329"/>
      <c r="BR50" s="329"/>
      <c r="BS50" s="329"/>
      <c r="BT50" s="329"/>
      <c r="BU50" s="329"/>
      <c r="BV50" s="329"/>
      <c r="BW50" s="329"/>
      <c r="BX50" s="329"/>
      <c r="BY50" s="329"/>
      <c r="BZ50" s="329"/>
      <c r="CA50" s="329"/>
      <c r="CB50" s="329"/>
      <c r="CC50" s="329"/>
      <c r="CD50" s="329"/>
      <c r="CE50" s="329"/>
      <c r="CF50" s="329"/>
      <c r="CG50" s="329"/>
      <c r="CH50" s="329"/>
      <c r="CL50" s="329"/>
    </row>
    <row r="51" spans="1:90" s="1" customFormat="1" ht="13.9" hidden="1" customHeight="1" x14ac:dyDescent="0.3">
      <c r="A51" s="565"/>
      <c r="B51" s="567" t="s">
        <v>625</v>
      </c>
      <c r="C51" s="567" t="s">
        <v>246</v>
      </c>
      <c r="D51" s="567" t="s">
        <v>625</v>
      </c>
      <c r="E51" s="567" t="s">
        <v>246</v>
      </c>
      <c r="F51" s="541"/>
      <c r="G51" s="541"/>
      <c r="H51" s="541"/>
      <c r="I51" s="541"/>
      <c r="J51" s="567" t="s">
        <v>353</v>
      </c>
      <c r="K51" s="582" t="s">
        <v>624</v>
      </c>
      <c r="L51" s="583" t="s">
        <v>623</v>
      </c>
      <c r="M51" s="583" t="str">
        <f t="shared" si="23"/>
        <v>Posibilidad de pérdida Reputacional por manipulación y/o sustracción de la información misional que maneja el proceso, para beneficio propio y/o de un particular debido a istemas de información susceptibles de manipulación o adulteración por falta de seguridad</v>
      </c>
      <c r="N51" s="567"/>
      <c r="O51" s="566">
        <v>500</v>
      </c>
      <c r="P51" s="557"/>
      <c r="Q51" s="559"/>
      <c r="R51" s="581"/>
      <c r="S51" s="557"/>
      <c r="T51" s="559"/>
      <c r="U51" s="581"/>
      <c r="V51" s="557"/>
      <c r="W51" s="559"/>
      <c r="X51" s="561"/>
      <c r="Y51" s="559"/>
      <c r="Z51" s="561"/>
      <c r="AA51" s="566"/>
      <c r="AB51" s="408"/>
      <c r="AC51" s="433"/>
      <c r="AD51" s="138"/>
      <c r="AE51" s="331"/>
      <c r="AF51" s="330"/>
      <c r="AG51" s="331" t="str">
        <f t="shared" si="11"/>
        <v/>
      </c>
      <c r="AH51" s="332"/>
      <c r="AI51" s="332"/>
      <c r="AJ51" s="333" t="str">
        <f t="shared" si="6"/>
        <v/>
      </c>
      <c r="AK51" s="332"/>
      <c r="AL51" s="332"/>
      <c r="AM51" s="332"/>
      <c r="AN51" s="124"/>
      <c r="AO51" s="419" t="str">
        <f t="shared" si="7"/>
        <v/>
      </c>
      <c r="AP51" s="125"/>
      <c r="AQ51" s="419" t="str">
        <f t="shared" si="10"/>
        <v/>
      </c>
      <c r="AR51" s="125" t="str">
        <f t="shared" si="12"/>
        <v/>
      </c>
      <c r="AS51" s="404" t="str">
        <f t="shared" si="8"/>
        <v/>
      </c>
      <c r="AT51" s="317"/>
      <c r="AU51" s="317"/>
      <c r="AV51" s="444"/>
      <c r="AW51" s="319"/>
      <c r="AX51" s="319"/>
      <c r="AY51" s="139"/>
      <c r="AZ51" s="136"/>
      <c r="BA51" s="136"/>
      <c r="BB51" s="136"/>
      <c r="BC51" s="136"/>
      <c r="BJ51" s="329"/>
      <c r="BK51" s="329"/>
      <c r="BL51" s="329"/>
      <c r="BM51" s="329"/>
      <c r="BN51" s="329"/>
      <c r="BO51" s="329"/>
      <c r="BP51" s="329"/>
      <c r="BQ51" s="329"/>
      <c r="BR51" s="329"/>
      <c r="BS51" s="329"/>
      <c r="BT51" s="329"/>
      <c r="BU51" s="329"/>
      <c r="BV51" s="329"/>
      <c r="BW51" s="329"/>
      <c r="BX51" s="329"/>
      <c r="BY51" s="329"/>
      <c r="BZ51" s="329"/>
      <c r="CA51" s="329"/>
      <c r="CB51" s="329"/>
      <c r="CC51" s="329"/>
      <c r="CD51" s="329"/>
      <c r="CE51" s="329"/>
      <c r="CF51" s="329"/>
      <c r="CG51" s="329"/>
      <c r="CH51" s="329"/>
      <c r="CL51" s="329"/>
    </row>
    <row r="52" spans="1:90" s="1" customFormat="1" ht="13.9" hidden="1" customHeight="1" x14ac:dyDescent="0.3">
      <c r="A52" s="565"/>
      <c r="B52" s="567" t="s">
        <v>625</v>
      </c>
      <c r="C52" s="567" t="s">
        <v>246</v>
      </c>
      <c r="D52" s="567" t="s">
        <v>625</v>
      </c>
      <c r="E52" s="567" t="s">
        <v>246</v>
      </c>
      <c r="F52" s="541"/>
      <c r="G52" s="541"/>
      <c r="H52" s="541"/>
      <c r="I52" s="541"/>
      <c r="J52" s="567" t="s">
        <v>353</v>
      </c>
      <c r="K52" s="582" t="s">
        <v>624</v>
      </c>
      <c r="L52" s="583" t="s">
        <v>623</v>
      </c>
      <c r="M52" s="583" t="str">
        <f t="shared" si="23"/>
        <v>Posibilidad de pérdida Reputacional por manipulación y/o sustracción de la información misional que maneja el proceso, para beneficio propio y/o de un particular debido a istemas de información susceptibles de manipulación o adulteración por falta de seguridad</v>
      </c>
      <c r="N52" s="567"/>
      <c r="O52" s="566">
        <v>500</v>
      </c>
      <c r="P52" s="557"/>
      <c r="Q52" s="559"/>
      <c r="R52" s="581"/>
      <c r="S52" s="557"/>
      <c r="T52" s="559"/>
      <c r="U52" s="581"/>
      <c r="V52" s="557"/>
      <c r="W52" s="559"/>
      <c r="X52" s="561"/>
      <c r="Y52" s="559"/>
      <c r="Z52" s="561"/>
      <c r="AA52" s="566"/>
      <c r="AB52" s="408"/>
      <c r="AC52" s="433"/>
      <c r="AD52" s="138"/>
      <c r="AE52" s="331"/>
      <c r="AF52" s="330"/>
      <c r="AG52" s="331" t="str">
        <f t="shared" si="11"/>
        <v/>
      </c>
      <c r="AH52" s="332"/>
      <c r="AI52" s="332"/>
      <c r="AJ52" s="333" t="str">
        <f t="shared" si="6"/>
        <v/>
      </c>
      <c r="AK52" s="332"/>
      <c r="AL52" s="332"/>
      <c r="AM52" s="332"/>
      <c r="AN52" s="124"/>
      <c r="AO52" s="419" t="str">
        <f t="shared" si="7"/>
        <v/>
      </c>
      <c r="AP52" s="125"/>
      <c r="AQ52" s="419" t="str">
        <f t="shared" si="10"/>
        <v/>
      </c>
      <c r="AR52" s="125" t="str">
        <f t="shared" si="12"/>
        <v/>
      </c>
      <c r="AS52" s="404" t="str">
        <f t="shared" si="8"/>
        <v/>
      </c>
      <c r="AT52" s="317"/>
      <c r="AU52" s="317"/>
      <c r="AV52" s="444"/>
      <c r="AW52" s="319"/>
      <c r="AX52" s="319"/>
      <c r="AY52" s="139"/>
      <c r="AZ52" s="136"/>
      <c r="BA52" s="136"/>
      <c r="BB52" s="136"/>
      <c r="BC52" s="136"/>
      <c r="BJ52" s="329"/>
      <c r="BK52" s="329"/>
      <c r="BL52" s="329"/>
      <c r="BM52" s="329"/>
      <c r="BN52" s="329"/>
      <c r="BO52" s="329"/>
      <c r="BP52" s="329"/>
      <c r="BQ52" s="329"/>
      <c r="BR52" s="329"/>
      <c r="BS52" s="329"/>
      <c r="BT52" s="329"/>
      <c r="BU52" s="329"/>
      <c r="BV52" s="329"/>
      <c r="BW52" s="329"/>
      <c r="BX52" s="329"/>
      <c r="BY52" s="329"/>
      <c r="BZ52" s="329"/>
      <c r="CA52" s="329"/>
      <c r="CB52" s="329"/>
      <c r="CC52" s="329"/>
      <c r="CD52" s="329"/>
      <c r="CE52" s="329"/>
      <c r="CF52" s="329"/>
      <c r="CG52" s="329"/>
      <c r="CH52" s="329"/>
      <c r="CL52" s="329"/>
    </row>
    <row r="53" spans="1:90" s="1" customFormat="1" ht="13.9" hidden="1" customHeight="1" x14ac:dyDescent="0.3">
      <c r="A53" s="565"/>
      <c r="B53" s="567" t="s">
        <v>625</v>
      </c>
      <c r="C53" s="567" t="s">
        <v>246</v>
      </c>
      <c r="D53" s="567" t="s">
        <v>625</v>
      </c>
      <c r="E53" s="567" t="s">
        <v>246</v>
      </c>
      <c r="F53" s="541"/>
      <c r="G53" s="541"/>
      <c r="H53" s="541"/>
      <c r="I53" s="541"/>
      <c r="J53" s="567" t="s">
        <v>353</v>
      </c>
      <c r="K53" s="582" t="s">
        <v>624</v>
      </c>
      <c r="L53" s="583" t="s">
        <v>623</v>
      </c>
      <c r="M53" s="583" t="str">
        <f t="shared" si="23"/>
        <v>Posibilidad de pérdida Reputacional por manipulación y/o sustracción de la información misional que maneja el proceso, para beneficio propio y/o de un particular debido a istemas de información susceptibles de manipulación o adulteración por falta de seguridad</v>
      </c>
      <c r="N53" s="567"/>
      <c r="O53" s="566">
        <v>500</v>
      </c>
      <c r="P53" s="557"/>
      <c r="Q53" s="559"/>
      <c r="R53" s="581"/>
      <c r="S53" s="557"/>
      <c r="T53" s="559"/>
      <c r="U53" s="581"/>
      <c r="V53" s="557"/>
      <c r="W53" s="559"/>
      <c r="X53" s="561"/>
      <c r="Y53" s="559"/>
      <c r="Z53" s="561"/>
      <c r="AA53" s="566"/>
      <c r="AB53" s="408"/>
      <c r="AC53" s="433"/>
      <c r="AD53" s="138"/>
      <c r="AE53" s="331"/>
      <c r="AF53" s="330"/>
      <c r="AG53" s="331" t="str">
        <f t="shared" si="11"/>
        <v/>
      </c>
      <c r="AH53" s="332"/>
      <c r="AI53" s="332"/>
      <c r="AJ53" s="333" t="str">
        <f t="shared" si="6"/>
        <v/>
      </c>
      <c r="AK53" s="332"/>
      <c r="AL53" s="332"/>
      <c r="AM53" s="332"/>
      <c r="AN53" s="124"/>
      <c r="AO53" s="419" t="str">
        <f t="shared" si="7"/>
        <v/>
      </c>
      <c r="AP53" s="125"/>
      <c r="AQ53" s="419" t="str">
        <f t="shared" si="10"/>
        <v/>
      </c>
      <c r="AR53" s="125" t="str">
        <f t="shared" si="12"/>
        <v/>
      </c>
      <c r="AS53" s="404" t="str">
        <f t="shared" si="8"/>
        <v/>
      </c>
      <c r="AT53" s="317"/>
      <c r="AU53" s="317"/>
      <c r="AV53" s="444"/>
      <c r="AW53" s="319"/>
      <c r="AX53" s="319"/>
      <c r="AY53" s="139"/>
      <c r="AZ53" s="136"/>
      <c r="BA53" s="136"/>
      <c r="BB53" s="136"/>
      <c r="BC53" s="136"/>
      <c r="BJ53" s="329"/>
      <c r="BK53" s="329"/>
      <c r="BL53" s="329"/>
      <c r="BM53" s="329"/>
      <c r="BN53" s="329"/>
      <c r="BO53" s="329"/>
      <c r="BP53" s="329"/>
      <c r="BQ53" s="329"/>
      <c r="BR53" s="329"/>
      <c r="BS53" s="329"/>
      <c r="BT53" s="329"/>
      <c r="BU53" s="329"/>
      <c r="BV53" s="329"/>
      <c r="BW53" s="329"/>
      <c r="BX53" s="329"/>
      <c r="BY53" s="329"/>
      <c r="BZ53" s="329"/>
      <c r="CA53" s="329"/>
      <c r="CB53" s="329"/>
      <c r="CC53" s="329"/>
      <c r="CD53" s="329"/>
      <c r="CE53" s="329"/>
      <c r="CF53" s="329"/>
      <c r="CG53" s="329"/>
      <c r="CH53" s="329"/>
      <c r="CL53" s="329"/>
    </row>
    <row r="54" spans="1:90" s="1" customFormat="1" ht="167.45" customHeight="1" x14ac:dyDescent="0.3">
      <c r="A54" s="565" t="s">
        <v>621</v>
      </c>
      <c r="B54" s="567" t="s">
        <v>620</v>
      </c>
      <c r="C54" s="567" t="s">
        <v>233</v>
      </c>
      <c r="D54" s="567" t="s">
        <v>619</v>
      </c>
      <c r="E54" s="566" t="s">
        <v>299</v>
      </c>
      <c r="F54" s="541" t="s">
        <v>783</v>
      </c>
      <c r="G54" s="541" t="s">
        <v>794</v>
      </c>
      <c r="H54" s="541" t="s">
        <v>805</v>
      </c>
      <c r="I54" s="541" t="s">
        <v>802</v>
      </c>
      <c r="J54" s="567" t="s">
        <v>353</v>
      </c>
      <c r="K54" s="582" t="s">
        <v>811</v>
      </c>
      <c r="L54" s="583" t="s">
        <v>833</v>
      </c>
      <c r="M54" s="583" t="str">
        <f t="shared" si="23"/>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interés
2. No contar con recursos tecnológicos para hacer seguimiento y agilizar las peticiones presentadas por los ciudadanos
3. Falta de conocimiento del personal de la normatividad vigente en derechos de petición</v>
      </c>
      <c r="N54" s="567" t="s">
        <v>213</v>
      </c>
      <c r="O54" s="566">
        <v>41952</v>
      </c>
      <c r="P54" s="557" t="str">
        <f t="shared" ref="P54" si="48">IF(O54&lt;=0,"",IF(O54&lt;=2,"Muy Baja",IF(O54&lt;=24,"Baja",IF(O54&lt;=500,"Media",IF(O54&lt;=5000,"Alta","Muy Alta")))))</f>
        <v>Muy Alta</v>
      </c>
      <c r="Q54" s="559">
        <f t="shared" si="14"/>
        <v>1</v>
      </c>
      <c r="R54" s="581"/>
      <c r="S54" s="557" t="str">
        <f>IF(OR(R54='Tabla Impacto'!$C$11,R54='Tabla Impacto'!$D$11),"Leve",IF(OR(R54='Tabla Impacto'!$C$12,R54='Tabla Impacto'!$D$12),"Menor",IF(OR(R54='Tabla Impacto'!$C$13,R54='Tabla Impacto'!$D$13),"Moderado",IF(OR(R54='Tabla Impacto'!$C$14,R54='Tabla Impacto'!$D$14),"Mayor",IF(OR(R54='Tabla Impacto'!$C$15,R54='Tabla Impacto'!$D$15),"Catastrófico","")))))</f>
        <v/>
      </c>
      <c r="T54" s="559" t="str">
        <f t="shared" ref="T54" si="49">IF(S54="","",IF(S54="Leve",0.2,IF(S54="Menor",0.4,IF(S54="Moderado",0.6,IF(S54="Mayor",0.8,IF(S54="Catastrófico",1,))))))</f>
        <v/>
      </c>
      <c r="U54" s="581" t="s">
        <v>137</v>
      </c>
      <c r="V54" s="557" t="str">
        <f>IF(OR(U54='Tabla Impacto'!$C$11,U54='Tabla Impacto'!$D$11),"Leve",IF(OR(U54='Tabla Impacto'!$C$12,U54='Tabla Impacto'!$D$12),"Menor",IF(OR(U54='Tabla Impacto'!$C$13,U54='Tabla Impacto'!$D$13),"Moderado",IF(OR(U54='Tabla Impacto'!$C$14,U54='Tabla Impacto'!$D$14),"Mayor",IF(OR(U54='Tabla Impacto'!$C$15,U54='Tabla Impacto'!$D$15),"Catastrófico","")))))</f>
        <v>Mayor</v>
      </c>
      <c r="W54" s="559">
        <f t="shared" ref="W54" si="50">IF(V54="","",IF(V54="Leve",0.2,IF(V54="Menor",0.4,IF(V54="Moderado",0.6,IF(V54="Mayor",0.8,IF(V54="Catastrófico",1,))))))</f>
        <v>0.8</v>
      </c>
      <c r="X54" s="561" t="str">
        <f>IF(Y54="","",IF(Y54='Tabla Impacto'!$G$4,'Tabla Impacto'!$F$4,IF(Y54='Tabla Impacto'!$G$5,'Tabla Impacto'!$F$5,IF(Y54='Tabla Impacto'!$G$6,'Tabla Impacto'!$F$6,IF(Y54='Tabla Impacto'!$G$7,'Tabla Impacto'!$F$7,IF(Y54='Tabla Impacto'!$G$8,'Tabla Impacto'!$F$8))))))</f>
        <v>Mayor</v>
      </c>
      <c r="Y54" s="559">
        <f t="shared" ref="Y54" si="51">+IF(T54="",W54,IF(W54="",T54,IF(T54&gt;W54,T54,W54)))</f>
        <v>0.8</v>
      </c>
      <c r="Z54" s="561" t="str">
        <f t="shared" ref="Z54" si="52">IF(OR(AND(P54="Muy Baja",X54="Leve"),AND(P54="Muy Baja",X54="Menor"),AND(P54="Baja",X54="Leve")),"Bajo",IF(OR(AND(P54="Muy baja",X54="Moderado"),AND(P54="Baja",X54="Menor"),AND(P54="Baja",X54="Moderado"),AND(P54="Media",X54="Leve"),AND(P54="Media",X54="Menor"),AND(P54="Media",X54="Moderado"),AND(P54="Alta",X54="Leve"),AND(P54="Alta",X54="Menor")),"Moderado",IF(OR(AND(P54="Muy Baja",X54="Mayor"),AND(P54="Baja",X54="Mayor"),AND(P54="Media",X54="Mayor"),AND(P54="Alta",X54="Moderado"),AND(P54="Alta",X54="Mayor"),AND(P54="Muy Alta",X54="Leve"),AND(P54="Muy Alta",X54="Menor"),AND(P54="Muy Alta",X54="Moderado"),AND(P54="Muy Alta",X54="Mayor")),"Alto",IF(OR(AND(P54="Muy Baja",X54="Catastrófico"),AND(P54="Baja",X54="Catastrófico"),AND(P54="Media",X54="Catastrófico"),AND(P54="Alta",X54="Catastrófico"),AND(P54="Muy Alta",X54="Catastrófico")),"Extremo",""))))</f>
        <v>Alto</v>
      </c>
      <c r="AA54" s="566"/>
      <c r="AB54" s="408">
        <v>1</v>
      </c>
      <c r="AC54" s="436" t="s">
        <v>932</v>
      </c>
      <c r="AD54" s="138"/>
      <c r="AE54" s="331" t="s">
        <v>222</v>
      </c>
      <c r="AF54" s="330" t="s">
        <v>685</v>
      </c>
      <c r="AG54" s="331" t="s">
        <v>3</v>
      </c>
      <c r="AH54" s="332" t="s">
        <v>12</v>
      </c>
      <c r="AI54" s="332" t="s">
        <v>8</v>
      </c>
      <c r="AJ54" s="333" t="str">
        <f t="shared" si="6"/>
        <v>40%</v>
      </c>
      <c r="AK54" s="332" t="s">
        <v>17</v>
      </c>
      <c r="AL54" s="332" t="s">
        <v>20</v>
      </c>
      <c r="AM54" s="332" t="s">
        <v>111</v>
      </c>
      <c r="AN54" s="309">
        <f>IFERROR(IF(AG54="Probabilidad",(Q54-(+Q54*AJ54)),IF(AG54="Impacto",Q54,"")),"")</f>
        <v>0.6</v>
      </c>
      <c r="AO54" s="419" t="str">
        <f t="shared" si="7"/>
        <v>Media</v>
      </c>
      <c r="AP54" s="125">
        <f t="shared" si="9"/>
        <v>0.6</v>
      </c>
      <c r="AQ54" s="419" t="str">
        <f t="shared" si="10"/>
        <v>Mayor</v>
      </c>
      <c r="AR54" s="125">
        <f>IFERROR(IF(AG54="Impacto",(Y54-(+Y54*AJ54)),IF(AG54="Probabilidad",Y54,"")),"")</f>
        <v>0.8</v>
      </c>
      <c r="AS54" s="404" t="str">
        <f t="shared" ref="AS54" si="53">IFERROR(IF(OR(AND(AO54="Muy Baja",AQ54="Leve"),AND(AO54="Muy Baja",AQ54="Menor"),AND(AO54="Baja",AQ54="Leve")),"Bajo",IF(OR(AND(AO54="Muy baja",AQ54="Moderado"),AND(AO54="Baja",AQ54="Menor"),AND(AO54="Baja",AQ54="Moderado"),AND(AO54="Media",AQ54="Leve"),AND(AO54="Media",AQ54="Menor"),AND(AO54="Media",AQ54="Moderado"),AND(AO54="Alta",AQ54="Leve"),AND(AO54="Alta",AQ54="Menor")),"Moderado",IF(OR(AND(AO54="Muy Baja",AQ54="Mayor"),AND(AO54="Baja",AQ54="Mayor"),AND(AO54="Media",AQ54="Mayor"),AND(AO54="Alta",AQ54="Moderado"),AND(AO54="Alta",AQ54="Mayor"),AND(AO54="Muy Alta",AQ54="Leve"),AND(AO54="Muy Alta",AQ54="Menor"),AND(AO54="Muy Alta",AQ54="Moderado"),AND(AO54="Muy Alta",AQ54="Mayor")),"Alto",IF(OR(AND(AO54="Muy Baja",AQ54="Catastrófico"),AND(AO54="Baja",AQ54="Catastrófico"),AND(AO54="Media",AQ54="Catastrófico"),AND(AO54="Alta",AQ54="Catastrófico"),AND(AO54="Muy Alta",AQ54="Catastrófico")),"Extremo","")))),"")</f>
        <v>Alto</v>
      </c>
      <c r="AT54" s="421">
        <f>+AP54</f>
        <v>0.6</v>
      </c>
      <c r="AU54" s="421">
        <f>+AR54</f>
        <v>0.8</v>
      </c>
      <c r="AV54" s="547" t="s">
        <v>122</v>
      </c>
      <c r="AW54" s="319"/>
      <c r="AX54" s="319"/>
      <c r="AY54" s="335">
        <v>12</v>
      </c>
      <c r="AZ54" s="336">
        <v>3</v>
      </c>
      <c r="BA54" s="336">
        <v>3</v>
      </c>
      <c r="BB54" s="336">
        <v>3</v>
      </c>
      <c r="BC54" s="336">
        <v>3</v>
      </c>
      <c r="BJ54" s="329"/>
      <c r="BK54" s="329"/>
      <c r="BL54" s="329"/>
      <c r="BM54" s="329"/>
      <c r="BN54" s="329"/>
      <c r="BO54" s="329"/>
      <c r="BP54" s="329"/>
      <c r="BQ54" s="329"/>
      <c r="BR54" s="329"/>
      <c r="BS54" s="329"/>
      <c r="BT54" s="329"/>
      <c r="BU54" s="329"/>
      <c r="BV54" s="329"/>
      <c r="BW54" s="329"/>
      <c r="BX54" s="329"/>
      <c r="BY54" s="329"/>
      <c r="BZ54" s="329"/>
      <c r="CA54" s="329"/>
      <c r="CB54" s="329"/>
      <c r="CC54" s="329"/>
      <c r="CD54" s="329"/>
      <c r="CE54" s="329"/>
      <c r="CF54" s="329"/>
      <c r="CG54" s="329"/>
      <c r="CH54" s="329"/>
      <c r="CL54" s="329"/>
    </row>
    <row r="55" spans="1:90" s="1" customFormat="1" ht="35.450000000000003" hidden="1" customHeight="1" x14ac:dyDescent="0.3">
      <c r="A55" s="565"/>
      <c r="B55" s="567" t="s">
        <v>620</v>
      </c>
      <c r="C55" s="567" t="s">
        <v>616</v>
      </c>
      <c r="D55" s="567" t="s">
        <v>619</v>
      </c>
      <c r="E55" s="566" t="s">
        <v>299</v>
      </c>
      <c r="F55" s="541"/>
      <c r="G55" s="541"/>
      <c r="H55" s="541"/>
      <c r="I55" s="541"/>
      <c r="J55" s="567" t="s">
        <v>353</v>
      </c>
      <c r="K55" s="582" t="s">
        <v>811</v>
      </c>
      <c r="L55" s="583" t="s">
        <v>812</v>
      </c>
      <c r="M55" s="583" t="str">
        <f t="shared" si="23"/>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N55" s="567"/>
      <c r="O55" s="566">
        <v>41952</v>
      </c>
      <c r="P55" s="557"/>
      <c r="Q55" s="559"/>
      <c r="R55" s="581"/>
      <c r="S55" s="557"/>
      <c r="T55" s="559"/>
      <c r="U55" s="581"/>
      <c r="V55" s="557"/>
      <c r="W55" s="559"/>
      <c r="X55" s="561"/>
      <c r="Y55" s="559"/>
      <c r="Z55" s="561"/>
      <c r="AA55" s="566"/>
      <c r="AB55" s="408"/>
      <c r="AC55" s="433"/>
      <c r="AD55" s="138"/>
      <c r="AE55" s="331"/>
      <c r="AF55" s="330"/>
      <c r="AG55" s="331" t="str">
        <f t="shared" si="11"/>
        <v/>
      </c>
      <c r="AH55" s="332"/>
      <c r="AI55" s="332"/>
      <c r="AJ55" s="333" t="str">
        <f t="shared" si="6"/>
        <v/>
      </c>
      <c r="AK55" s="332"/>
      <c r="AL55" s="332"/>
      <c r="AM55" s="332"/>
      <c r="AN55" s="124"/>
      <c r="AO55" s="419" t="str">
        <f t="shared" si="7"/>
        <v/>
      </c>
      <c r="AP55" s="125"/>
      <c r="AQ55" s="419" t="str">
        <f t="shared" si="10"/>
        <v/>
      </c>
      <c r="AR55" s="125" t="str">
        <f t="shared" si="12"/>
        <v/>
      </c>
      <c r="AS55" s="404" t="str">
        <f t="shared" si="8"/>
        <v/>
      </c>
      <c r="AT55" s="421"/>
      <c r="AU55" s="421"/>
      <c r="AV55" s="547"/>
      <c r="AW55" s="319"/>
      <c r="AX55" s="319"/>
      <c r="AY55" s="139"/>
      <c r="AZ55" s="136"/>
      <c r="BA55" s="136"/>
      <c r="BB55" s="136"/>
      <c r="BC55" s="136"/>
      <c r="BJ55" s="329"/>
      <c r="BK55" s="329"/>
      <c r="BL55" s="329"/>
      <c r="BM55" s="329"/>
      <c r="BN55" s="329"/>
      <c r="BO55" s="329"/>
      <c r="BP55" s="329"/>
      <c r="BQ55" s="329"/>
      <c r="BR55" s="329"/>
      <c r="BS55" s="329"/>
      <c r="BT55" s="329"/>
      <c r="BU55" s="329"/>
      <c r="BV55" s="329"/>
      <c r="BW55" s="329"/>
      <c r="BX55" s="329"/>
      <c r="BY55" s="329"/>
      <c r="BZ55" s="329"/>
      <c r="CA55" s="329"/>
      <c r="CB55" s="329"/>
      <c r="CC55" s="329"/>
      <c r="CD55" s="329"/>
      <c r="CE55" s="329"/>
      <c r="CF55" s="329"/>
      <c r="CG55" s="329"/>
      <c r="CH55" s="329"/>
      <c r="CL55" s="329"/>
    </row>
    <row r="56" spans="1:90" s="1" customFormat="1" ht="35.450000000000003" hidden="1" customHeight="1" x14ac:dyDescent="0.3">
      <c r="A56" s="565"/>
      <c r="B56" s="567" t="s">
        <v>620</v>
      </c>
      <c r="C56" s="567" t="s">
        <v>616</v>
      </c>
      <c r="D56" s="567" t="s">
        <v>619</v>
      </c>
      <c r="E56" s="566" t="s">
        <v>299</v>
      </c>
      <c r="F56" s="541"/>
      <c r="G56" s="541"/>
      <c r="H56" s="541"/>
      <c r="I56" s="541"/>
      <c r="J56" s="567" t="s">
        <v>353</v>
      </c>
      <c r="K56" s="582" t="s">
        <v>811</v>
      </c>
      <c r="L56" s="583" t="s">
        <v>812</v>
      </c>
      <c r="M56" s="583" t="str">
        <f t="shared" si="23"/>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N56" s="567"/>
      <c r="O56" s="566">
        <v>41952</v>
      </c>
      <c r="P56" s="557"/>
      <c r="Q56" s="559"/>
      <c r="R56" s="581"/>
      <c r="S56" s="557"/>
      <c r="T56" s="559"/>
      <c r="U56" s="581"/>
      <c r="V56" s="557"/>
      <c r="W56" s="559"/>
      <c r="X56" s="561"/>
      <c r="Y56" s="559"/>
      <c r="Z56" s="561"/>
      <c r="AA56" s="566"/>
      <c r="AB56" s="408"/>
      <c r="AC56" s="433"/>
      <c r="AD56" s="138"/>
      <c r="AE56" s="331"/>
      <c r="AF56" s="330"/>
      <c r="AG56" s="331" t="str">
        <f t="shared" si="11"/>
        <v/>
      </c>
      <c r="AH56" s="332"/>
      <c r="AI56" s="332"/>
      <c r="AJ56" s="333" t="str">
        <f t="shared" si="6"/>
        <v/>
      </c>
      <c r="AK56" s="332"/>
      <c r="AL56" s="332"/>
      <c r="AM56" s="332"/>
      <c r="AN56" s="124"/>
      <c r="AO56" s="419" t="str">
        <f t="shared" si="7"/>
        <v/>
      </c>
      <c r="AP56" s="125"/>
      <c r="AQ56" s="419" t="str">
        <f t="shared" si="10"/>
        <v/>
      </c>
      <c r="AR56" s="125" t="str">
        <f t="shared" si="12"/>
        <v/>
      </c>
      <c r="AS56" s="404" t="str">
        <f t="shared" si="8"/>
        <v/>
      </c>
      <c r="AT56" s="421"/>
      <c r="AU56" s="421"/>
      <c r="AV56" s="547"/>
      <c r="AW56" s="319"/>
      <c r="AX56" s="319"/>
      <c r="AY56" s="139"/>
      <c r="AZ56" s="136"/>
      <c r="BA56" s="136"/>
      <c r="BB56" s="136"/>
      <c r="BC56" s="136"/>
      <c r="BJ56" s="329"/>
      <c r="BK56" s="329"/>
      <c r="BL56" s="329"/>
      <c r="BM56" s="329"/>
      <c r="BN56" s="329"/>
      <c r="BO56" s="329"/>
      <c r="BP56" s="329"/>
      <c r="BQ56" s="329"/>
      <c r="BR56" s="329"/>
      <c r="BS56" s="329"/>
      <c r="BT56" s="329"/>
      <c r="BU56" s="329"/>
      <c r="BV56" s="329"/>
      <c r="BW56" s="329"/>
      <c r="BX56" s="329"/>
      <c r="BY56" s="329"/>
      <c r="BZ56" s="329"/>
      <c r="CA56" s="329"/>
      <c r="CB56" s="329"/>
      <c r="CC56" s="329"/>
      <c r="CD56" s="329"/>
      <c r="CE56" s="329"/>
      <c r="CF56" s="329"/>
      <c r="CG56" s="329"/>
      <c r="CH56" s="329"/>
      <c r="CL56" s="329"/>
    </row>
    <row r="57" spans="1:90" s="1" customFormat="1" ht="35.450000000000003" hidden="1" customHeight="1" x14ac:dyDescent="0.3">
      <c r="A57" s="565"/>
      <c r="B57" s="567" t="s">
        <v>620</v>
      </c>
      <c r="C57" s="567" t="s">
        <v>616</v>
      </c>
      <c r="D57" s="567" t="s">
        <v>619</v>
      </c>
      <c r="E57" s="566" t="s">
        <v>299</v>
      </c>
      <c r="F57" s="541"/>
      <c r="G57" s="541"/>
      <c r="H57" s="541"/>
      <c r="I57" s="541"/>
      <c r="J57" s="567" t="s">
        <v>353</v>
      </c>
      <c r="K57" s="582" t="s">
        <v>811</v>
      </c>
      <c r="L57" s="583" t="s">
        <v>812</v>
      </c>
      <c r="M57" s="583" t="str">
        <f t="shared" si="23"/>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N57" s="567"/>
      <c r="O57" s="566">
        <v>41952</v>
      </c>
      <c r="P57" s="557"/>
      <c r="Q57" s="559"/>
      <c r="R57" s="581"/>
      <c r="S57" s="557"/>
      <c r="T57" s="559"/>
      <c r="U57" s="581"/>
      <c r="V57" s="557"/>
      <c r="W57" s="559"/>
      <c r="X57" s="561"/>
      <c r="Y57" s="559"/>
      <c r="Z57" s="561"/>
      <c r="AA57" s="566"/>
      <c r="AB57" s="408"/>
      <c r="AC57" s="433"/>
      <c r="AD57" s="138"/>
      <c r="AE57" s="331"/>
      <c r="AF57" s="330"/>
      <c r="AG57" s="331" t="str">
        <f t="shared" si="11"/>
        <v/>
      </c>
      <c r="AH57" s="332"/>
      <c r="AI57" s="332"/>
      <c r="AJ57" s="333" t="str">
        <f t="shared" si="6"/>
        <v/>
      </c>
      <c r="AK57" s="332"/>
      <c r="AL57" s="332"/>
      <c r="AM57" s="332"/>
      <c r="AN57" s="124"/>
      <c r="AO57" s="419" t="str">
        <f t="shared" si="7"/>
        <v/>
      </c>
      <c r="AP57" s="125"/>
      <c r="AQ57" s="419" t="str">
        <f t="shared" si="10"/>
        <v/>
      </c>
      <c r="AR57" s="125" t="str">
        <f t="shared" si="12"/>
        <v/>
      </c>
      <c r="AS57" s="404" t="str">
        <f t="shared" si="8"/>
        <v/>
      </c>
      <c r="AT57" s="317"/>
      <c r="AU57" s="317"/>
      <c r="AV57" s="444"/>
      <c r="AW57" s="319"/>
      <c r="AX57" s="319"/>
      <c r="AY57" s="139"/>
      <c r="AZ57" s="136"/>
      <c r="BA57" s="136"/>
      <c r="BB57" s="136"/>
      <c r="BC57" s="136"/>
      <c r="BJ57" s="329"/>
      <c r="BK57" s="329"/>
      <c r="BL57" s="329"/>
      <c r="BM57" s="329"/>
      <c r="BN57" s="329"/>
      <c r="BO57" s="329"/>
      <c r="BP57" s="329"/>
      <c r="BQ57" s="329"/>
      <c r="BR57" s="329"/>
      <c r="BS57" s="329"/>
      <c r="BT57" s="329"/>
      <c r="BU57" s="329"/>
      <c r="BV57" s="329"/>
      <c r="BW57" s="329"/>
      <c r="BX57" s="329"/>
      <c r="BY57" s="329"/>
      <c r="BZ57" s="329"/>
      <c r="CA57" s="329"/>
      <c r="CB57" s="329"/>
      <c r="CC57" s="329"/>
      <c r="CD57" s="329"/>
      <c r="CE57" s="329"/>
      <c r="CF57" s="329"/>
      <c r="CG57" s="329"/>
      <c r="CH57" s="329"/>
      <c r="CL57" s="329"/>
    </row>
    <row r="58" spans="1:90" s="1" customFormat="1" ht="35.450000000000003" hidden="1" customHeight="1" x14ac:dyDescent="0.3">
      <c r="A58" s="565"/>
      <c r="B58" s="567" t="s">
        <v>620</v>
      </c>
      <c r="C58" s="567" t="s">
        <v>616</v>
      </c>
      <c r="D58" s="567" t="s">
        <v>619</v>
      </c>
      <c r="E58" s="566" t="s">
        <v>299</v>
      </c>
      <c r="F58" s="541"/>
      <c r="G58" s="541"/>
      <c r="H58" s="541"/>
      <c r="I58" s="541"/>
      <c r="J58" s="567" t="s">
        <v>353</v>
      </c>
      <c r="K58" s="582" t="s">
        <v>811</v>
      </c>
      <c r="L58" s="583" t="s">
        <v>812</v>
      </c>
      <c r="M58" s="583" t="str">
        <f t="shared" si="23"/>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N58" s="567"/>
      <c r="O58" s="566">
        <v>41952</v>
      </c>
      <c r="P58" s="557"/>
      <c r="Q58" s="559"/>
      <c r="R58" s="581"/>
      <c r="S58" s="557"/>
      <c r="T58" s="559"/>
      <c r="U58" s="581"/>
      <c r="V58" s="557"/>
      <c r="W58" s="559"/>
      <c r="X58" s="561"/>
      <c r="Y58" s="559"/>
      <c r="Z58" s="561"/>
      <c r="AA58" s="566"/>
      <c r="AB58" s="408"/>
      <c r="AC58" s="433"/>
      <c r="AD58" s="138"/>
      <c r="AE58" s="331"/>
      <c r="AF58" s="330"/>
      <c r="AG58" s="331" t="str">
        <f t="shared" si="11"/>
        <v/>
      </c>
      <c r="AH58" s="332"/>
      <c r="AI58" s="332"/>
      <c r="AJ58" s="333" t="str">
        <f t="shared" si="6"/>
        <v/>
      </c>
      <c r="AK58" s="332"/>
      <c r="AL58" s="332"/>
      <c r="AM58" s="332"/>
      <c r="AN58" s="124"/>
      <c r="AO58" s="419" t="str">
        <f t="shared" si="7"/>
        <v/>
      </c>
      <c r="AP58" s="125"/>
      <c r="AQ58" s="419" t="str">
        <f t="shared" si="10"/>
        <v/>
      </c>
      <c r="AR58" s="125" t="str">
        <f t="shared" si="12"/>
        <v/>
      </c>
      <c r="AS58" s="404" t="str">
        <f t="shared" si="8"/>
        <v/>
      </c>
      <c r="AT58" s="317"/>
      <c r="AU58" s="317"/>
      <c r="AV58" s="444"/>
      <c r="AW58" s="319"/>
      <c r="AX58" s="319"/>
      <c r="AY58" s="139"/>
      <c r="AZ58" s="136"/>
      <c r="BA58" s="136"/>
      <c r="BB58" s="136"/>
      <c r="BC58" s="136"/>
      <c r="BJ58" s="329"/>
      <c r="BK58" s="329"/>
      <c r="BL58" s="329"/>
      <c r="BM58" s="329"/>
      <c r="BN58" s="329"/>
      <c r="BO58" s="329"/>
      <c r="BP58" s="329"/>
      <c r="BQ58" s="329"/>
      <c r="BR58" s="329"/>
      <c r="BS58" s="329"/>
      <c r="BT58" s="329"/>
      <c r="BU58" s="329"/>
      <c r="BV58" s="329"/>
      <c r="BW58" s="329"/>
      <c r="BX58" s="329"/>
      <c r="BY58" s="329"/>
      <c r="BZ58" s="329"/>
      <c r="CA58" s="329"/>
      <c r="CB58" s="329"/>
      <c r="CC58" s="329"/>
      <c r="CD58" s="329"/>
      <c r="CE58" s="329"/>
      <c r="CF58" s="329"/>
      <c r="CG58" s="329"/>
      <c r="CH58" s="329"/>
      <c r="CL58" s="329"/>
    </row>
    <row r="59" spans="1:90" s="1" customFormat="1" ht="19.899999999999999" hidden="1" customHeight="1" x14ac:dyDescent="0.3">
      <c r="A59" s="565"/>
      <c r="B59" s="567" t="s">
        <v>620</v>
      </c>
      <c r="C59" s="567" t="s">
        <v>616</v>
      </c>
      <c r="D59" s="567" t="s">
        <v>619</v>
      </c>
      <c r="E59" s="566" t="s">
        <v>299</v>
      </c>
      <c r="F59" s="541"/>
      <c r="G59" s="541"/>
      <c r="H59" s="541"/>
      <c r="I59" s="541"/>
      <c r="J59" s="567" t="s">
        <v>353</v>
      </c>
      <c r="K59" s="582" t="s">
        <v>811</v>
      </c>
      <c r="L59" s="583" t="s">
        <v>812</v>
      </c>
      <c r="M59" s="583" t="str">
        <f t="shared" si="23"/>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N59" s="567"/>
      <c r="O59" s="566">
        <v>41952</v>
      </c>
      <c r="P59" s="557"/>
      <c r="Q59" s="559"/>
      <c r="R59" s="581"/>
      <c r="S59" s="557"/>
      <c r="T59" s="559"/>
      <c r="U59" s="581"/>
      <c r="V59" s="557"/>
      <c r="W59" s="559"/>
      <c r="X59" s="561"/>
      <c r="Y59" s="559"/>
      <c r="Z59" s="561"/>
      <c r="AA59" s="566"/>
      <c r="AB59" s="408"/>
      <c r="AC59" s="433"/>
      <c r="AD59" s="138"/>
      <c r="AE59" s="331"/>
      <c r="AF59" s="330"/>
      <c r="AG59" s="331" t="str">
        <f t="shared" si="11"/>
        <v/>
      </c>
      <c r="AH59" s="332"/>
      <c r="AI59" s="332"/>
      <c r="AJ59" s="333" t="str">
        <f t="shared" si="6"/>
        <v/>
      </c>
      <c r="AK59" s="332"/>
      <c r="AL59" s="332"/>
      <c r="AM59" s="332"/>
      <c r="AN59" s="124"/>
      <c r="AO59" s="419" t="str">
        <f t="shared" si="7"/>
        <v/>
      </c>
      <c r="AP59" s="125"/>
      <c r="AQ59" s="419" t="str">
        <f t="shared" si="10"/>
        <v/>
      </c>
      <c r="AR59" s="125" t="str">
        <f t="shared" si="12"/>
        <v/>
      </c>
      <c r="AS59" s="404" t="str">
        <f t="shared" si="8"/>
        <v/>
      </c>
      <c r="AT59" s="317"/>
      <c r="AU59" s="317"/>
      <c r="AV59" s="444"/>
      <c r="AW59" s="319"/>
      <c r="AX59" s="319"/>
      <c r="AY59" s="139"/>
      <c r="AZ59" s="136"/>
      <c r="BA59" s="136"/>
      <c r="BB59" s="136"/>
      <c r="BC59" s="136"/>
      <c r="BJ59" s="329"/>
      <c r="BK59" s="329"/>
      <c r="BL59" s="329"/>
      <c r="BM59" s="329"/>
      <c r="BN59" s="329"/>
      <c r="BO59" s="329"/>
      <c r="BP59" s="329"/>
      <c r="BQ59" s="329"/>
      <c r="BR59" s="329"/>
      <c r="BS59" s="329"/>
      <c r="BT59" s="329"/>
      <c r="BU59" s="329"/>
      <c r="BV59" s="329"/>
      <c r="BW59" s="329"/>
      <c r="BX59" s="329"/>
      <c r="BY59" s="329"/>
      <c r="BZ59" s="329"/>
      <c r="CA59" s="329"/>
      <c r="CB59" s="329"/>
      <c r="CC59" s="329"/>
      <c r="CD59" s="329"/>
      <c r="CE59" s="329"/>
      <c r="CF59" s="329"/>
      <c r="CG59" s="329"/>
      <c r="CH59" s="329"/>
      <c r="CL59" s="329"/>
    </row>
    <row r="60" spans="1:90" s="1" customFormat="1" ht="163.9" customHeight="1" x14ac:dyDescent="0.3">
      <c r="A60" s="565" t="s">
        <v>618</v>
      </c>
      <c r="B60" s="567" t="s">
        <v>617</v>
      </c>
      <c r="C60" s="567" t="s">
        <v>233</v>
      </c>
      <c r="D60" s="567" t="s">
        <v>615</v>
      </c>
      <c r="E60" s="566" t="s">
        <v>299</v>
      </c>
      <c r="F60" s="541" t="s">
        <v>778</v>
      </c>
      <c r="G60" s="541" t="s">
        <v>794</v>
      </c>
      <c r="H60" s="541" t="s">
        <v>795</v>
      </c>
      <c r="I60" s="541" t="s">
        <v>799</v>
      </c>
      <c r="J60" s="567" t="s">
        <v>353</v>
      </c>
      <c r="K60" s="582" t="s">
        <v>813</v>
      </c>
      <c r="L60" s="583" t="s">
        <v>814</v>
      </c>
      <c r="M60" s="583" t="str">
        <f t="shared" si="23"/>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
      <c r="N60" s="567" t="s">
        <v>116</v>
      </c>
      <c r="O60" s="566">
        <v>301010</v>
      </c>
      <c r="P60" s="557" t="str">
        <f t="shared" ref="P60" si="54">IF(O60&lt;=0,"",IF(O60&lt;=2,"Muy Baja",IF(O60&lt;=24,"Baja",IF(O60&lt;=500,"Media",IF(O60&lt;=5000,"Alta","Muy Alta")))))</f>
        <v>Muy Alta</v>
      </c>
      <c r="Q60" s="559">
        <f t="shared" si="14"/>
        <v>1</v>
      </c>
      <c r="R60" s="581"/>
      <c r="S60" s="557" t="str">
        <f>IF(OR(R60='Tabla Impacto'!$C$11,R60='Tabla Impacto'!$D$11),"Leve",IF(OR(R60='Tabla Impacto'!$C$12,R60='Tabla Impacto'!$D$12),"Menor",IF(OR(R60='Tabla Impacto'!$C$13,R60='Tabla Impacto'!$D$13),"Moderado",IF(OR(R60='Tabla Impacto'!$C$14,R60='Tabla Impacto'!$D$14),"Mayor",IF(OR(R60='Tabla Impacto'!$C$15,R60='Tabla Impacto'!$D$15),"Catastrófico","")))))</f>
        <v/>
      </c>
      <c r="T60" s="559" t="str">
        <f t="shared" ref="T60" si="55">IF(S60="","",IF(S60="Leve",0.2,IF(S60="Menor",0.4,IF(S60="Moderado",0.6,IF(S60="Mayor",0.8,IF(S60="Catastrófico",1,))))))</f>
        <v/>
      </c>
      <c r="U60" s="581" t="s">
        <v>138</v>
      </c>
      <c r="V60" s="557" t="str">
        <f>IF(OR(U60='Tabla Impacto'!$C$11,U60='Tabla Impacto'!$D$11),"Leve",IF(OR(U60='Tabla Impacto'!$C$12,U60='Tabla Impacto'!$D$12),"Menor",IF(OR(U60='Tabla Impacto'!$C$13,U60='Tabla Impacto'!$D$13),"Moderado",IF(OR(U60='Tabla Impacto'!$C$14,U60='Tabla Impacto'!$D$14),"Mayor",IF(OR(U60='Tabla Impacto'!$C$15,U60='Tabla Impacto'!$D$15),"Catastrófico","")))))</f>
        <v>Catastrófico</v>
      </c>
      <c r="W60" s="559">
        <f t="shared" ref="W60" si="56">IF(V60="","",IF(V60="Leve",0.2,IF(V60="Menor",0.4,IF(V60="Moderado",0.6,IF(V60="Mayor",0.8,IF(V60="Catastrófico",1,))))))</f>
        <v>1</v>
      </c>
      <c r="X60" s="561" t="str">
        <f>IF(Y60="","",IF(Y60='Tabla Impacto'!$G$4,'Tabla Impacto'!$F$4,IF(Y60='Tabla Impacto'!$G$5,'Tabla Impacto'!$F$5,IF(Y60='Tabla Impacto'!$G$6,'Tabla Impacto'!$F$6,IF(Y60='Tabla Impacto'!$G$7,'Tabla Impacto'!$F$7,IF(Y60='Tabla Impacto'!$G$8,'Tabla Impacto'!$F$8))))))</f>
        <v>Catastrófico</v>
      </c>
      <c r="Y60" s="559">
        <f t="shared" ref="Y60" si="57">+IF(T60="",W60,IF(W60="",T60,IF(T60&gt;W60,T60,W60)))</f>
        <v>1</v>
      </c>
      <c r="Z60" s="561" t="str">
        <f t="shared" ref="Z60" si="58">IF(OR(AND(P60="Muy Baja",X60="Leve"),AND(P60="Muy Baja",X60="Menor"),AND(P60="Baja",X60="Leve")),"Bajo",IF(OR(AND(P60="Muy baja",X60="Moderado"),AND(P60="Baja",X60="Menor"),AND(P60="Baja",X60="Moderado"),AND(P60="Media",X60="Leve"),AND(P60="Media",X60="Menor"),AND(P60="Media",X60="Moderado"),AND(P60="Alta",X60="Leve"),AND(P60="Alta",X60="Menor")),"Moderado",IF(OR(AND(P60="Muy Baja",X60="Mayor"),AND(P60="Baja",X60="Mayor"),AND(P60="Media",X60="Mayor"),AND(P60="Alta",X60="Moderado"),AND(P60="Alta",X60="Mayor"),AND(P60="Muy Alta",X60="Leve"),AND(P60="Muy Alta",X60="Menor"),AND(P60="Muy Alta",X60="Moderado"),AND(P60="Muy Alta",X60="Mayor")),"Alto",IF(OR(AND(P60="Muy Baja",X60="Catastrófico"),AND(P60="Baja",X60="Catastrófico"),AND(P60="Media",X60="Catastrófico"),AND(P60="Alta",X60="Catastrófico"),AND(P60="Muy Alta",X60="Catastrófico")),"Extremo",""))))</f>
        <v>Extremo</v>
      </c>
      <c r="AA60" s="566"/>
      <c r="AB60" s="408">
        <v>1</v>
      </c>
      <c r="AC60" s="433" t="s">
        <v>928</v>
      </c>
      <c r="AD60" s="138"/>
      <c r="AE60" s="331" t="s">
        <v>223</v>
      </c>
      <c r="AF60" s="330" t="s">
        <v>929</v>
      </c>
      <c r="AG60" s="331" t="s">
        <v>3</v>
      </c>
      <c r="AH60" s="332" t="s">
        <v>12</v>
      </c>
      <c r="AI60" s="332" t="s">
        <v>8</v>
      </c>
      <c r="AJ60" s="333" t="str">
        <f t="shared" si="6"/>
        <v>40%</v>
      </c>
      <c r="AK60" s="332" t="s">
        <v>17</v>
      </c>
      <c r="AL60" s="332" t="s">
        <v>20</v>
      </c>
      <c r="AM60" s="332" t="s">
        <v>111</v>
      </c>
      <c r="AN60" s="309">
        <f>IFERROR(IF(AG60="Probabilidad",(Q60-(+Q60*AJ60)),IF(AG60="Impacto",Q60,"")),"")</f>
        <v>0.6</v>
      </c>
      <c r="AO60" s="419" t="str">
        <f t="shared" ref="AO60" si="59">IFERROR(IF(AN60="","",IF(AN60&lt;=0.2,"Muy Baja",IF(AN60&lt;=0.4,"Baja",IF(AN60&lt;=0.6,"Media",IF(AN60&lt;=0.8,"Alta","Muy Alta"))))),"")</f>
        <v>Media</v>
      </c>
      <c r="AP60" s="125">
        <f t="shared" ref="AP60" si="60">+AN60</f>
        <v>0.6</v>
      </c>
      <c r="AQ60" s="419" t="str">
        <f t="shared" ref="AQ60:AQ61" si="61">IFERROR(IF(AR60="","",IF(AR60&lt;=0.2,"Leve",IF(AR60&lt;=0.4,"Menor",IF(AR60&lt;=0.6,"Moderado",IF(AR60&lt;=0.8,"Mayor","Catastrófico"))))),"")</f>
        <v>Catastrófico</v>
      </c>
      <c r="AR60" s="125">
        <f>IFERROR(IF(AG60="Impacto",(Y60-(+Y60*AJ60)),IF(AG60="Probabilidad",Y60,"")),"")</f>
        <v>1</v>
      </c>
      <c r="AS60" s="404" t="str">
        <f t="shared" si="8"/>
        <v>Extremo</v>
      </c>
      <c r="AT60" s="546">
        <f>+AP61</f>
        <v>0.36</v>
      </c>
      <c r="AU60" s="546">
        <f>+AR61</f>
        <v>1</v>
      </c>
      <c r="AV60" s="548" t="s">
        <v>122</v>
      </c>
      <c r="AW60" s="319"/>
      <c r="AX60" s="319"/>
      <c r="AY60" s="335">
        <v>4</v>
      </c>
      <c r="AZ60" s="336">
        <v>1</v>
      </c>
      <c r="BA60" s="336">
        <v>1</v>
      </c>
      <c r="BB60" s="336">
        <v>1</v>
      </c>
      <c r="BC60" s="336">
        <v>1</v>
      </c>
      <c r="BJ60" s="329"/>
      <c r="BK60" s="329"/>
      <c r="BL60" s="329"/>
      <c r="BM60" s="329"/>
      <c r="BN60" s="329"/>
      <c r="BO60" s="329"/>
      <c r="BP60" s="329"/>
      <c r="BQ60" s="329"/>
      <c r="BR60" s="329"/>
      <c r="BS60" s="329"/>
      <c r="BT60" s="329"/>
      <c r="BU60" s="329"/>
      <c r="BV60" s="329"/>
      <c r="BW60" s="329"/>
      <c r="BX60" s="329"/>
      <c r="BY60" s="329"/>
      <c r="BZ60" s="329"/>
      <c r="CA60" s="329"/>
      <c r="CB60" s="329"/>
      <c r="CC60" s="329"/>
      <c r="CD60" s="329"/>
      <c r="CE60" s="329"/>
      <c r="CF60" s="329"/>
      <c r="CG60" s="329"/>
      <c r="CH60" s="329"/>
      <c r="CL60" s="329"/>
    </row>
    <row r="61" spans="1:90" s="1" customFormat="1" ht="137.44999999999999" customHeight="1" x14ac:dyDescent="0.3">
      <c r="A61" s="565"/>
      <c r="B61" s="567"/>
      <c r="C61" s="567"/>
      <c r="D61" s="567"/>
      <c r="E61" s="566"/>
      <c r="F61" s="541"/>
      <c r="G61" s="541"/>
      <c r="H61" s="541"/>
      <c r="I61" s="541"/>
      <c r="J61" s="567"/>
      <c r="K61" s="582"/>
      <c r="L61" s="583"/>
      <c r="M61" s="583"/>
      <c r="N61" s="567"/>
      <c r="O61" s="566"/>
      <c r="P61" s="557"/>
      <c r="Q61" s="559"/>
      <c r="R61" s="581"/>
      <c r="S61" s="557"/>
      <c r="T61" s="559"/>
      <c r="U61" s="581"/>
      <c r="V61" s="557"/>
      <c r="W61" s="559"/>
      <c r="X61" s="561"/>
      <c r="Y61" s="559"/>
      <c r="Z61" s="561"/>
      <c r="AA61" s="566"/>
      <c r="AB61" s="408">
        <v>2</v>
      </c>
      <c r="AC61" s="433" t="s">
        <v>952</v>
      </c>
      <c r="AD61" s="138"/>
      <c r="AE61" s="331" t="s">
        <v>223</v>
      </c>
      <c r="AF61" s="330" t="s">
        <v>857</v>
      </c>
      <c r="AG61" s="331" t="s">
        <v>3</v>
      </c>
      <c r="AH61" s="332" t="s">
        <v>12</v>
      </c>
      <c r="AI61" s="332" t="s">
        <v>8</v>
      </c>
      <c r="AJ61" s="333" t="str">
        <f t="shared" si="6"/>
        <v>40%</v>
      </c>
      <c r="AK61" s="332" t="s">
        <v>17</v>
      </c>
      <c r="AL61" s="332" t="s">
        <v>20</v>
      </c>
      <c r="AM61" s="332" t="s">
        <v>111</v>
      </c>
      <c r="AN61" s="308">
        <f>IFERROR(IF(AND(AG60="Probabilidad",AG61="Probabilidad"),(AP60-(+AP60*AJ61)),IF(AG61="Probabilidad",(Q60-(+Q60*AJ61)),IF(AG61="Impacto",AP60,""))),"")</f>
        <v>0.36</v>
      </c>
      <c r="AO61" s="419" t="str">
        <f>IFERROR(IF(AN61="","",IF(AN61&lt;=0.2,"Muy Baja",IF(AN61&lt;=0.4,"Baja",IF(AN61&lt;=0.6,"Media",IF(AN61&lt;=0.8,"Alta","Muy Alta"))))),"")</f>
        <v>Baja</v>
      </c>
      <c r="AP61" s="125">
        <f>+AN61</f>
        <v>0.36</v>
      </c>
      <c r="AQ61" s="419" t="str">
        <f t="shared" si="61"/>
        <v>Catastrófico</v>
      </c>
      <c r="AR61" s="125">
        <f>IFERROR(IF(AND(AG60="Impacto",AG61="Impacto"),(AR60-(+AR60*AJ61)),IF(AG61="Impacto",(Y60-(+Y60*AJ61)),IF(AG61="Probabilidad",AR60,""))),"")</f>
        <v>1</v>
      </c>
      <c r="AS61" s="404" t="str">
        <f t="shared" si="8"/>
        <v>Extremo</v>
      </c>
      <c r="AT61" s="546"/>
      <c r="AU61" s="546"/>
      <c r="AV61" s="548"/>
      <c r="AW61" s="319"/>
      <c r="AX61" s="319"/>
      <c r="AY61" s="335">
        <v>12</v>
      </c>
      <c r="AZ61" s="336">
        <v>3</v>
      </c>
      <c r="BA61" s="336">
        <v>3</v>
      </c>
      <c r="BB61" s="336">
        <v>3</v>
      </c>
      <c r="BC61" s="336">
        <v>3</v>
      </c>
      <c r="BJ61" s="329"/>
      <c r="BK61" s="329"/>
      <c r="BL61" s="329"/>
      <c r="BM61" s="329"/>
      <c r="BN61" s="329"/>
      <c r="BO61" s="329"/>
      <c r="BP61" s="329"/>
      <c r="BQ61" s="329"/>
      <c r="BR61" s="329"/>
      <c r="BS61" s="329"/>
      <c r="BT61" s="329"/>
      <c r="BU61" s="329"/>
      <c r="BV61" s="329"/>
      <c r="BW61" s="329"/>
      <c r="BX61" s="329"/>
      <c r="BY61" s="329"/>
      <c r="BZ61" s="329"/>
      <c r="CA61" s="329"/>
      <c r="CB61" s="329"/>
      <c r="CC61" s="329"/>
      <c r="CD61" s="329"/>
      <c r="CE61" s="329"/>
      <c r="CF61" s="329"/>
      <c r="CG61" s="329"/>
      <c r="CH61" s="329"/>
      <c r="CL61" s="329"/>
    </row>
    <row r="62" spans="1:90" s="1" customFormat="1" ht="13.9" hidden="1" customHeight="1" x14ac:dyDescent="0.3">
      <c r="A62" s="565"/>
      <c r="B62" s="567" t="s">
        <v>617</v>
      </c>
      <c r="C62" s="567" t="s">
        <v>616</v>
      </c>
      <c r="D62" s="567" t="s">
        <v>615</v>
      </c>
      <c r="E62" s="566" t="s">
        <v>299</v>
      </c>
      <c r="F62" s="541"/>
      <c r="G62" s="541"/>
      <c r="H62" s="541"/>
      <c r="I62" s="541"/>
      <c r="J62" s="567" t="s">
        <v>353</v>
      </c>
      <c r="K62" s="582" t="s">
        <v>813</v>
      </c>
      <c r="L62" s="583" t="s">
        <v>814</v>
      </c>
      <c r="M62" s="583" t="str">
        <f>+CONCATENATE(J62," ",K62," ",L62)</f>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
      <c r="N62" s="567"/>
      <c r="O62" s="566">
        <v>341000</v>
      </c>
      <c r="P62" s="557"/>
      <c r="Q62" s="559"/>
      <c r="R62" s="581"/>
      <c r="S62" s="557"/>
      <c r="T62" s="559"/>
      <c r="U62" s="581"/>
      <c r="V62" s="557"/>
      <c r="W62" s="559"/>
      <c r="X62" s="561"/>
      <c r="Y62" s="559"/>
      <c r="Z62" s="561"/>
      <c r="AA62" s="566"/>
      <c r="AB62" s="408"/>
      <c r="AC62" s="433"/>
      <c r="AD62" s="138"/>
      <c r="AE62" s="331"/>
      <c r="AF62" s="330"/>
      <c r="AG62" s="331" t="str">
        <f t="shared" si="11"/>
        <v/>
      </c>
      <c r="AH62" s="332"/>
      <c r="AI62" s="332"/>
      <c r="AJ62" s="333" t="str">
        <f t="shared" si="6"/>
        <v/>
      </c>
      <c r="AK62" s="332"/>
      <c r="AL62" s="332"/>
      <c r="AM62" s="332"/>
      <c r="AN62" s="207"/>
      <c r="AO62" s="419" t="str">
        <f t="shared" si="7"/>
        <v/>
      </c>
      <c r="AP62" s="125"/>
      <c r="AQ62" s="419" t="str">
        <f t="shared" si="10"/>
        <v/>
      </c>
      <c r="AR62" s="125" t="str">
        <f t="shared" si="12"/>
        <v/>
      </c>
      <c r="AS62" s="404" t="str">
        <f t="shared" si="8"/>
        <v/>
      </c>
      <c r="AT62" s="404"/>
      <c r="AU62" s="404"/>
      <c r="AV62" s="418"/>
      <c r="AW62" s="319"/>
      <c r="AX62" s="319"/>
      <c r="AY62" s="139"/>
      <c r="AZ62" s="136"/>
      <c r="BA62" s="136"/>
      <c r="BB62" s="136"/>
      <c r="BC62" s="136"/>
      <c r="BJ62" s="329"/>
      <c r="BK62" s="329"/>
      <c r="BL62" s="329"/>
      <c r="BM62" s="329"/>
      <c r="BN62" s="329"/>
      <c r="BO62" s="329"/>
      <c r="BP62" s="329"/>
      <c r="BQ62" s="329"/>
      <c r="BR62" s="329"/>
      <c r="BS62" s="329"/>
      <c r="BT62" s="329"/>
      <c r="BU62" s="329"/>
      <c r="BV62" s="329"/>
      <c r="BW62" s="329"/>
      <c r="BX62" s="329"/>
      <c r="BY62" s="329"/>
      <c r="BZ62" s="329"/>
      <c r="CA62" s="329"/>
      <c r="CB62" s="329"/>
      <c r="CC62" s="329"/>
      <c r="CD62" s="329"/>
      <c r="CE62" s="329"/>
      <c r="CF62" s="329"/>
      <c r="CG62" s="329"/>
      <c r="CH62" s="329"/>
      <c r="CL62" s="329"/>
    </row>
    <row r="63" spans="1:90" s="1" customFormat="1" ht="13.9" hidden="1" customHeight="1" x14ac:dyDescent="0.3">
      <c r="A63" s="565"/>
      <c r="B63" s="567"/>
      <c r="C63" s="567"/>
      <c r="D63" s="567"/>
      <c r="E63" s="566"/>
      <c r="F63" s="541"/>
      <c r="G63" s="541"/>
      <c r="H63" s="541"/>
      <c r="I63" s="541"/>
      <c r="J63" s="567"/>
      <c r="K63" s="582"/>
      <c r="L63" s="583"/>
      <c r="M63" s="583"/>
      <c r="N63" s="567"/>
      <c r="O63" s="566"/>
      <c r="P63" s="557"/>
      <c r="Q63" s="559"/>
      <c r="R63" s="581"/>
      <c r="S63" s="557"/>
      <c r="T63" s="559"/>
      <c r="U63" s="581"/>
      <c r="V63" s="557"/>
      <c r="W63" s="559"/>
      <c r="X63" s="561"/>
      <c r="Y63" s="559"/>
      <c r="Z63" s="561"/>
      <c r="AA63" s="566"/>
      <c r="AB63" s="408"/>
      <c r="AC63" s="433"/>
      <c r="AD63" s="138"/>
      <c r="AE63" s="331"/>
      <c r="AF63" s="330"/>
      <c r="AG63" s="331" t="str">
        <f t="shared" si="11"/>
        <v/>
      </c>
      <c r="AH63" s="332"/>
      <c r="AI63" s="332"/>
      <c r="AJ63" s="333" t="str">
        <f t="shared" si="6"/>
        <v/>
      </c>
      <c r="AK63" s="332"/>
      <c r="AL63" s="332"/>
      <c r="AM63" s="332"/>
      <c r="AN63" s="124"/>
      <c r="AO63" s="419" t="str">
        <f t="shared" si="7"/>
        <v/>
      </c>
      <c r="AP63" s="125"/>
      <c r="AQ63" s="419" t="str">
        <f t="shared" si="10"/>
        <v/>
      </c>
      <c r="AR63" s="125" t="str">
        <f t="shared" si="12"/>
        <v/>
      </c>
      <c r="AS63" s="404" t="str">
        <f t="shared" si="8"/>
        <v/>
      </c>
      <c r="AT63" s="404"/>
      <c r="AU63" s="404"/>
      <c r="AV63" s="418"/>
      <c r="AW63" s="319"/>
      <c r="AX63" s="319"/>
      <c r="AY63" s="139"/>
      <c r="AZ63" s="136"/>
      <c r="BA63" s="136"/>
      <c r="BB63" s="136"/>
      <c r="BC63" s="136"/>
      <c r="BJ63" s="329"/>
      <c r="BK63" s="329"/>
      <c r="BL63" s="329"/>
      <c r="BM63" s="329"/>
      <c r="BN63" s="329"/>
      <c r="BO63" s="329"/>
      <c r="BP63" s="329"/>
      <c r="BQ63" s="329"/>
      <c r="BR63" s="329"/>
      <c r="BS63" s="329"/>
      <c r="BT63" s="329"/>
      <c r="BU63" s="329"/>
      <c r="BV63" s="329"/>
      <c r="BW63" s="329"/>
      <c r="BX63" s="329"/>
      <c r="BY63" s="329"/>
      <c r="BZ63" s="329"/>
      <c r="CA63" s="329"/>
      <c r="CB63" s="329"/>
      <c r="CC63" s="329"/>
      <c r="CD63" s="329"/>
      <c r="CE63" s="329"/>
      <c r="CF63" s="329"/>
      <c r="CG63" s="329"/>
      <c r="CH63" s="329"/>
      <c r="CL63" s="329"/>
    </row>
    <row r="64" spans="1:90" s="1" customFormat="1" ht="13.9" hidden="1" customHeight="1" x14ac:dyDescent="0.3">
      <c r="A64" s="565"/>
      <c r="B64" s="567" t="s">
        <v>617</v>
      </c>
      <c r="C64" s="567" t="s">
        <v>616</v>
      </c>
      <c r="D64" s="567" t="s">
        <v>615</v>
      </c>
      <c r="E64" s="566" t="s">
        <v>299</v>
      </c>
      <c r="F64" s="541"/>
      <c r="G64" s="541"/>
      <c r="H64" s="541"/>
      <c r="I64" s="541"/>
      <c r="J64" s="567" t="s">
        <v>353</v>
      </c>
      <c r="K64" s="582" t="s">
        <v>813</v>
      </c>
      <c r="L64" s="583" t="s">
        <v>814</v>
      </c>
      <c r="M64" s="583" t="str">
        <f>+CONCATENATE(J64," ",K64," ",L64)</f>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
      <c r="N64" s="567"/>
      <c r="O64" s="566">
        <v>341000</v>
      </c>
      <c r="P64" s="557"/>
      <c r="Q64" s="559"/>
      <c r="R64" s="581"/>
      <c r="S64" s="557"/>
      <c r="T64" s="559"/>
      <c r="U64" s="581"/>
      <c r="V64" s="557"/>
      <c r="W64" s="559"/>
      <c r="X64" s="561"/>
      <c r="Y64" s="559"/>
      <c r="Z64" s="561"/>
      <c r="AA64" s="566"/>
      <c r="AB64" s="408"/>
      <c r="AC64" s="433"/>
      <c r="AD64" s="138"/>
      <c r="AE64" s="331"/>
      <c r="AF64" s="330"/>
      <c r="AG64" s="331" t="str">
        <f t="shared" si="11"/>
        <v/>
      </c>
      <c r="AH64" s="332"/>
      <c r="AI64" s="332"/>
      <c r="AJ64" s="333" t="str">
        <f t="shared" si="6"/>
        <v/>
      </c>
      <c r="AK64" s="332"/>
      <c r="AL64" s="332"/>
      <c r="AM64" s="332"/>
      <c r="AN64" s="124"/>
      <c r="AO64" s="419" t="str">
        <f t="shared" si="7"/>
        <v/>
      </c>
      <c r="AP64" s="125"/>
      <c r="AQ64" s="419" t="str">
        <f t="shared" si="10"/>
        <v/>
      </c>
      <c r="AR64" s="125" t="str">
        <f t="shared" si="12"/>
        <v/>
      </c>
      <c r="AS64" s="404" t="str">
        <f t="shared" si="8"/>
        <v/>
      </c>
      <c r="AT64" s="404"/>
      <c r="AU64" s="404"/>
      <c r="AV64" s="418"/>
      <c r="AW64" s="319"/>
      <c r="AX64" s="319"/>
      <c r="AY64" s="139"/>
      <c r="AZ64" s="136"/>
      <c r="BA64" s="136"/>
      <c r="BB64" s="136"/>
      <c r="BC64" s="136"/>
      <c r="BJ64" s="329"/>
      <c r="BK64" s="329"/>
      <c r="BL64" s="329"/>
      <c r="BM64" s="329"/>
      <c r="BN64" s="329"/>
      <c r="BO64" s="329"/>
      <c r="BP64" s="329"/>
      <c r="BQ64" s="329"/>
      <c r="BR64" s="329"/>
      <c r="BS64" s="329"/>
      <c r="BT64" s="329"/>
      <c r="BU64" s="329"/>
      <c r="BV64" s="329"/>
      <c r="BW64" s="329"/>
      <c r="BX64" s="329"/>
      <c r="BY64" s="329"/>
      <c r="BZ64" s="329"/>
      <c r="CA64" s="329"/>
      <c r="CB64" s="329"/>
      <c r="CC64" s="329"/>
      <c r="CD64" s="329"/>
      <c r="CE64" s="329"/>
      <c r="CF64" s="329"/>
      <c r="CG64" s="329"/>
      <c r="CH64" s="329"/>
      <c r="CL64" s="329"/>
    </row>
    <row r="65" spans="1:90" s="1" customFormat="1" ht="13.9" hidden="1" customHeight="1" x14ac:dyDescent="0.3">
      <c r="A65" s="565"/>
      <c r="B65" s="567"/>
      <c r="C65" s="567"/>
      <c r="D65" s="567"/>
      <c r="E65" s="566"/>
      <c r="F65" s="541"/>
      <c r="G65" s="541"/>
      <c r="H65" s="541"/>
      <c r="I65" s="541"/>
      <c r="J65" s="567"/>
      <c r="K65" s="582"/>
      <c r="L65" s="583"/>
      <c r="M65" s="583"/>
      <c r="N65" s="567"/>
      <c r="O65" s="566"/>
      <c r="P65" s="557"/>
      <c r="Q65" s="559"/>
      <c r="R65" s="581"/>
      <c r="S65" s="557"/>
      <c r="T65" s="559"/>
      <c r="U65" s="581"/>
      <c r="V65" s="557"/>
      <c r="W65" s="559"/>
      <c r="X65" s="561"/>
      <c r="Y65" s="559"/>
      <c r="Z65" s="561"/>
      <c r="AA65" s="566"/>
      <c r="AB65" s="408"/>
      <c r="AC65" s="433"/>
      <c r="AD65" s="138"/>
      <c r="AE65" s="331"/>
      <c r="AF65" s="330"/>
      <c r="AG65" s="331" t="str">
        <f t="shared" si="11"/>
        <v/>
      </c>
      <c r="AH65" s="332"/>
      <c r="AI65" s="332"/>
      <c r="AJ65" s="333" t="str">
        <f t="shared" si="6"/>
        <v/>
      </c>
      <c r="AK65" s="332"/>
      <c r="AL65" s="332"/>
      <c r="AM65" s="332"/>
      <c r="AN65" s="124"/>
      <c r="AO65" s="419" t="str">
        <f t="shared" si="7"/>
        <v/>
      </c>
      <c r="AP65" s="125"/>
      <c r="AQ65" s="419" t="str">
        <f t="shared" si="10"/>
        <v/>
      </c>
      <c r="AR65" s="125" t="str">
        <f t="shared" si="12"/>
        <v/>
      </c>
      <c r="AS65" s="404" t="str">
        <f t="shared" si="8"/>
        <v/>
      </c>
      <c r="AT65" s="404"/>
      <c r="AU65" s="404"/>
      <c r="AV65" s="418"/>
      <c r="AW65" s="319"/>
      <c r="AX65" s="319"/>
      <c r="AY65" s="139"/>
      <c r="AZ65" s="136"/>
      <c r="BA65" s="136"/>
      <c r="BB65" s="136"/>
      <c r="BC65" s="136"/>
      <c r="BJ65" s="329"/>
      <c r="BK65" s="329"/>
      <c r="BL65" s="329"/>
      <c r="BM65" s="329"/>
      <c r="BN65" s="329"/>
      <c r="BO65" s="329"/>
      <c r="BP65" s="329"/>
      <c r="BQ65" s="329"/>
      <c r="BR65" s="329"/>
      <c r="BS65" s="329"/>
      <c r="BT65" s="329"/>
      <c r="BU65" s="329"/>
      <c r="BV65" s="329"/>
      <c r="BW65" s="329"/>
      <c r="BX65" s="329"/>
      <c r="BY65" s="329"/>
      <c r="BZ65" s="329"/>
      <c r="CA65" s="329"/>
      <c r="CB65" s="329"/>
      <c r="CC65" s="329"/>
      <c r="CD65" s="329"/>
      <c r="CE65" s="329"/>
      <c r="CF65" s="329"/>
      <c r="CG65" s="329"/>
      <c r="CH65" s="329"/>
      <c r="CL65" s="329"/>
    </row>
    <row r="66" spans="1:90" s="1" customFormat="1" ht="168.6" customHeight="1" x14ac:dyDescent="0.3">
      <c r="A66" s="565" t="s">
        <v>614</v>
      </c>
      <c r="B66" s="567" t="s">
        <v>613</v>
      </c>
      <c r="C66" s="567" t="s">
        <v>234</v>
      </c>
      <c r="D66" s="567" t="s">
        <v>612</v>
      </c>
      <c r="E66" s="567" t="s">
        <v>236</v>
      </c>
      <c r="F66" s="541" t="s">
        <v>783</v>
      </c>
      <c r="G66" s="541" t="s">
        <v>794</v>
      </c>
      <c r="H66" s="541" t="s">
        <v>796</v>
      </c>
      <c r="I66" s="541" t="s">
        <v>800</v>
      </c>
      <c r="J66" s="567" t="s">
        <v>353</v>
      </c>
      <c r="K66" s="582" t="s">
        <v>611</v>
      </c>
      <c r="L66" s="583" t="s">
        <v>610</v>
      </c>
      <c r="M66" s="583" t="str">
        <f t="shared" ref="M66:M97" si="62">+CONCATENATE(J66," ",K66," ",L66)</f>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66" s="567" t="s">
        <v>213</v>
      </c>
      <c r="O66" s="566">
        <v>40</v>
      </c>
      <c r="P66" s="557" t="str">
        <f t="shared" ref="P66" si="63">IF(O66&lt;=0,"",IF(O66&lt;=2,"Muy Baja",IF(O66&lt;=24,"Baja",IF(O66&lt;=500,"Media",IF(O66&lt;=5000,"Alta","Muy Alta")))))</f>
        <v>Media</v>
      </c>
      <c r="Q66" s="559">
        <f t="shared" si="14"/>
        <v>0.6</v>
      </c>
      <c r="R66" s="581"/>
      <c r="S66" s="557" t="str">
        <f>IF(OR(R66='Tabla Impacto'!$C$11,R66='Tabla Impacto'!$D$11),"Leve",IF(OR(R66='Tabla Impacto'!$C$12,R66='Tabla Impacto'!$D$12),"Menor",IF(OR(R66='Tabla Impacto'!$C$13,R66='Tabla Impacto'!$D$13),"Moderado",IF(OR(R66='Tabla Impacto'!$C$14,R66='Tabla Impacto'!$D$14),"Mayor",IF(OR(R66='Tabla Impacto'!$C$15,R66='Tabla Impacto'!$D$15),"Catastrófico","")))))</f>
        <v/>
      </c>
      <c r="T66" s="559" t="str">
        <f t="shared" ref="T66" si="64">IF(S66="","",IF(S66="Leve",0.2,IF(S66="Menor",0.4,IF(S66="Moderado",0.6,IF(S66="Mayor",0.8,IF(S66="Catastrófico",1,))))))</f>
        <v/>
      </c>
      <c r="U66" s="581" t="s">
        <v>137</v>
      </c>
      <c r="V66" s="557" t="str">
        <f>IF(OR(U66='Tabla Impacto'!$C$11,U66='Tabla Impacto'!$D$11),"Leve",IF(OR(U66='Tabla Impacto'!$C$12,U66='Tabla Impacto'!$D$12),"Menor",IF(OR(U66='Tabla Impacto'!$C$13,U66='Tabla Impacto'!$D$13),"Moderado",IF(OR(U66='Tabla Impacto'!$C$14,U66='Tabla Impacto'!$D$14),"Mayor",IF(OR(U66='Tabla Impacto'!$C$15,U66='Tabla Impacto'!$D$15),"Catastrófico","")))))</f>
        <v>Mayor</v>
      </c>
      <c r="W66" s="559">
        <f t="shared" ref="W66" si="65">IF(V66="","",IF(V66="Leve",0.2,IF(V66="Menor",0.4,IF(V66="Moderado",0.6,IF(V66="Mayor",0.8,IF(V66="Catastrófico",1,))))))</f>
        <v>0.8</v>
      </c>
      <c r="X66" s="561" t="str">
        <f>IF(Y66="","",IF(Y66='Tabla Impacto'!$G$4,'Tabla Impacto'!$F$4,IF(Y66='Tabla Impacto'!$G$5,'Tabla Impacto'!$F$5,IF(Y66='Tabla Impacto'!$G$6,'Tabla Impacto'!$F$6,IF(Y66='Tabla Impacto'!$G$7,'Tabla Impacto'!$F$7,IF(Y66='Tabla Impacto'!$G$8,'Tabla Impacto'!$F$8))))))</f>
        <v>Mayor</v>
      </c>
      <c r="Y66" s="559">
        <f t="shared" ref="Y66" si="66">+IF(T66="",W66,IF(W66="",T66,IF(T66&gt;W66,T66,W66)))</f>
        <v>0.8</v>
      </c>
      <c r="Z66" s="561" t="str">
        <f t="shared" ref="Z66" si="67">IF(OR(AND(P66="Muy Baja",X66="Leve"),AND(P66="Muy Baja",X66="Menor"),AND(P66="Baja",X66="Leve")),"Bajo",IF(OR(AND(P66="Muy baja",X66="Moderado"),AND(P66="Baja",X66="Menor"),AND(P66="Baja",X66="Moderado"),AND(P66="Media",X66="Leve"),AND(P66="Media",X66="Menor"),AND(P66="Media",X66="Moderado"),AND(P66="Alta",X66="Leve"),AND(P66="Alta",X66="Menor")),"Moderado",IF(OR(AND(P66="Muy Baja",X66="Mayor"),AND(P66="Baja",X66="Mayor"),AND(P66="Media",X66="Mayor"),AND(P66="Alta",X66="Moderado"),AND(P66="Alta",X66="Mayor"),AND(P66="Muy Alta",X66="Leve"),AND(P66="Muy Alta",X66="Menor"),AND(P66="Muy Alta",X66="Moderado"),AND(P66="Muy Alta",X66="Mayor")),"Alto",IF(OR(AND(P66="Muy Baja",X66="Catastrófico"),AND(P66="Baja",X66="Catastrófico"),AND(P66="Media",X66="Catastrófico"),AND(P66="Alta",X66="Catastrófico"),AND(P66="Muy Alta",X66="Catastrófico")),"Extremo",""))))</f>
        <v>Alto</v>
      </c>
      <c r="AA66" s="566"/>
      <c r="AB66" s="408">
        <v>1</v>
      </c>
      <c r="AC66" s="338" t="s">
        <v>946</v>
      </c>
      <c r="AD66" s="138"/>
      <c r="AE66" s="331" t="s">
        <v>223</v>
      </c>
      <c r="AF66" s="330" t="s">
        <v>951</v>
      </c>
      <c r="AG66" s="331" t="s">
        <v>3</v>
      </c>
      <c r="AH66" s="332" t="s">
        <v>12</v>
      </c>
      <c r="AI66" s="332" t="s">
        <v>8</v>
      </c>
      <c r="AJ66" s="333" t="str">
        <f t="shared" si="6"/>
        <v>40%</v>
      </c>
      <c r="AK66" s="332" t="s">
        <v>17</v>
      </c>
      <c r="AL66" s="332" t="s">
        <v>20</v>
      </c>
      <c r="AM66" s="332" t="s">
        <v>111</v>
      </c>
      <c r="AN66" s="309">
        <f>IFERROR(IF(AG66="Probabilidad",(Q66-(+Q66*AJ66)),IF(AG66="Impacto",Q66,"")),"")</f>
        <v>0.36</v>
      </c>
      <c r="AO66" s="419" t="str">
        <f t="shared" si="7"/>
        <v>Baja</v>
      </c>
      <c r="AP66" s="125">
        <f t="shared" ref="AP66:AP68" si="68">+AN66</f>
        <v>0.36</v>
      </c>
      <c r="AQ66" s="419" t="str">
        <f t="shared" si="10"/>
        <v>Mayor</v>
      </c>
      <c r="AR66" s="125">
        <f>IFERROR(IF(AG66="Impacto",(Y66-(+Y66*AJ66)),IF(AG66="Probabilidad",Y66,"")),"")</f>
        <v>0.8</v>
      </c>
      <c r="AS66" s="404" t="str">
        <f t="shared" ref="AS66:AS68" si="69">IFERROR(IF(OR(AND(AO66="Muy Baja",AQ66="Leve"),AND(AO66="Muy Baja",AQ66="Menor"),AND(AO66="Baja",AQ66="Leve")),"Bajo",IF(OR(AND(AO66="Muy baja",AQ66="Moderado"),AND(AO66="Baja",AQ66="Menor"),AND(AO66="Baja",AQ66="Moderado"),AND(AO66="Media",AQ66="Leve"),AND(AO66="Media",AQ66="Menor"),AND(AO66="Media",AQ66="Moderado"),AND(AO66="Alta",AQ66="Leve"),AND(AO66="Alta",AQ66="Menor")),"Moderado",IF(OR(AND(AO66="Muy Baja",AQ66="Mayor"),AND(AO66="Baja",AQ66="Mayor"),AND(AO66="Media",AQ66="Mayor"),AND(AO66="Alta",AQ66="Moderado"),AND(AO66="Alta",AQ66="Mayor"),AND(AO66="Muy Alta",AQ66="Leve"),AND(AO66="Muy Alta",AQ66="Menor"),AND(AO66="Muy Alta",AQ66="Moderado"),AND(AO66="Muy Alta",AQ66="Mayor")),"Alto",IF(OR(AND(AO66="Muy Baja",AQ66="Catastrófico"),AND(AO66="Baja",AQ66="Catastrófico"),AND(AO66="Media",AQ66="Catastrófico"),AND(AO66="Alta",AQ66="Catastrófico"),AND(AO66="Muy Alta",AQ66="Catastrófico")),"Extremo","")))),"")</f>
        <v>Alto</v>
      </c>
      <c r="AT66" s="546">
        <f>+AP68</f>
        <v>0.12959999999999999</v>
      </c>
      <c r="AU66" s="546">
        <f>+AR68</f>
        <v>0.8</v>
      </c>
      <c r="AV66" s="548"/>
      <c r="AW66" s="319"/>
      <c r="AX66" s="319"/>
      <c r="AY66" s="335">
        <v>0</v>
      </c>
      <c r="AZ66" s="336">
        <v>0</v>
      </c>
      <c r="BA66" s="336">
        <v>0</v>
      </c>
      <c r="BB66" s="336">
        <v>0</v>
      </c>
      <c r="BC66" s="336">
        <v>0</v>
      </c>
      <c r="BJ66" s="329"/>
      <c r="BK66" s="329"/>
      <c r="BL66" s="329"/>
      <c r="BM66" s="329"/>
      <c r="BN66" s="329"/>
      <c r="BO66" s="329"/>
      <c r="BP66" s="329"/>
      <c r="BQ66" s="329"/>
      <c r="BR66" s="329"/>
      <c r="BS66" s="329"/>
      <c r="BT66" s="329"/>
      <c r="BU66" s="329"/>
      <c r="BV66" s="329"/>
      <c r="BW66" s="329"/>
      <c r="BX66" s="329"/>
      <c r="BY66" s="329"/>
      <c r="BZ66" s="329"/>
      <c r="CA66" s="329"/>
      <c r="CB66" s="329"/>
      <c r="CC66" s="329"/>
      <c r="CD66" s="329"/>
      <c r="CE66" s="329"/>
      <c r="CF66" s="329"/>
      <c r="CG66" s="329"/>
      <c r="CH66" s="329"/>
      <c r="CL66" s="329"/>
    </row>
    <row r="67" spans="1:90" s="1" customFormat="1" ht="120" customHeight="1" x14ac:dyDescent="0.3">
      <c r="A67" s="565"/>
      <c r="B67" s="567" t="s">
        <v>613</v>
      </c>
      <c r="C67" s="567" t="s">
        <v>234</v>
      </c>
      <c r="D67" s="567" t="s">
        <v>612</v>
      </c>
      <c r="E67" s="567" t="s">
        <v>236</v>
      </c>
      <c r="F67" s="541"/>
      <c r="G67" s="541"/>
      <c r="H67" s="541"/>
      <c r="I67" s="541"/>
      <c r="J67" s="567" t="s">
        <v>353</v>
      </c>
      <c r="K67" s="582" t="s">
        <v>611</v>
      </c>
      <c r="L67" s="583" t="s">
        <v>610</v>
      </c>
      <c r="M67" s="583" t="str">
        <f t="shared" si="62"/>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67" s="567"/>
      <c r="O67" s="566">
        <v>40</v>
      </c>
      <c r="P67" s="557"/>
      <c r="Q67" s="559"/>
      <c r="R67" s="581"/>
      <c r="S67" s="557"/>
      <c r="T67" s="559"/>
      <c r="U67" s="581"/>
      <c r="V67" s="557"/>
      <c r="W67" s="559"/>
      <c r="X67" s="561"/>
      <c r="Y67" s="559"/>
      <c r="Z67" s="561"/>
      <c r="AA67" s="566"/>
      <c r="AB67" s="408">
        <v>2</v>
      </c>
      <c r="AC67" s="338" t="s">
        <v>947</v>
      </c>
      <c r="AD67" s="138"/>
      <c r="AE67" s="331" t="s">
        <v>223</v>
      </c>
      <c r="AF67" s="330" t="s">
        <v>953</v>
      </c>
      <c r="AG67" s="331" t="s">
        <v>3</v>
      </c>
      <c r="AH67" s="332" t="s">
        <v>12</v>
      </c>
      <c r="AI67" s="332" t="s">
        <v>8</v>
      </c>
      <c r="AJ67" s="333" t="str">
        <f t="shared" si="6"/>
        <v>40%</v>
      </c>
      <c r="AK67" s="332" t="s">
        <v>17</v>
      </c>
      <c r="AL67" s="332" t="s">
        <v>20</v>
      </c>
      <c r="AM67" s="332" t="s">
        <v>111</v>
      </c>
      <c r="AN67" s="308">
        <f>IFERROR(IF(AND(AG66="Probabilidad",AG67="Probabilidad"),(AP66-(+AP66*AJ67)),IF(AG67="Probabilidad",(Q66-(+Q66*AJ67)),IF(AG67="Impacto",AP66,""))),"")</f>
        <v>0.216</v>
      </c>
      <c r="AO67" s="419" t="str">
        <f t="shared" si="7"/>
        <v>Baja</v>
      </c>
      <c r="AP67" s="125">
        <f t="shared" si="68"/>
        <v>0.216</v>
      </c>
      <c r="AQ67" s="419" t="str">
        <f t="shared" si="10"/>
        <v>Mayor</v>
      </c>
      <c r="AR67" s="125">
        <f t="shared" ref="AR67:AR68" si="70">IFERROR(IF(AND(AG66="Impacto",AG67="Impacto"),(AR66-(+AR66*AJ67)),IF(AG67="Impacto",(Y66-(+Y66*AJ67)),IF(AG67="Probabilidad",AR66,""))),"")</f>
        <v>0.8</v>
      </c>
      <c r="AS67" s="404" t="str">
        <f t="shared" si="69"/>
        <v>Alto</v>
      </c>
      <c r="AT67" s="546"/>
      <c r="AU67" s="546"/>
      <c r="AV67" s="548"/>
      <c r="AW67" s="319"/>
      <c r="AX67" s="319"/>
      <c r="AY67" s="335">
        <v>0</v>
      </c>
      <c r="AZ67" s="336">
        <v>0</v>
      </c>
      <c r="BA67" s="336">
        <v>0</v>
      </c>
      <c r="BB67" s="336">
        <v>0</v>
      </c>
      <c r="BC67" s="336">
        <v>0</v>
      </c>
      <c r="BJ67" s="329"/>
      <c r="BK67" s="329"/>
      <c r="BL67" s="329"/>
      <c r="BM67" s="329"/>
      <c r="BN67" s="329"/>
      <c r="BO67" s="329"/>
      <c r="BP67" s="329"/>
      <c r="BQ67" s="329"/>
      <c r="BR67" s="329"/>
      <c r="BS67" s="329"/>
      <c r="BT67" s="329"/>
      <c r="BU67" s="329"/>
      <c r="BV67" s="329"/>
      <c r="BW67" s="329"/>
      <c r="BX67" s="329"/>
      <c r="BY67" s="329"/>
      <c r="BZ67" s="329"/>
      <c r="CA67" s="329"/>
      <c r="CB67" s="329"/>
      <c r="CC67" s="329"/>
      <c r="CD67" s="329"/>
      <c r="CE67" s="329"/>
      <c r="CF67" s="329"/>
      <c r="CG67" s="329"/>
      <c r="CH67" s="329"/>
      <c r="CL67" s="329"/>
    </row>
    <row r="68" spans="1:90" s="1" customFormat="1" ht="147.6" customHeight="1" x14ac:dyDescent="0.3">
      <c r="A68" s="565"/>
      <c r="B68" s="567" t="s">
        <v>613</v>
      </c>
      <c r="C68" s="567" t="s">
        <v>234</v>
      </c>
      <c r="D68" s="567" t="s">
        <v>612</v>
      </c>
      <c r="E68" s="567" t="s">
        <v>236</v>
      </c>
      <c r="F68" s="541"/>
      <c r="G68" s="541"/>
      <c r="H68" s="541"/>
      <c r="I68" s="541"/>
      <c r="J68" s="567" t="s">
        <v>353</v>
      </c>
      <c r="K68" s="582" t="s">
        <v>611</v>
      </c>
      <c r="L68" s="583" t="s">
        <v>610</v>
      </c>
      <c r="M68" s="583" t="str">
        <f t="shared" si="62"/>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68" s="567"/>
      <c r="O68" s="566">
        <v>40</v>
      </c>
      <c r="P68" s="557"/>
      <c r="Q68" s="559"/>
      <c r="R68" s="581"/>
      <c r="S68" s="557"/>
      <c r="T68" s="559"/>
      <c r="U68" s="581"/>
      <c r="V68" s="557"/>
      <c r="W68" s="559"/>
      <c r="X68" s="561"/>
      <c r="Y68" s="559"/>
      <c r="Z68" s="561"/>
      <c r="AA68" s="566"/>
      <c r="AB68" s="408">
        <v>3</v>
      </c>
      <c r="AC68" s="338" t="s">
        <v>948</v>
      </c>
      <c r="AD68" s="138"/>
      <c r="AE68" s="331" t="s">
        <v>223</v>
      </c>
      <c r="AF68" s="330" t="s">
        <v>834</v>
      </c>
      <c r="AG68" s="331" t="s">
        <v>3</v>
      </c>
      <c r="AH68" s="332" t="s">
        <v>12</v>
      </c>
      <c r="AI68" s="332" t="s">
        <v>8</v>
      </c>
      <c r="AJ68" s="333" t="str">
        <f t="shared" si="6"/>
        <v>40%</v>
      </c>
      <c r="AK68" s="332" t="s">
        <v>17</v>
      </c>
      <c r="AL68" s="332" t="s">
        <v>20</v>
      </c>
      <c r="AM68" s="332" t="s">
        <v>111</v>
      </c>
      <c r="AN68" s="308">
        <f>IFERROR(IF(AND(AG67="Probabilidad",AG68="Probabilidad"),(AP67-(+AP67*AJ68)),IF(AG68="Probabilidad",(Q67-(+Q67*AJ68)),IF(AG68="Impacto",AP67,""))),"")</f>
        <v>0.12959999999999999</v>
      </c>
      <c r="AO68" s="419" t="str">
        <f t="shared" si="7"/>
        <v>Muy Baja</v>
      </c>
      <c r="AP68" s="125">
        <f t="shared" si="68"/>
        <v>0.12959999999999999</v>
      </c>
      <c r="AQ68" s="419" t="str">
        <f t="shared" si="10"/>
        <v>Mayor</v>
      </c>
      <c r="AR68" s="125">
        <f t="shared" si="70"/>
        <v>0.8</v>
      </c>
      <c r="AS68" s="404" t="str">
        <f t="shared" si="69"/>
        <v>Alto</v>
      </c>
      <c r="AT68" s="546"/>
      <c r="AU68" s="546"/>
      <c r="AV68" s="548"/>
      <c r="AW68" s="319"/>
      <c r="AX68" s="319"/>
      <c r="AY68" s="335">
        <v>0</v>
      </c>
      <c r="AZ68" s="336">
        <v>0</v>
      </c>
      <c r="BA68" s="336">
        <v>0</v>
      </c>
      <c r="BB68" s="336">
        <v>0</v>
      </c>
      <c r="BC68" s="336">
        <v>0</v>
      </c>
      <c r="BJ68" s="329"/>
      <c r="BK68" s="329"/>
      <c r="BL68" s="329"/>
      <c r="BM68" s="329"/>
      <c r="BN68" s="329"/>
      <c r="BO68" s="329"/>
      <c r="BP68" s="329"/>
      <c r="BQ68" s="329"/>
      <c r="BR68" s="329"/>
      <c r="BS68" s="329"/>
      <c r="BT68" s="329"/>
      <c r="BU68" s="329"/>
      <c r="BV68" s="329"/>
      <c r="BW68" s="329"/>
      <c r="BX68" s="329"/>
      <c r="BY68" s="329"/>
      <c r="BZ68" s="329"/>
      <c r="CA68" s="329"/>
      <c r="CB68" s="329"/>
      <c r="CC68" s="329"/>
      <c r="CD68" s="329"/>
      <c r="CE68" s="329"/>
      <c r="CF68" s="329"/>
      <c r="CG68" s="329"/>
      <c r="CH68" s="329"/>
      <c r="CL68" s="329"/>
    </row>
    <row r="69" spans="1:90" s="1" customFormat="1" ht="13.9" hidden="1" customHeight="1" x14ac:dyDescent="0.3">
      <c r="A69" s="565"/>
      <c r="B69" s="567" t="s">
        <v>613</v>
      </c>
      <c r="C69" s="567" t="s">
        <v>234</v>
      </c>
      <c r="D69" s="567" t="s">
        <v>612</v>
      </c>
      <c r="E69" s="567" t="s">
        <v>236</v>
      </c>
      <c r="F69" s="541"/>
      <c r="G69" s="541"/>
      <c r="H69" s="541"/>
      <c r="I69" s="541"/>
      <c r="J69" s="567" t="s">
        <v>353</v>
      </c>
      <c r="K69" s="582" t="s">
        <v>611</v>
      </c>
      <c r="L69" s="583" t="s">
        <v>610</v>
      </c>
      <c r="M69" s="583" t="str">
        <f t="shared" si="62"/>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69" s="567"/>
      <c r="O69" s="566">
        <v>40</v>
      </c>
      <c r="P69" s="557"/>
      <c r="Q69" s="559"/>
      <c r="R69" s="581"/>
      <c r="S69" s="557"/>
      <c r="T69" s="559"/>
      <c r="U69" s="581"/>
      <c r="V69" s="557"/>
      <c r="W69" s="559"/>
      <c r="X69" s="561"/>
      <c r="Y69" s="559"/>
      <c r="Z69" s="561"/>
      <c r="AA69" s="566"/>
      <c r="AB69" s="408"/>
      <c r="AC69" s="433"/>
      <c r="AD69" s="138"/>
      <c r="AE69" s="331"/>
      <c r="AF69" s="330"/>
      <c r="AG69" s="331" t="str">
        <f t="shared" si="11"/>
        <v/>
      </c>
      <c r="AH69" s="332"/>
      <c r="AI69" s="332"/>
      <c r="AJ69" s="333" t="str">
        <f t="shared" si="6"/>
        <v/>
      </c>
      <c r="AK69" s="332"/>
      <c r="AL69" s="332"/>
      <c r="AM69" s="332"/>
      <c r="AN69" s="124"/>
      <c r="AO69" s="419" t="str">
        <f t="shared" si="7"/>
        <v/>
      </c>
      <c r="AP69" s="125"/>
      <c r="AQ69" s="419" t="str">
        <f t="shared" si="10"/>
        <v/>
      </c>
      <c r="AR69" s="125" t="str">
        <f t="shared" si="12"/>
        <v/>
      </c>
      <c r="AS69" s="404" t="str">
        <f t="shared" si="8"/>
        <v/>
      </c>
      <c r="AT69" s="404"/>
      <c r="AU69" s="404"/>
      <c r="AV69" s="418"/>
      <c r="AW69" s="319"/>
      <c r="AX69" s="319"/>
      <c r="AY69" s="139"/>
      <c r="AZ69" s="136"/>
      <c r="BA69" s="136"/>
      <c r="BB69" s="136"/>
      <c r="BC69" s="136"/>
      <c r="BJ69" s="329"/>
      <c r="BK69" s="329"/>
      <c r="BL69" s="329"/>
      <c r="BM69" s="329"/>
      <c r="BN69" s="329"/>
      <c r="BO69" s="329"/>
      <c r="BP69" s="329"/>
      <c r="BQ69" s="329"/>
      <c r="BR69" s="329"/>
      <c r="BS69" s="329"/>
      <c r="BT69" s="329"/>
      <c r="BU69" s="329"/>
      <c r="BV69" s="329"/>
      <c r="BW69" s="329"/>
      <c r="BX69" s="329"/>
      <c r="BY69" s="329"/>
      <c r="BZ69" s="329"/>
      <c r="CA69" s="329"/>
      <c r="CB69" s="329"/>
      <c r="CC69" s="329"/>
      <c r="CD69" s="329"/>
      <c r="CE69" s="329"/>
      <c r="CF69" s="329"/>
      <c r="CG69" s="329"/>
      <c r="CH69" s="329"/>
      <c r="CL69" s="329"/>
    </row>
    <row r="70" spans="1:90" s="1" customFormat="1" ht="13.9" hidden="1" customHeight="1" x14ac:dyDescent="0.3">
      <c r="A70" s="565"/>
      <c r="B70" s="567" t="s">
        <v>613</v>
      </c>
      <c r="C70" s="567" t="s">
        <v>234</v>
      </c>
      <c r="D70" s="567" t="s">
        <v>612</v>
      </c>
      <c r="E70" s="567" t="s">
        <v>236</v>
      </c>
      <c r="F70" s="541"/>
      <c r="G70" s="541"/>
      <c r="H70" s="541"/>
      <c r="I70" s="541"/>
      <c r="J70" s="567" t="s">
        <v>353</v>
      </c>
      <c r="K70" s="582" t="s">
        <v>611</v>
      </c>
      <c r="L70" s="583" t="s">
        <v>610</v>
      </c>
      <c r="M70" s="583" t="str">
        <f t="shared" si="62"/>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70" s="567"/>
      <c r="O70" s="566">
        <v>40</v>
      </c>
      <c r="P70" s="557"/>
      <c r="Q70" s="559"/>
      <c r="R70" s="581"/>
      <c r="S70" s="557"/>
      <c r="T70" s="559"/>
      <c r="U70" s="581"/>
      <c r="V70" s="557"/>
      <c r="W70" s="559"/>
      <c r="X70" s="561"/>
      <c r="Y70" s="559"/>
      <c r="Z70" s="561"/>
      <c r="AA70" s="566"/>
      <c r="AB70" s="408"/>
      <c r="AC70" s="433"/>
      <c r="AD70" s="138"/>
      <c r="AE70" s="331"/>
      <c r="AF70" s="330"/>
      <c r="AG70" s="331" t="str">
        <f t="shared" si="11"/>
        <v/>
      </c>
      <c r="AH70" s="332"/>
      <c r="AI70" s="332"/>
      <c r="AJ70" s="333" t="str">
        <f t="shared" si="6"/>
        <v/>
      </c>
      <c r="AK70" s="332"/>
      <c r="AL70" s="332"/>
      <c r="AM70" s="332"/>
      <c r="AN70" s="124"/>
      <c r="AO70" s="419" t="str">
        <f t="shared" si="7"/>
        <v/>
      </c>
      <c r="AP70" s="125"/>
      <c r="AQ70" s="419" t="str">
        <f t="shared" si="10"/>
        <v/>
      </c>
      <c r="AR70" s="125" t="str">
        <f t="shared" si="12"/>
        <v/>
      </c>
      <c r="AS70" s="404" t="str">
        <f t="shared" si="8"/>
        <v/>
      </c>
      <c r="AT70" s="404"/>
      <c r="AU70" s="404"/>
      <c r="AV70" s="418"/>
      <c r="AW70" s="319"/>
      <c r="AX70" s="319"/>
      <c r="AY70" s="139"/>
      <c r="AZ70" s="136"/>
      <c r="BA70" s="136"/>
      <c r="BB70" s="136"/>
      <c r="BC70" s="136"/>
      <c r="BJ70" s="329"/>
      <c r="BK70" s="329"/>
      <c r="BL70" s="329"/>
      <c r="BM70" s="329"/>
      <c r="BN70" s="329"/>
      <c r="BO70" s="329"/>
      <c r="BP70" s="329"/>
      <c r="BQ70" s="329"/>
      <c r="BR70" s="329"/>
      <c r="BS70" s="329"/>
      <c r="BT70" s="329"/>
      <c r="BU70" s="329"/>
      <c r="BV70" s="329"/>
      <c r="BW70" s="329"/>
      <c r="BX70" s="329"/>
      <c r="BY70" s="329"/>
      <c r="BZ70" s="329"/>
      <c r="CA70" s="329"/>
      <c r="CB70" s="329"/>
      <c r="CC70" s="329"/>
      <c r="CD70" s="329"/>
      <c r="CE70" s="329"/>
      <c r="CF70" s="329"/>
      <c r="CG70" s="329"/>
      <c r="CH70" s="329"/>
      <c r="CL70" s="329"/>
    </row>
    <row r="71" spans="1:90" s="1" customFormat="1" ht="13.9" hidden="1" customHeight="1" x14ac:dyDescent="0.3">
      <c r="A71" s="565"/>
      <c r="B71" s="567" t="s">
        <v>613</v>
      </c>
      <c r="C71" s="567" t="s">
        <v>234</v>
      </c>
      <c r="D71" s="567" t="s">
        <v>612</v>
      </c>
      <c r="E71" s="567" t="s">
        <v>236</v>
      </c>
      <c r="F71" s="541"/>
      <c r="G71" s="541"/>
      <c r="H71" s="541"/>
      <c r="I71" s="541"/>
      <c r="J71" s="567" t="s">
        <v>353</v>
      </c>
      <c r="K71" s="582" t="s">
        <v>611</v>
      </c>
      <c r="L71" s="583" t="s">
        <v>610</v>
      </c>
      <c r="M71" s="583" t="str">
        <f t="shared" si="62"/>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71" s="567"/>
      <c r="O71" s="566">
        <v>40</v>
      </c>
      <c r="P71" s="557"/>
      <c r="Q71" s="559"/>
      <c r="R71" s="581"/>
      <c r="S71" s="557"/>
      <c r="T71" s="559"/>
      <c r="U71" s="581"/>
      <c r="V71" s="557"/>
      <c r="W71" s="559"/>
      <c r="X71" s="561"/>
      <c r="Y71" s="559"/>
      <c r="Z71" s="561"/>
      <c r="AA71" s="566"/>
      <c r="AB71" s="408"/>
      <c r="AC71" s="433"/>
      <c r="AD71" s="138"/>
      <c r="AE71" s="331"/>
      <c r="AF71" s="330"/>
      <c r="AG71" s="331" t="str">
        <f t="shared" si="11"/>
        <v/>
      </c>
      <c r="AH71" s="332"/>
      <c r="AI71" s="332"/>
      <c r="AJ71" s="333" t="str">
        <f t="shared" si="6"/>
        <v/>
      </c>
      <c r="AK71" s="332"/>
      <c r="AL71" s="332"/>
      <c r="AM71" s="332"/>
      <c r="AN71" s="124"/>
      <c r="AO71" s="419" t="str">
        <f t="shared" si="7"/>
        <v/>
      </c>
      <c r="AP71" s="125"/>
      <c r="AQ71" s="419" t="str">
        <f t="shared" si="10"/>
        <v/>
      </c>
      <c r="AR71" s="125" t="str">
        <f t="shared" si="12"/>
        <v/>
      </c>
      <c r="AS71" s="404" t="str">
        <f t="shared" si="8"/>
        <v/>
      </c>
      <c r="AT71" s="404"/>
      <c r="AU71" s="404"/>
      <c r="AV71" s="418"/>
      <c r="AW71" s="319"/>
      <c r="AX71" s="319"/>
      <c r="AY71" s="139"/>
      <c r="AZ71" s="136"/>
      <c r="BA71" s="136"/>
      <c r="BB71" s="136"/>
      <c r="BC71" s="136"/>
      <c r="BJ71" s="329"/>
      <c r="BK71" s="329"/>
      <c r="BL71" s="329"/>
      <c r="BM71" s="329"/>
      <c r="BN71" s="329"/>
      <c r="BO71" s="329"/>
      <c r="BP71" s="329"/>
      <c r="BQ71" s="329"/>
      <c r="BR71" s="329"/>
      <c r="BS71" s="329"/>
      <c r="BT71" s="329"/>
      <c r="BU71" s="329"/>
      <c r="BV71" s="329"/>
      <c r="BW71" s="329"/>
      <c r="BX71" s="329"/>
      <c r="BY71" s="329"/>
      <c r="BZ71" s="329"/>
      <c r="CA71" s="329"/>
      <c r="CB71" s="329"/>
      <c r="CC71" s="329"/>
      <c r="CD71" s="329"/>
      <c r="CE71" s="329"/>
      <c r="CF71" s="329"/>
      <c r="CG71" s="329"/>
      <c r="CH71" s="329"/>
      <c r="CL71" s="329"/>
    </row>
    <row r="72" spans="1:90" s="1" customFormat="1" ht="114" x14ac:dyDescent="0.3">
      <c r="A72" s="565" t="s">
        <v>609</v>
      </c>
      <c r="B72" s="567" t="s">
        <v>608</v>
      </c>
      <c r="C72" s="567" t="s">
        <v>234</v>
      </c>
      <c r="D72" s="567" t="s">
        <v>607</v>
      </c>
      <c r="E72" s="567" t="s">
        <v>236</v>
      </c>
      <c r="F72" s="541" t="s">
        <v>783</v>
      </c>
      <c r="G72" s="541" t="s">
        <v>794</v>
      </c>
      <c r="H72" s="541" t="s">
        <v>796</v>
      </c>
      <c r="I72" s="541" t="s">
        <v>800</v>
      </c>
      <c r="J72" s="567" t="s">
        <v>353</v>
      </c>
      <c r="K72" s="582" t="s">
        <v>606</v>
      </c>
      <c r="L72" s="583" t="s">
        <v>605</v>
      </c>
      <c r="M72" s="583" t="str">
        <f t="shared" si="62"/>
        <v>Posibilidad de pérdida Reputacional por declaratoria de inaplicación de la regulación expedida por la entidad debido a que se identifica la ilegalidad del acto por parte de un ente judicial.</v>
      </c>
      <c r="N72" s="567" t="s">
        <v>213</v>
      </c>
      <c r="O72" s="566">
        <v>12</v>
      </c>
      <c r="P72" s="557" t="str">
        <f t="shared" ref="P72" si="71">IF(O72&lt;=0,"",IF(O72&lt;=2,"Muy Baja",IF(O72&lt;=24,"Baja",IF(O72&lt;=500,"Media",IF(O72&lt;=5000,"Alta","Muy Alta")))))</f>
        <v>Baja</v>
      </c>
      <c r="Q72" s="559">
        <f t="shared" si="14"/>
        <v>0.4</v>
      </c>
      <c r="R72" s="581"/>
      <c r="S72" s="557" t="str">
        <f>IF(OR(R72='Tabla Impacto'!$C$11,R72='Tabla Impacto'!$D$11),"Leve",IF(OR(R72='Tabla Impacto'!$C$12,R72='Tabla Impacto'!$D$12),"Menor",IF(OR(R72='Tabla Impacto'!$C$13,R72='Tabla Impacto'!$D$13),"Moderado",IF(OR(R72='Tabla Impacto'!$C$14,R72='Tabla Impacto'!$D$14),"Mayor",IF(OR(R72='Tabla Impacto'!$C$15,R72='Tabla Impacto'!$D$15),"Catastrófico","")))))</f>
        <v/>
      </c>
      <c r="T72" s="559" t="str">
        <f t="shared" ref="T72" si="72">IF(S72="","",IF(S72="Leve",0.2,IF(S72="Menor",0.4,IF(S72="Moderado",0.6,IF(S72="Mayor",0.8,IF(S72="Catastrófico",1,))))))</f>
        <v/>
      </c>
      <c r="U72" s="581" t="s">
        <v>137</v>
      </c>
      <c r="V72" s="557" t="str">
        <f>IF(OR(U72='Tabla Impacto'!$C$11,U72='Tabla Impacto'!$D$11),"Leve",IF(OR(U72='Tabla Impacto'!$C$12,U72='Tabla Impacto'!$D$12),"Menor",IF(OR(U72='Tabla Impacto'!$C$13,U72='Tabla Impacto'!$D$13),"Moderado",IF(OR(U72='Tabla Impacto'!$C$14,U72='Tabla Impacto'!$D$14),"Mayor",IF(OR(U72='Tabla Impacto'!$C$15,U72='Tabla Impacto'!$D$15),"Catastrófico","")))))</f>
        <v>Mayor</v>
      </c>
      <c r="W72" s="559">
        <f t="shared" ref="W72" si="73">IF(V72="","",IF(V72="Leve",0.2,IF(V72="Menor",0.4,IF(V72="Moderado",0.6,IF(V72="Mayor",0.8,IF(V72="Catastrófico",1,))))))</f>
        <v>0.8</v>
      </c>
      <c r="X72" s="561" t="str">
        <f>IF(Y72="","",IF(Y72='Tabla Impacto'!$G$4,'Tabla Impacto'!$F$4,IF(Y72='Tabla Impacto'!$G$5,'Tabla Impacto'!$F$5,IF(Y72='Tabla Impacto'!$G$6,'Tabla Impacto'!$F$6,IF(Y72='Tabla Impacto'!$G$7,'Tabla Impacto'!$F$7,IF(Y72='Tabla Impacto'!$G$8,'Tabla Impacto'!$F$8))))))</f>
        <v>Mayor</v>
      </c>
      <c r="Y72" s="559">
        <f t="shared" ref="Y72" si="74">+IF(T72="",W72,IF(W72="",T72,IF(T72&gt;W72,T72,W72)))</f>
        <v>0.8</v>
      </c>
      <c r="Z72" s="561" t="str">
        <f t="shared" ref="Z72" si="75">IF(OR(AND(P72="Muy Baja",X72="Leve"),AND(P72="Muy Baja",X72="Menor"),AND(P72="Baja",X72="Leve")),"Bajo",IF(OR(AND(P72="Muy baja",X72="Moderado"),AND(P72="Baja",X72="Menor"),AND(P72="Baja",X72="Moderado"),AND(P72="Media",X72="Leve"),AND(P72="Media",X72="Menor"),AND(P72="Media",X72="Moderado"),AND(P72="Alta",X72="Leve"),AND(P72="Alta",X72="Menor")),"Moderado",IF(OR(AND(P72="Muy Baja",X72="Mayor"),AND(P72="Baja",X72="Mayor"),AND(P72="Media",X72="Mayor"),AND(P72="Alta",X72="Moderado"),AND(P72="Alta",X72="Mayor"),AND(P72="Muy Alta",X72="Leve"),AND(P72="Muy Alta",X72="Menor"),AND(P72="Muy Alta",X72="Moderado"),AND(P72="Muy Alta",X72="Mayor")),"Alto",IF(OR(AND(P72="Muy Baja",X72="Catastrófico"),AND(P72="Baja",X72="Catastrófico"),AND(P72="Media",X72="Catastrófico"),AND(P72="Alta",X72="Catastrófico"),AND(P72="Muy Alta",X72="Catastrófico")),"Extremo",""))))</f>
        <v>Alto</v>
      </c>
      <c r="AA72" s="566"/>
      <c r="AB72" s="408">
        <v>1</v>
      </c>
      <c r="AC72" s="338" t="s">
        <v>949</v>
      </c>
      <c r="AD72" s="138"/>
      <c r="AE72" s="331" t="s">
        <v>223</v>
      </c>
      <c r="AF72" s="330" t="s">
        <v>953</v>
      </c>
      <c r="AG72" s="331" t="s">
        <v>3</v>
      </c>
      <c r="AH72" s="332" t="s">
        <v>12</v>
      </c>
      <c r="AI72" s="332" t="s">
        <v>8</v>
      </c>
      <c r="AJ72" s="333" t="str">
        <f t="shared" ref="AJ72:AJ135" si="76">IF(AND(AH72="Preventivo",AI72="Automático"),"50%",IF(AND(AH72="Preventivo",AI72="Manual"),"40%",IF(AND(AH72="Detectivo",AI72="Automático"),"40%",IF(AND(AH72="Detectivo",AI72="Manual"),"30%",IF(AND(AH72="Correctivo",AI72="Automático"),"35%",IF(AND(AH72="Correctivo",AI72="Manual"),"25%",""))))))</f>
        <v>40%</v>
      </c>
      <c r="AK72" s="332" t="s">
        <v>17</v>
      </c>
      <c r="AL72" s="332" t="s">
        <v>20</v>
      </c>
      <c r="AM72" s="332" t="s">
        <v>111</v>
      </c>
      <c r="AN72" s="309">
        <f>IFERROR(IF(AG72="Probabilidad",(Q72-(+Q72*AJ72)),IF(AG72="Impacto",Q72,"")),"")</f>
        <v>0.24</v>
      </c>
      <c r="AO72" s="419" t="str">
        <f t="shared" ref="AO72:AO73" si="77">IFERROR(IF(AN72="","",IF(AN72&lt;=0.2,"Muy Baja",IF(AN72&lt;=0.4,"Baja",IF(AN72&lt;=0.6,"Media",IF(AN72&lt;=0.8,"Alta","Muy Alta"))))),"")</f>
        <v>Baja</v>
      </c>
      <c r="AP72" s="125">
        <f t="shared" si="9"/>
        <v>0.24</v>
      </c>
      <c r="AQ72" s="419" t="str">
        <f t="shared" ref="AQ72:AQ73" si="78">IFERROR(IF(AR72="","",IF(AR72&lt;=0.2,"Leve",IF(AR72&lt;=0.4,"Menor",IF(AR72&lt;=0.6,"Moderado",IF(AR72&lt;=0.8,"Mayor","Catastrófico"))))),"")</f>
        <v>Mayor</v>
      </c>
      <c r="AR72" s="125">
        <f>IFERROR(IF(AG72="Impacto",(Y72-(+Y72*AJ72)),IF(AG72="Probabilidad",Y72,"")),"")</f>
        <v>0.8</v>
      </c>
      <c r="AS72" s="404" t="str">
        <f t="shared" si="8"/>
        <v>Alto</v>
      </c>
      <c r="AT72" s="546">
        <f>+AP73</f>
        <v>0.14399999999999999</v>
      </c>
      <c r="AU72" s="546">
        <f>+AR73</f>
        <v>0.8</v>
      </c>
      <c r="AV72" s="548" t="s">
        <v>122</v>
      </c>
      <c r="AW72" s="319"/>
      <c r="AX72" s="319"/>
      <c r="AY72" s="335">
        <v>0</v>
      </c>
      <c r="AZ72" s="336">
        <v>0</v>
      </c>
      <c r="BA72" s="336">
        <v>0</v>
      </c>
      <c r="BB72" s="336">
        <v>0</v>
      </c>
      <c r="BC72" s="336">
        <v>0</v>
      </c>
      <c r="BJ72" s="329"/>
      <c r="BK72" s="329"/>
      <c r="BL72" s="329"/>
      <c r="BM72" s="329"/>
      <c r="BN72" s="329"/>
      <c r="BO72" s="329"/>
      <c r="BP72" s="329"/>
      <c r="BQ72" s="329"/>
      <c r="BR72" s="329"/>
      <c r="BS72" s="329"/>
      <c r="BT72" s="329"/>
      <c r="BU72" s="329"/>
      <c r="BV72" s="329"/>
      <c r="BW72" s="329"/>
      <c r="BX72" s="329"/>
      <c r="BY72" s="329"/>
      <c r="BZ72" s="329"/>
      <c r="CA72" s="329"/>
      <c r="CB72" s="329"/>
      <c r="CC72" s="329"/>
      <c r="CD72" s="329"/>
      <c r="CE72" s="329"/>
      <c r="CF72" s="329"/>
      <c r="CG72" s="329"/>
      <c r="CH72" s="329"/>
      <c r="CL72" s="329"/>
    </row>
    <row r="73" spans="1:90" s="1" customFormat="1" ht="114" x14ac:dyDescent="0.3">
      <c r="A73" s="565"/>
      <c r="B73" s="567" t="s">
        <v>608</v>
      </c>
      <c r="C73" s="567" t="s">
        <v>234</v>
      </c>
      <c r="D73" s="567" t="s">
        <v>607</v>
      </c>
      <c r="E73" s="567" t="s">
        <v>236</v>
      </c>
      <c r="F73" s="541"/>
      <c r="G73" s="541"/>
      <c r="H73" s="541"/>
      <c r="I73" s="541"/>
      <c r="J73" s="567" t="s">
        <v>353</v>
      </c>
      <c r="K73" s="582" t="s">
        <v>606</v>
      </c>
      <c r="L73" s="583" t="s">
        <v>605</v>
      </c>
      <c r="M73" s="583" t="str">
        <f t="shared" si="62"/>
        <v>Posibilidad de pérdida Reputacional por declaratoria de inaplicación de la regulación expedida por la entidad debido a que se identifica la ilegalidad del acto por parte de un ente judicial.</v>
      </c>
      <c r="N73" s="567"/>
      <c r="O73" s="566">
        <v>12</v>
      </c>
      <c r="P73" s="557"/>
      <c r="Q73" s="559"/>
      <c r="R73" s="581"/>
      <c r="S73" s="557"/>
      <c r="T73" s="559"/>
      <c r="U73" s="581"/>
      <c r="V73" s="557"/>
      <c r="W73" s="559"/>
      <c r="X73" s="561"/>
      <c r="Y73" s="559"/>
      <c r="Z73" s="561"/>
      <c r="AA73" s="566"/>
      <c r="AB73" s="408">
        <v>2</v>
      </c>
      <c r="AC73" s="338" t="s">
        <v>950</v>
      </c>
      <c r="AD73" s="138"/>
      <c r="AE73" s="331" t="s">
        <v>223</v>
      </c>
      <c r="AF73" s="330" t="s">
        <v>686</v>
      </c>
      <c r="AG73" s="331" t="s">
        <v>3</v>
      </c>
      <c r="AH73" s="332" t="s">
        <v>12</v>
      </c>
      <c r="AI73" s="332" t="s">
        <v>8</v>
      </c>
      <c r="AJ73" s="333" t="str">
        <f t="shared" si="76"/>
        <v>40%</v>
      </c>
      <c r="AK73" s="332" t="s">
        <v>17</v>
      </c>
      <c r="AL73" s="332" t="s">
        <v>20</v>
      </c>
      <c r="AM73" s="332" t="s">
        <v>111</v>
      </c>
      <c r="AN73" s="308">
        <f>IFERROR(IF(AND(AG72="Probabilidad",AG73="Probabilidad"),(AP72-(+AP72*AJ73)),IF(AG73="Probabilidad",(Q72-(+Q72*AJ73)),IF(AG73="Impacto",AP72,""))),"")</f>
        <v>0.14399999999999999</v>
      </c>
      <c r="AO73" s="419" t="str">
        <f t="shared" si="77"/>
        <v>Muy Baja</v>
      </c>
      <c r="AP73" s="125">
        <f t="shared" si="9"/>
        <v>0.14399999999999999</v>
      </c>
      <c r="AQ73" s="419" t="str">
        <f t="shared" si="78"/>
        <v>Mayor</v>
      </c>
      <c r="AR73" s="125">
        <f t="shared" ref="AR73" si="79">IFERROR(IF(AND(AG72="Impacto",AG73="Impacto"),(AR72-(+AR72*AJ73)),IF(AG73="Impacto",(Y72-(+Y72*AJ73)),IF(AG73="Probabilidad",AR72,""))),"")</f>
        <v>0.8</v>
      </c>
      <c r="AS73" s="404" t="str">
        <f t="shared" si="8"/>
        <v>Alto</v>
      </c>
      <c r="AT73" s="546"/>
      <c r="AU73" s="546"/>
      <c r="AV73" s="548"/>
      <c r="AW73" s="319"/>
      <c r="AX73" s="319"/>
      <c r="AY73" s="335">
        <v>0</v>
      </c>
      <c r="AZ73" s="336">
        <v>0</v>
      </c>
      <c r="BA73" s="336">
        <v>0</v>
      </c>
      <c r="BB73" s="336">
        <v>0</v>
      </c>
      <c r="BC73" s="336">
        <v>0</v>
      </c>
      <c r="BJ73" s="329"/>
      <c r="BK73" s="329"/>
      <c r="BL73" s="329"/>
      <c r="BM73" s="329"/>
      <c r="BN73" s="329"/>
      <c r="BO73" s="329"/>
      <c r="BP73" s="329"/>
      <c r="BQ73" s="329"/>
      <c r="BR73" s="329"/>
      <c r="BS73" s="329"/>
      <c r="BT73" s="329"/>
      <c r="BU73" s="329"/>
      <c r="BV73" s="329"/>
      <c r="BW73" s="329"/>
      <c r="BX73" s="329"/>
      <c r="BY73" s="329"/>
      <c r="BZ73" s="329"/>
      <c r="CA73" s="329"/>
      <c r="CB73" s="329"/>
      <c r="CC73" s="329"/>
      <c r="CD73" s="329"/>
      <c r="CE73" s="329"/>
      <c r="CF73" s="329"/>
      <c r="CG73" s="329"/>
      <c r="CH73" s="329"/>
      <c r="CL73" s="329"/>
    </row>
    <row r="74" spans="1:90" s="1" customFormat="1" ht="13.9" hidden="1" customHeight="1" x14ac:dyDescent="0.3">
      <c r="A74" s="565"/>
      <c r="B74" s="567" t="s">
        <v>608</v>
      </c>
      <c r="C74" s="567" t="s">
        <v>234</v>
      </c>
      <c r="D74" s="567" t="s">
        <v>607</v>
      </c>
      <c r="E74" s="567" t="s">
        <v>236</v>
      </c>
      <c r="F74" s="541"/>
      <c r="G74" s="541"/>
      <c r="H74" s="541"/>
      <c r="I74" s="541"/>
      <c r="J74" s="567" t="s">
        <v>353</v>
      </c>
      <c r="K74" s="582" t="s">
        <v>606</v>
      </c>
      <c r="L74" s="583" t="s">
        <v>605</v>
      </c>
      <c r="M74" s="583" t="str">
        <f t="shared" si="62"/>
        <v>Posibilidad de pérdida Reputacional por declaratoria de inaplicación de la regulación expedida por la entidad debido a que se identifica la ilegalidad del acto por parte de un ente judicial.</v>
      </c>
      <c r="N74" s="567"/>
      <c r="O74" s="566">
        <v>12</v>
      </c>
      <c r="P74" s="557"/>
      <c r="Q74" s="559"/>
      <c r="R74" s="581"/>
      <c r="S74" s="557"/>
      <c r="T74" s="559"/>
      <c r="U74" s="581"/>
      <c r="V74" s="557"/>
      <c r="W74" s="559"/>
      <c r="X74" s="561"/>
      <c r="Y74" s="559"/>
      <c r="Z74" s="561"/>
      <c r="AA74" s="566"/>
      <c r="AB74" s="408"/>
      <c r="AC74" s="433"/>
      <c r="AD74" s="138"/>
      <c r="AE74" s="331"/>
      <c r="AF74" s="330"/>
      <c r="AG74" s="331" t="str">
        <f t="shared" ref="AG74:AG135" si="80">IF(OR(AH74="Preventivo",AH74="Detectivo"),"Probabilidad",IF(AH74="Correctivo","Impacto",""))</f>
        <v/>
      </c>
      <c r="AH74" s="332"/>
      <c r="AI74" s="332"/>
      <c r="AJ74" s="333" t="str">
        <f t="shared" si="76"/>
        <v/>
      </c>
      <c r="AK74" s="332"/>
      <c r="AL74" s="332"/>
      <c r="AM74" s="332"/>
      <c r="AN74" s="124"/>
      <c r="AO74" s="419" t="str">
        <f t="shared" ref="AO74:AO135" si="81">IFERROR(IF(AN74="","",IF(AN74&lt;=0.2,"Muy Baja",IF(AN74&lt;=0.4,"Baja",IF(AN74&lt;=0.6,"Media",IF(AN74&lt;=0.8,"Alta","Muy Alta"))))),"")</f>
        <v/>
      </c>
      <c r="AP74" s="125"/>
      <c r="AQ74" s="419" t="str">
        <f t="shared" ref="AQ74:AQ135" si="82">IFERROR(IF(AR74="","",IF(AR74&lt;=0.2,"Leve",IF(AR74&lt;=0.4,"Menor",IF(AR74&lt;=0.6,"Moderado",IF(AR74&lt;=0.8,"Mayor","Catastrófico"))))),"")</f>
        <v/>
      </c>
      <c r="AR74" s="125" t="str">
        <f t="shared" ref="AR74:AR135" si="83">IFERROR(IF(AND(AG73="Impacto",AG74="Impacto"),(AR73-(+AR73*AJ74)),IF(AG74="Impacto",(Y73-(+Y73*AJ74)),IF(AG74="Probabilidad",AR73,""))),"")</f>
        <v/>
      </c>
      <c r="AS74" s="404" t="str">
        <f t="shared" ref="AS74:AS135" si="84">IFERROR(IF(OR(AND(AO74="Muy Baja",AQ74="Leve"),AND(AO74="Muy Baja",AQ74="Menor"),AND(AO74="Baja",AQ74="Leve")),"Bajo",IF(OR(AND(AO74="Muy baja",AQ74="Moderado"),AND(AO74="Baja",AQ74="Menor"),AND(AO74="Baja",AQ74="Moderado"),AND(AO74="Media",AQ74="Leve"),AND(AO74="Media",AQ74="Menor"),AND(AO74="Media",AQ74="Moderado"),AND(AO74="Alta",AQ74="Leve"),AND(AO74="Alta",AQ74="Menor")),"Moderado",IF(OR(AND(AO74="Muy Baja",AQ74="Mayor"),AND(AO74="Baja",AQ74="Mayor"),AND(AO74="Media",AQ74="Mayor"),AND(AO74="Alta",AQ74="Moderado"),AND(AO74="Alta",AQ74="Mayor"),AND(AO74="Muy Alta",AQ74="Leve"),AND(AO74="Muy Alta",AQ74="Menor"),AND(AO74="Muy Alta",AQ74="Moderado"),AND(AO74="Muy Alta",AQ74="Mayor")),"Alto",IF(OR(AND(AO74="Muy Baja",AQ74="Catastrófico"),AND(AO74="Baja",AQ74="Catastrófico"),AND(AO74="Media",AQ74="Catastrófico"),AND(AO74="Alta",AQ74="Catastrófico"),AND(AO74="Muy Alta",AQ74="Catastrófico")),"Extremo","")))),"")</f>
        <v/>
      </c>
      <c r="AT74" s="404"/>
      <c r="AU74" s="404"/>
      <c r="AV74" s="418"/>
      <c r="AW74" s="319"/>
      <c r="AX74" s="319"/>
      <c r="AY74" s="139"/>
      <c r="AZ74" s="136"/>
      <c r="BA74" s="136"/>
      <c r="BB74" s="136"/>
      <c r="BC74" s="136"/>
      <c r="BJ74" s="329"/>
      <c r="BK74" s="329"/>
      <c r="BL74" s="329"/>
      <c r="BM74" s="329"/>
      <c r="BN74" s="329"/>
      <c r="BO74" s="329"/>
      <c r="BP74" s="329"/>
      <c r="BQ74" s="329"/>
      <c r="BR74" s="329"/>
      <c r="BS74" s="329"/>
      <c r="BT74" s="329"/>
      <c r="BU74" s="329"/>
      <c r="BV74" s="329"/>
      <c r="BW74" s="329"/>
      <c r="BX74" s="329"/>
      <c r="BY74" s="329"/>
      <c r="BZ74" s="329"/>
      <c r="CA74" s="329"/>
      <c r="CB74" s="329"/>
      <c r="CC74" s="329"/>
      <c r="CD74" s="329"/>
      <c r="CE74" s="329"/>
      <c r="CF74" s="329"/>
      <c r="CG74" s="329"/>
      <c r="CH74" s="329"/>
      <c r="CL74" s="329"/>
    </row>
    <row r="75" spans="1:90" s="1" customFormat="1" ht="13.9" hidden="1" customHeight="1" x14ac:dyDescent="0.3">
      <c r="A75" s="565"/>
      <c r="B75" s="567" t="s">
        <v>608</v>
      </c>
      <c r="C75" s="567" t="s">
        <v>234</v>
      </c>
      <c r="D75" s="567" t="s">
        <v>607</v>
      </c>
      <c r="E75" s="567" t="s">
        <v>236</v>
      </c>
      <c r="F75" s="541"/>
      <c r="G75" s="541"/>
      <c r="H75" s="541"/>
      <c r="I75" s="541"/>
      <c r="J75" s="567" t="s">
        <v>353</v>
      </c>
      <c r="K75" s="582" t="s">
        <v>606</v>
      </c>
      <c r="L75" s="583" t="s">
        <v>605</v>
      </c>
      <c r="M75" s="583" t="str">
        <f t="shared" si="62"/>
        <v>Posibilidad de pérdida Reputacional por declaratoria de inaplicación de la regulación expedida por la entidad debido a que se identifica la ilegalidad del acto por parte de un ente judicial.</v>
      </c>
      <c r="N75" s="567"/>
      <c r="O75" s="566">
        <v>12</v>
      </c>
      <c r="P75" s="557"/>
      <c r="Q75" s="559"/>
      <c r="R75" s="581"/>
      <c r="S75" s="557"/>
      <c r="T75" s="559"/>
      <c r="U75" s="581"/>
      <c r="V75" s="557"/>
      <c r="W75" s="559"/>
      <c r="X75" s="561"/>
      <c r="Y75" s="559"/>
      <c r="Z75" s="561"/>
      <c r="AA75" s="566"/>
      <c r="AB75" s="408"/>
      <c r="AC75" s="433"/>
      <c r="AD75" s="138"/>
      <c r="AE75" s="331"/>
      <c r="AF75" s="330"/>
      <c r="AG75" s="331" t="str">
        <f t="shared" si="80"/>
        <v/>
      </c>
      <c r="AH75" s="332"/>
      <c r="AI75" s="332"/>
      <c r="AJ75" s="333" t="str">
        <f t="shared" si="76"/>
        <v/>
      </c>
      <c r="AK75" s="332"/>
      <c r="AL75" s="332"/>
      <c r="AM75" s="332"/>
      <c r="AN75" s="124"/>
      <c r="AO75" s="419" t="str">
        <f t="shared" si="81"/>
        <v/>
      </c>
      <c r="AP75" s="125"/>
      <c r="AQ75" s="419" t="str">
        <f t="shared" si="82"/>
        <v/>
      </c>
      <c r="AR75" s="125" t="str">
        <f t="shared" si="83"/>
        <v/>
      </c>
      <c r="AS75" s="404" t="str">
        <f t="shared" si="84"/>
        <v/>
      </c>
      <c r="AT75" s="404"/>
      <c r="AU75" s="404"/>
      <c r="AV75" s="418"/>
      <c r="AW75" s="319"/>
      <c r="AX75" s="319"/>
      <c r="AY75" s="139"/>
      <c r="AZ75" s="136"/>
      <c r="BA75" s="136"/>
      <c r="BB75" s="136"/>
      <c r="BC75" s="136"/>
      <c r="BJ75" s="329"/>
      <c r="BK75" s="329"/>
      <c r="BL75" s="329"/>
      <c r="BM75" s="329"/>
      <c r="BN75" s="329"/>
      <c r="BO75" s="329"/>
      <c r="BP75" s="329"/>
      <c r="BQ75" s="329"/>
      <c r="BR75" s="329"/>
      <c r="BS75" s="329"/>
      <c r="BT75" s="329"/>
      <c r="BU75" s="329"/>
      <c r="BV75" s="329"/>
      <c r="BW75" s="329"/>
      <c r="BX75" s="329"/>
      <c r="BY75" s="329"/>
      <c r="BZ75" s="329"/>
      <c r="CA75" s="329"/>
      <c r="CB75" s="329"/>
      <c r="CC75" s="329"/>
      <c r="CD75" s="329"/>
      <c r="CE75" s="329"/>
      <c r="CF75" s="329"/>
      <c r="CG75" s="329"/>
      <c r="CH75" s="329"/>
      <c r="CL75" s="329"/>
    </row>
    <row r="76" spans="1:90" s="1" customFormat="1" ht="13.9" hidden="1" customHeight="1" x14ac:dyDescent="0.3">
      <c r="A76" s="565"/>
      <c r="B76" s="567" t="s">
        <v>608</v>
      </c>
      <c r="C76" s="567" t="s">
        <v>234</v>
      </c>
      <c r="D76" s="567" t="s">
        <v>607</v>
      </c>
      <c r="E76" s="567" t="s">
        <v>236</v>
      </c>
      <c r="F76" s="541"/>
      <c r="G76" s="541"/>
      <c r="H76" s="541"/>
      <c r="I76" s="541"/>
      <c r="J76" s="567" t="s">
        <v>353</v>
      </c>
      <c r="K76" s="582" t="s">
        <v>606</v>
      </c>
      <c r="L76" s="583" t="s">
        <v>605</v>
      </c>
      <c r="M76" s="583" t="str">
        <f t="shared" si="62"/>
        <v>Posibilidad de pérdida Reputacional por declaratoria de inaplicación de la regulación expedida por la entidad debido a que se identifica la ilegalidad del acto por parte de un ente judicial.</v>
      </c>
      <c r="N76" s="567"/>
      <c r="O76" s="566">
        <v>12</v>
      </c>
      <c r="P76" s="557"/>
      <c r="Q76" s="559"/>
      <c r="R76" s="581"/>
      <c r="S76" s="557"/>
      <c r="T76" s="559"/>
      <c r="U76" s="581"/>
      <c r="V76" s="557"/>
      <c r="W76" s="559"/>
      <c r="X76" s="561"/>
      <c r="Y76" s="559"/>
      <c r="Z76" s="561"/>
      <c r="AA76" s="566"/>
      <c r="AB76" s="408"/>
      <c r="AC76" s="433"/>
      <c r="AD76" s="138"/>
      <c r="AE76" s="331"/>
      <c r="AF76" s="330"/>
      <c r="AG76" s="331" t="str">
        <f t="shared" si="80"/>
        <v/>
      </c>
      <c r="AH76" s="332"/>
      <c r="AI76" s="332"/>
      <c r="AJ76" s="333" t="str">
        <f t="shared" si="76"/>
        <v/>
      </c>
      <c r="AK76" s="332"/>
      <c r="AL76" s="332"/>
      <c r="AM76" s="332"/>
      <c r="AN76" s="124"/>
      <c r="AO76" s="419" t="str">
        <f t="shared" si="81"/>
        <v/>
      </c>
      <c r="AP76" s="125"/>
      <c r="AQ76" s="419" t="str">
        <f t="shared" si="82"/>
        <v/>
      </c>
      <c r="AR76" s="125" t="str">
        <f t="shared" si="83"/>
        <v/>
      </c>
      <c r="AS76" s="404" t="str">
        <f t="shared" si="84"/>
        <v/>
      </c>
      <c r="AT76" s="404"/>
      <c r="AU76" s="404"/>
      <c r="AV76" s="418"/>
      <c r="AW76" s="319"/>
      <c r="AX76" s="319"/>
      <c r="AY76" s="139"/>
      <c r="AZ76" s="136"/>
      <c r="BA76" s="136"/>
      <c r="BB76" s="136"/>
      <c r="BC76" s="136"/>
      <c r="BJ76" s="329"/>
      <c r="BK76" s="329"/>
      <c r="BL76" s="329"/>
      <c r="BM76" s="329"/>
      <c r="BN76" s="329"/>
      <c r="BO76" s="329"/>
      <c r="BP76" s="329"/>
      <c r="BQ76" s="329"/>
      <c r="BR76" s="329"/>
      <c r="BS76" s="329"/>
      <c r="BT76" s="329"/>
      <c r="BU76" s="329"/>
      <c r="BV76" s="329"/>
      <c r="BW76" s="329"/>
      <c r="BX76" s="329"/>
      <c r="BY76" s="329"/>
      <c r="BZ76" s="329"/>
      <c r="CA76" s="329"/>
      <c r="CB76" s="329"/>
      <c r="CC76" s="329"/>
      <c r="CD76" s="329"/>
      <c r="CE76" s="329"/>
      <c r="CF76" s="329"/>
      <c r="CG76" s="329"/>
      <c r="CH76" s="329"/>
      <c r="CL76" s="329"/>
    </row>
    <row r="77" spans="1:90" s="1" customFormat="1" ht="13.9" hidden="1" customHeight="1" x14ac:dyDescent="0.3">
      <c r="A77" s="565"/>
      <c r="B77" s="567" t="s">
        <v>608</v>
      </c>
      <c r="C77" s="567" t="s">
        <v>234</v>
      </c>
      <c r="D77" s="567" t="s">
        <v>607</v>
      </c>
      <c r="E77" s="567" t="s">
        <v>236</v>
      </c>
      <c r="F77" s="541"/>
      <c r="G77" s="541"/>
      <c r="H77" s="541"/>
      <c r="I77" s="541"/>
      <c r="J77" s="567" t="s">
        <v>353</v>
      </c>
      <c r="K77" s="582" t="s">
        <v>606</v>
      </c>
      <c r="L77" s="583" t="s">
        <v>605</v>
      </c>
      <c r="M77" s="583" t="str">
        <f t="shared" si="62"/>
        <v>Posibilidad de pérdida Reputacional por declaratoria de inaplicación de la regulación expedida por la entidad debido a que se identifica la ilegalidad del acto por parte de un ente judicial.</v>
      </c>
      <c r="N77" s="567"/>
      <c r="O77" s="566">
        <v>12</v>
      </c>
      <c r="P77" s="557"/>
      <c r="Q77" s="559"/>
      <c r="R77" s="581"/>
      <c r="S77" s="557"/>
      <c r="T77" s="559"/>
      <c r="U77" s="581"/>
      <c r="V77" s="557"/>
      <c r="W77" s="559"/>
      <c r="X77" s="561"/>
      <c r="Y77" s="559"/>
      <c r="Z77" s="561"/>
      <c r="AA77" s="566"/>
      <c r="AB77" s="408"/>
      <c r="AC77" s="433"/>
      <c r="AD77" s="138"/>
      <c r="AE77" s="331"/>
      <c r="AF77" s="330"/>
      <c r="AG77" s="331" t="str">
        <f t="shared" si="80"/>
        <v/>
      </c>
      <c r="AH77" s="332"/>
      <c r="AI77" s="332"/>
      <c r="AJ77" s="333" t="str">
        <f t="shared" si="76"/>
        <v/>
      </c>
      <c r="AK77" s="332"/>
      <c r="AL77" s="332"/>
      <c r="AM77" s="332"/>
      <c r="AN77" s="124"/>
      <c r="AO77" s="419" t="str">
        <f t="shared" si="81"/>
        <v/>
      </c>
      <c r="AP77" s="125"/>
      <c r="AQ77" s="419" t="str">
        <f t="shared" si="82"/>
        <v/>
      </c>
      <c r="AR77" s="125" t="str">
        <f t="shared" si="83"/>
        <v/>
      </c>
      <c r="AS77" s="404" t="str">
        <f t="shared" si="84"/>
        <v/>
      </c>
      <c r="AT77" s="404"/>
      <c r="AU77" s="404"/>
      <c r="AV77" s="418"/>
      <c r="AW77" s="319"/>
      <c r="AX77" s="319"/>
      <c r="AY77" s="139"/>
      <c r="AZ77" s="136"/>
      <c r="BA77" s="136"/>
      <c r="BB77" s="136"/>
      <c r="BC77" s="136"/>
      <c r="BJ77" s="329"/>
      <c r="BK77" s="329"/>
      <c r="BL77" s="329"/>
      <c r="BM77" s="329"/>
      <c r="BN77" s="329"/>
      <c r="BO77" s="329"/>
      <c r="BP77" s="329"/>
      <c r="BQ77" s="329"/>
      <c r="BR77" s="329"/>
      <c r="BS77" s="329"/>
      <c r="BT77" s="329"/>
      <c r="BU77" s="329"/>
      <c r="BV77" s="329"/>
      <c r="BW77" s="329"/>
      <c r="BX77" s="329"/>
      <c r="BY77" s="329"/>
      <c r="BZ77" s="329"/>
      <c r="CA77" s="329"/>
      <c r="CB77" s="329"/>
      <c r="CC77" s="329"/>
      <c r="CD77" s="329"/>
      <c r="CE77" s="329"/>
      <c r="CF77" s="329"/>
      <c r="CG77" s="329"/>
      <c r="CH77" s="329"/>
      <c r="CL77" s="329"/>
    </row>
    <row r="78" spans="1:90" s="1" customFormat="1" ht="152.44999999999999" customHeight="1" x14ac:dyDescent="0.3">
      <c r="A78" s="565" t="s">
        <v>604</v>
      </c>
      <c r="B78" s="567" t="s">
        <v>895</v>
      </c>
      <c r="C78" s="567" t="s">
        <v>237</v>
      </c>
      <c r="D78" s="567" t="s">
        <v>602</v>
      </c>
      <c r="E78" s="567" t="s">
        <v>240</v>
      </c>
      <c r="F78" s="541" t="s">
        <v>778</v>
      </c>
      <c r="G78" s="541" t="s">
        <v>791</v>
      </c>
      <c r="H78" s="541" t="s">
        <v>795</v>
      </c>
      <c r="I78" s="541" t="s">
        <v>798</v>
      </c>
      <c r="J78" s="567" t="s">
        <v>419</v>
      </c>
      <c r="K78" s="582" t="s">
        <v>601</v>
      </c>
      <c r="L78" s="583" t="s">
        <v>600</v>
      </c>
      <c r="M78" s="583" t="str">
        <f t="shared" si="62"/>
        <v>Posibilidad de pérdida Económica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78" s="567" t="s">
        <v>116</v>
      </c>
      <c r="O78" s="566">
        <v>2</v>
      </c>
      <c r="P78" s="557" t="str">
        <f t="shared" ref="P78" si="85">IF(O78&lt;=0,"",IF(O78&lt;=2,"Muy Baja",IF(O78&lt;=24,"Baja",IF(O78&lt;=500,"Media",IF(O78&lt;=5000,"Alta","Muy Alta")))))</f>
        <v>Muy Baja</v>
      </c>
      <c r="Q78" s="559">
        <f t="shared" si="14"/>
        <v>0.2</v>
      </c>
      <c r="R78" s="581" t="s">
        <v>134</v>
      </c>
      <c r="S78" s="557" t="str">
        <f>IF(OR(R78='Tabla Impacto'!$C$11,R78='Tabla Impacto'!$D$11),"Leve",IF(OR(R78='Tabla Impacto'!$C$12,R78='Tabla Impacto'!$D$12),"Menor",IF(OR(R78='Tabla Impacto'!$C$13,R78='Tabla Impacto'!$D$13),"Moderado",IF(OR(R78='Tabla Impacto'!$C$14,R78='Tabla Impacto'!$D$14),"Mayor",IF(OR(R78='Tabla Impacto'!$C$15,R78='Tabla Impacto'!$D$15),"Catastrófico","")))))</f>
        <v>Catastrófico</v>
      </c>
      <c r="T78" s="559">
        <f t="shared" ref="T78" si="86">IF(S78="","",IF(S78="Leve",0.2,IF(S78="Menor",0.4,IF(S78="Moderado",0.6,IF(S78="Mayor",0.8,IF(S78="Catastrófico",1,))))))</f>
        <v>1</v>
      </c>
      <c r="U78" s="581"/>
      <c r="V78" s="557" t="str">
        <f>IF(OR(U78='Tabla Impacto'!$C$11,U78='Tabla Impacto'!$D$11),"Leve",IF(OR(U78='Tabla Impacto'!$C$12,U78='Tabla Impacto'!$D$12),"Menor",IF(OR(U78='Tabla Impacto'!$C$13,U78='Tabla Impacto'!$D$13),"Moderado",IF(OR(U78='Tabla Impacto'!$C$14,U78='Tabla Impacto'!$D$14),"Mayor",IF(OR(U78='Tabla Impacto'!$C$15,U78='Tabla Impacto'!$D$15),"Catastrófico","")))))</f>
        <v/>
      </c>
      <c r="W78" s="559" t="str">
        <f t="shared" ref="W78" si="87">IF(V78="","",IF(V78="Leve",0.2,IF(V78="Menor",0.4,IF(V78="Moderado",0.6,IF(V78="Mayor",0.8,IF(V78="Catastrófico",1,))))))</f>
        <v/>
      </c>
      <c r="X78" s="561" t="str">
        <f>IF(Y78="","",IF(Y78='Tabla Impacto'!$G$4,'Tabla Impacto'!$F$4,IF(Y78='Tabla Impacto'!$G$5,'Tabla Impacto'!$F$5,IF(Y78='Tabla Impacto'!$G$6,'Tabla Impacto'!$F$6,IF(Y78='Tabla Impacto'!$G$7,'Tabla Impacto'!$F$7,IF(Y78='Tabla Impacto'!$G$8,'Tabla Impacto'!$F$8))))))</f>
        <v>Catastrófico</v>
      </c>
      <c r="Y78" s="559">
        <f t="shared" ref="Y78" si="88">+IF(T78="",W78,IF(W78="",T78,IF(T78&gt;W78,T78,W78)))</f>
        <v>1</v>
      </c>
      <c r="Z78" s="561" t="str">
        <f t="shared" ref="Z78" si="89">IF(OR(AND(P78="Muy Baja",X78="Leve"),AND(P78="Muy Baja",X78="Menor"),AND(P78="Baja",X78="Leve")),"Bajo",IF(OR(AND(P78="Muy baja",X78="Moderado"),AND(P78="Baja",X78="Menor"),AND(P78="Baja",X78="Moderado"),AND(P78="Media",X78="Leve"),AND(P78="Media",X78="Menor"),AND(P78="Media",X78="Moderado"),AND(P78="Alta",X78="Leve"),AND(P78="Alta",X78="Menor")),"Moderado",IF(OR(AND(P78="Muy Baja",X78="Mayor"),AND(P78="Baja",X78="Mayor"),AND(P78="Media",X78="Mayor"),AND(P78="Alta",X78="Moderado"),AND(P78="Alta",X78="Mayor"),AND(P78="Muy Alta",X78="Leve"),AND(P78="Muy Alta",X78="Menor"),AND(P78="Muy Alta",X78="Moderado"),AND(P78="Muy Alta",X78="Mayor")),"Alto",IF(OR(AND(P78="Muy Baja",X78="Catastrófico"),AND(P78="Baja",X78="Catastrófico"),AND(P78="Media",X78="Catastrófico"),AND(P78="Alta",X78="Catastrófico"),AND(P78="Muy Alta",X78="Catastrófico")),"Extremo",""))))</f>
        <v>Extremo</v>
      </c>
      <c r="AA78" s="566"/>
      <c r="AB78" s="408">
        <v>1</v>
      </c>
      <c r="AC78" s="433" t="s">
        <v>599</v>
      </c>
      <c r="AD78" s="138"/>
      <c r="AE78" s="331" t="s">
        <v>223</v>
      </c>
      <c r="AF78" s="330" t="s">
        <v>687</v>
      </c>
      <c r="AG78" s="331" t="s">
        <v>3</v>
      </c>
      <c r="AH78" s="332" t="s">
        <v>12</v>
      </c>
      <c r="AI78" s="332" t="s">
        <v>8</v>
      </c>
      <c r="AJ78" s="333" t="str">
        <f t="shared" si="76"/>
        <v>40%</v>
      </c>
      <c r="AK78" s="332" t="s">
        <v>17</v>
      </c>
      <c r="AL78" s="332" t="s">
        <v>20</v>
      </c>
      <c r="AM78" s="332" t="s">
        <v>111</v>
      </c>
      <c r="AN78" s="309">
        <f>IFERROR(IF(AG78="Probabilidad",(Q78-(+Q78*AJ78)),IF(AG78="Impacto",Q78,"")),"")</f>
        <v>0.12</v>
      </c>
      <c r="AO78" s="419" t="str">
        <f t="shared" si="81"/>
        <v>Muy Baja</v>
      </c>
      <c r="AP78" s="125">
        <f t="shared" ref="AP78" si="90">+AN78</f>
        <v>0.12</v>
      </c>
      <c r="AQ78" s="419" t="str">
        <f t="shared" si="82"/>
        <v>Catastrófico</v>
      </c>
      <c r="AR78" s="125">
        <f>IFERROR(IF(AG78="Impacto",(Y78-(+Y78*AJ78)),IF(AG78="Probabilidad",Y78,"")),"")</f>
        <v>1</v>
      </c>
      <c r="AS78" s="404" t="str">
        <f t="shared" si="84"/>
        <v>Extremo</v>
      </c>
      <c r="AT78" s="421">
        <f>+AP78</f>
        <v>0.12</v>
      </c>
      <c r="AU78" s="421">
        <f>+AR78</f>
        <v>1</v>
      </c>
      <c r="AV78" s="547" t="s">
        <v>122</v>
      </c>
      <c r="AW78" s="319"/>
      <c r="AX78" s="319"/>
      <c r="AY78" s="335">
        <v>0</v>
      </c>
      <c r="AZ78" s="336">
        <v>0</v>
      </c>
      <c r="BA78" s="336">
        <v>0</v>
      </c>
      <c r="BB78" s="336">
        <v>0</v>
      </c>
      <c r="BC78" s="336">
        <v>0</v>
      </c>
      <c r="BJ78" s="329"/>
      <c r="BK78" s="329"/>
      <c r="BL78" s="329"/>
      <c r="BM78" s="329"/>
      <c r="BN78" s="329"/>
      <c r="BO78" s="329"/>
      <c r="BP78" s="329"/>
      <c r="BQ78" s="329"/>
      <c r="BR78" s="329"/>
      <c r="BS78" s="329"/>
      <c r="BT78" s="329"/>
      <c r="BU78" s="329"/>
      <c r="BV78" s="329"/>
      <c r="BW78" s="329"/>
      <c r="BX78" s="329"/>
      <c r="BY78" s="329"/>
      <c r="BZ78" s="329"/>
      <c r="CA78" s="329"/>
      <c r="CB78" s="329"/>
      <c r="CC78" s="329"/>
      <c r="CD78" s="329"/>
      <c r="CE78" s="329"/>
      <c r="CF78" s="329"/>
      <c r="CG78" s="329"/>
      <c r="CH78" s="329"/>
      <c r="CL78" s="329"/>
    </row>
    <row r="79" spans="1:90" s="1" customFormat="1" ht="13.9" hidden="1" customHeight="1" x14ac:dyDescent="0.3">
      <c r="A79" s="565"/>
      <c r="B79" s="567" t="s">
        <v>603</v>
      </c>
      <c r="C79" s="567" t="s">
        <v>237</v>
      </c>
      <c r="D79" s="567" t="s">
        <v>602</v>
      </c>
      <c r="E79" s="567" t="s">
        <v>240</v>
      </c>
      <c r="F79" s="541"/>
      <c r="G79" s="541"/>
      <c r="H79" s="541"/>
      <c r="I79" s="541"/>
      <c r="J79" s="567" t="s">
        <v>397</v>
      </c>
      <c r="K79" s="582" t="s">
        <v>601</v>
      </c>
      <c r="L79" s="583" t="s">
        <v>600</v>
      </c>
      <c r="M79" s="583"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79" s="567"/>
      <c r="O79" s="566">
        <v>2</v>
      </c>
      <c r="P79" s="557"/>
      <c r="Q79" s="559"/>
      <c r="R79" s="581"/>
      <c r="S79" s="557"/>
      <c r="T79" s="559"/>
      <c r="U79" s="581"/>
      <c r="V79" s="557"/>
      <c r="W79" s="559"/>
      <c r="X79" s="561"/>
      <c r="Y79" s="559"/>
      <c r="Z79" s="561"/>
      <c r="AA79" s="566"/>
      <c r="AB79" s="408"/>
      <c r="AC79" s="433"/>
      <c r="AD79" s="138"/>
      <c r="AE79" s="331"/>
      <c r="AF79" s="330"/>
      <c r="AG79" s="331" t="str">
        <f t="shared" si="80"/>
        <v/>
      </c>
      <c r="AH79" s="332"/>
      <c r="AI79" s="332"/>
      <c r="AJ79" s="333" t="str">
        <f t="shared" si="76"/>
        <v/>
      </c>
      <c r="AK79" s="332"/>
      <c r="AL79" s="332"/>
      <c r="AM79" s="332"/>
      <c r="AN79" s="124"/>
      <c r="AO79" s="419" t="str">
        <f t="shared" si="81"/>
        <v/>
      </c>
      <c r="AP79" s="125"/>
      <c r="AQ79" s="419" t="str">
        <f t="shared" si="82"/>
        <v/>
      </c>
      <c r="AR79" s="125" t="str">
        <f t="shared" si="83"/>
        <v/>
      </c>
      <c r="AS79" s="404" t="str">
        <f t="shared" si="84"/>
        <v/>
      </c>
      <c r="AT79" s="421"/>
      <c r="AU79" s="421"/>
      <c r="AV79" s="547"/>
      <c r="AW79" s="319"/>
      <c r="AX79" s="319"/>
      <c r="AY79" s="139"/>
      <c r="AZ79" s="136"/>
      <c r="BA79" s="136"/>
      <c r="BB79" s="136"/>
      <c r="BC79" s="136"/>
      <c r="BJ79" s="329"/>
      <c r="BK79" s="329"/>
      <c r="BL79" s="329"/>
      <c r="BM79" s="329"/>
      <c r="BN79" s="329"/>
      <c r="BO79" s="329"/>
      <c r="BP79" s="329"/>
      <c r="BQ79" s="329"/>
      <c r="BR79" s="329"/>
      <c r="BS79" s="329"/>
      <c r="BT79" s="329"/>
      <c r="BU79" s="329"/>
      <c r="BV79" s="329"/>
      <c r="BW79" s="329"/>
      <c r="BX79" s="329"/>
      <c r="BY79" s="329"/>
      <c r="BZ79" s="329"/>
      <c r="CA79" s="329"/>
      <c r="CB79" s="329"/>
      <c r="CC79" s="329"/>
      <c r="CD79" s="329"/>
      <c r="CE79" s="329"/>
      <c r="CF79" s="329"/>
      <c r="CG79" s="329"/>
      <c r="CH79" s="329"/>
      <c r="CL79" s="329"/>
    </row>
    <row r="80" spans="1:90" s="1" customFormat="1" ht="13.9" hidden="1" customHeight="1" x14ac:dyDescent="0.3">
      <c r="A80" s="565"/>
      <c r="B80" s="567" t="s">
        <v>603</v>
      </c>
      <c r="C80" s="567" t="s">
        <v>237</v>
      </c>
      <c r="D80" s="567" t="s">
        <v>602</v>
      </c>
      <c r="E80" s="567" t="s">
        <v>240</v>
      </c>
      <c r="F80" s="541"/>
      <c r="G80" s="541"/>
      <c r="H80" s="541"/>
      <c r="I80" s="541"/>
      <c r="J80" s="567" t="s">
        <v>397</v>
      </c>
      <c r="K80" s="582" t="s">
        <v>601</v>
      </c>
      <c r="L80" s="583" t="s">
        <v>600</v>
      </c>
      <c r="M80" s="583"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80" s="567"/>
      <c r="O80" s="566">
        <v>2</v>
      </c>
      <c r="P80" s="557"/>
      <c r="Q80" s="559"/>
      <c r="R80" s="581"/>
      <c r="S80" s="557"/>
      <c r="T80" s="559"/>
      <c r="U80" s="581"/>
      <c r="V80" s="557"/>
      <c r="W80" s="559"/>
      <c r="X80" s="561"/>
      <c r="Y80" s="559"/>
      <c r="Z80" s="561"/>
      <c r="AA80" s="566"/>
      <c r="AB80" s="408"/>
      <c r="AC80" s="433"/>
      <c r="AD80" s="138"/>
      <c r="AE80" s="331"/>
      <c r="AF80" s="330"/>
      <c r="AG80" s="331" t="str">
        <f t="shared" si="80"/>
        <v/>
      </c>
      <c r="AH80" s="332"/>
      <c r="AI80" s="332"/>
      <c r="AJ80" s="333" t="str">
        <f t="shared" si="76"/>
        <v/>
      </c>
      <c r="AK80" s="332"/>
      <c r="AL80" s="332"/>
      <c r="AM80" s="332"/>
      <c r="AN80" s="124"/>
      <c r="AO80" s="419" t="str">
        <f t="shared" si="81"/>
        <v/>
      </c>
      <c r="AP80" s="125"/>
      <c r="AQ80" s="419" t="str">
        <f t="shared" si="82"/>
        <v/>
      </c>
      <c r="AR80" s="125" t="str">
        <f t="shared" si="83"/>
        <v/>
      </c>
      <c r="AS80" s="404" t="str">
        <f t="shared" si="84"/>
        <v/>
      </c>
      <c r="AT80" s="404"/>
      <c r="AU80" s="404"/>
      <c r="AV80" s="418"/>
      <c r="AW80" s="319"/>
      <c r="AX80" s="319"/>
      <c r="AY80" s="139"/>
      <c r="AZ80" s="136"/>
      <c r="BA80" s="136"/>
      <c r="BB80" s="136"/>
      <c r="BC80" s="136"/>
      <c r="BJ80" s="329"/>
      <c r="BK80" s="329"/>
      <c r="BL80" s="329"/>
      <c r="BM80" s="329"/>
      <c r="BN80" s="329"/>
      <c r="BO80" s="329"/>
      <c r="BP80" s="329"/>
      <c r="BQ80" s="329"/>
      <c r="BR80" s="329"/>
      <c r="BS80" s="329"/>
      <c r="BT80" s="329"/>
      <c r="BU80" s="329"/>
      <c r="BV80" s="329"/>
      <c r="BW80" s="329"/>
      <c r="BX80" s="329"/>
      <c r="BY80" s="329"/>
      <c r="BZ80" s="329"/>
      <c r="CA80" s="329"/>
      <c r="CB80" s="329"/>
      <c r="CC80" s="329"/>
      <c r="CD80" s="329"/>
      <c r="CE80" s="329"/>
      <c r="CF80" s="329"/>
      <c r="CG80" s="329"/>
      <c r="CH80" s="329"/>
      <c r="CL80" s="329"/>
    </row>
    <row r="81" spans="1:90" s="1" customFormat="1" ht="13.9" hidden="1" customHeight="1" x14ac:dyDescent="0.3">
      <c r="A81" s="565"/>
      <c r="B81" s="567" t="s">
        <v>603</v>
      </c>
      <c r="C81" s="567" t="s">
        <v>237</v>
      </c>
      <c r="D81" s="567" t="s">
        <v>602</v>
      </c>
      <c r="E81" s="567" t="s">
        <v>240</v>
      </c>
      <c r="F81" s="541"/>
      <c r="G81" s="541"/>
      <c r="H81" s="541"/>
      <c r="I81" s="541"/>
      <c r="J81" s="567" t="s">
        <v>397</v>
      </c>
      <c r="K81" s="582" t="s">
        <v>601</v>
      </c>
      <c r="L81" s="583" t="s">
        <v>600</v>
      </c>
      <c r="M81" s="583"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81" s="567"/>
      <c r="O81" s="566">
        <v>2</v>
      </c>
      <c r="P81" s="557"/>
      <c r="Q81" s="559"/>
      <c r="R81" s="581"/>
      <c r="S81" s="557"/>
      <c r="T81" s="559"/>
      <c r="U81" s="581"/>
      <c r="V81" s="557"/>
      <c r="W81" s="559"/>
      <c r="X81" s="561"/>
      <c r="Y81" s="559"/>
      <c r="Z81" s="561"/>
      <c r="AA81" s="566"/>
      <c r="AB81" s="408"/>
      <c r="AC81" s="433"/>
      <c r="AD81" s="138"/>
      <c r="AE81" s="331"/>
      <c r="AF81" s="330"/>
      <c r="AG81" s="331" t="str">
        <f t="shared" si="80"/>
        <v/>
      </c>
      <c r="AH81" s="332"/>
      <c r="AI81" s="332"/>
      <c r="AJ81" s="333" t="str">
        <f t="shared" si="76"/>
        <v/>
      </c>
      <c r="AK81" s="332"/>
      <c r="AL81" s="332"/>
      <c r="AM81" s="332"/>
      <c r="AN81" s="124"/>
      <c r="AO81" s="419" t="str">
        <f t="shared" si="81"/>
        <v/>
      </c>
      <c r="AP81" s="125"/>
      <c r="AQ81" s="419" t="str">
        <f t="shared" si="82"/>
        <v/>
      </c>
      <c r="AR81" s="125" t="str">
        <f t="shared" si="83"/>
        <v/>
      </c>
      <c r="AS81" s="404" t="str">
        <f t="shared" si="84"/>
        <v/>
      </c>
      <c r="AT81" s="404"/>
      <c r="AU81" s="404"/>
      <c r="AV81" s="418"/>
      <c r="AW81" s="319"/>
      <c r="AX81" s="319"/>
      <c r="AY81" s="139"/>
      <c r="AZ81" s="136"/>
      <c r="BA81" s="136"/>
      <c r="BB81" s="136"/>
      <c r="BC81" s="136"/>
      <c r="BJ81" s="329"/>
      <c r="BK81" s="329"/>
      <c r="BL81" s="329"/>
      <c r="BM81" s="329"/>
      <c r="BN81" s="329"/>
      <c r="BO81" s="329"/>
      <c r="BP81" s="329"/>
      <c r="BQ81" s="329"/>
      <c r="BR81" s="329"/>
      <c r="BS81" s="329"/>
      <c r="BT81" s="329"/>
      <c r="BU81" s="329"/>
      <c r="BV81" s="329"/>
      <c r="BW81" s="329"/>
      <c r="BX81" s="329"/>
      <c r="BY81" s="329"/>
      <c r="BZ81" s="329"/>
      <c r="CA81" s="329"/>
      <c r="CB81" s="329"/>
      <c r="CC81" s="329"/>
      <c r="CD81" s="329"/>
      <c r="CE81" s="329"/>
      <c r="CF81" s="329"/>
      <c r="CG81" s="329"/>
      <c r="CH81" s="329"/>
      <c r="CL81" s="329"/>
    </row>
    <row r="82" spans="1:90" s="1" customFormat="1" ht="13.9" hidden="1" customHeight="1" x14ac:dyDescent="0.3">
      <c r="A82" s="565"/>
      <c r="B82" s="567" t="s">
        <v>603</v>
      </c>
      <c r="C82" s="567" t="s">
        <v>237</v>
      </c>
      <c r="D82" s="567" t="s">
        <v>602</v>
      </c>
      <c r="E82" s="567" t="s">
        <v>240</v>
      </c>
      <c r="F82" s="541"/>
      <c r="G82" s="541"/>
      <c r="H82" s="541"/>
      <c r="I82" s="541"/>
      <c r="J82" s="567" t="s">
        <v>397</v>
      </c>
      <c r="K82" s="582" t="s">
        <v>601</v>
      </c>
      <c r="L82" s="583" t="s">
        <v>600</v>
      </c>
      <c r="M82" s="583"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82" s="567"/>
      <c r="O82" s="566">
        <v>2</v>
      </c>
      <c r="P82" s="557"/>
      <c r="Q82" s="559"/>
      <c r="R82" s="581"/>
      <c r="S82" s="557"/>
      <c r="T82" s="559"/>
      <c r="U82" s="581"/>
      <c r="V82" s="557"/>
      <c r="W82" s="559"/>
      <c r="X82" s="561"/>
      <c r="Y82" s="559"/>
      <c r="Z82" s="561"/>
      <c r="AA82" s="566"/>
      <c r="AB82" s="408"/>
      <c r="AC82" s="433"/>
      <c r="AD82" s="138"/>
      <c r="AE82" s="331"/>
      <c r="AF82" s="330"/>
      <c r="AG82" s="331" t="str">
        <f t="shared" si="80"/>
        <v/>
      </c>
      <c r="AH82" s="332"/>
      <c r="AI82" s="332"/>
      <c r="AJ82" s="333" t="str">
        <f t="shared" si="76"/>
        <v/>
      </c>
      <c r="AK82" s="332"/>
      <c r="AL82" s="332"/>
      <c r="AM82" s="332"/>
      <c r="AN82" s="124"/>
      <c r="AO82" s="419" t="str">
        <f t="shared" si="81"/>
        <v/>
      </c>
      <c r="AP82" s="125"/>
      <c r="AQ82" s="419" t="str">
        <f t="shared" si="82"/>
        <v/>
      </c>
      <c r="AR82" s="125" t="str">
        <f t="shared" si="83"/>
        <v/>
      </c>
      <c r="AS82" s="404" t="str">
        <f t="shared" si="84"/>
        <v/>
      </c>
      <c r="AT82" s="404"/>
      <c r="AU82" s="404"/>
      <c r="AV82" s="418"/>
      <c r="AW82" s="319"/>
      <c r="AX82" s="319"/>
      <c r="AY82" s="139"/>
      <c r="AZ82" s="136"/>
      <c r="BA82" s="136"/>
      <c r="BB82" s="136"/>
      <c r="BC82" s="136"/>
      <c r="BJ82" s="329"/>
      <c r="BK82" s="329"/>
      <c r="BL82" s="329"/>
      <c r="BM82" s="329"/>
      <c r="BN82" s="329"/>
      <c r="BO82" s="329"/>
      <c r="BP82" s="329"/>
      <c r="BQ82" s="329"/>
      <c r="BR82" s="329"/>
      <c r="BS82" s="329"/>
      <c r="BT82" s="329"/>
      <c r="BU82" s="329"/>
      <c r="BV82" s="329"/>
      <c r="BW82" s="329"/>
      <c r="BX82" s="329"/>
      <c r="BY82" s="329"/>
      <c r="BZ82" s="329"/>
      <c r="CA82" s="329"/>
      <c r="CB82" s="329"/>
      <c r="CC82" s="329"/>
      <c r="CD82" s="329"/>
      <c r="CE82" s="329"/>
      <c r="CF82" s="329"/>
      <c r="CG82" s="329"/>
      <c r="CH82" s="329"/>
      <c r="CL82" s="329"/>
    </row>
    <row r="83" spans="1:90" s="1" customFormat="1" ht="13.9" hidden="1" customHeight="1" x14ac:dyDescent="0.3">
      <c r="A83" s="565"/>
      <c r="B83" s="567" t="s">
        <v>603</v>
      </c>
      <c r="C83" s="567" t="s">
        <v>237</v>
      </c>
      <c r="D83" s="567" t="s">
        <v>602</v>
      </c>
      <c r="E83" s="567" t="s">
        <v>240</v>
      </c>
      <c r="F83" s="541"/>
      <c r="G83" s="541"/>
      <c r="H83" s="541"/>
      <c r="I83" s="541"/>
      <c r="J83" s="567" t="s">
        <v>397</v>
      </c>
      <c r="K83" s="582" t="s">
        <v>601</v>
      </c>
      <c r="L83" s="583" t="s">
        <v>600</v>
      </c>
      <c r="M83" s="583"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83" s="567"/>
      <c r="O83" s="566">
        <v>2</v>
      </c>
      <c r="P83" s="557"/>
      <c r="Q83" s="559"/>
      <c r="R83" s="581"/>
      <c r="S83" s="557"/>
      <c r="T83" s="559"/>
      <c r="U83" s="581"/>
      <c r="V83" s="557"/>
      <c r="W83" s="559"/>
      <c r="X83" s="561"/>
      <c r="Y83" s="559"/>
      <c r="Z83" s="561"/>
      <c r="AA83" s="566"/>
      <c r="AB83" s="408"/>
      <c r="AC83" s="433"/>
      <c r="AD83" s="138"/>
      <c r="AE83" s="331"/>
      <c r="AF83" s="330"/>
      <c r="AG83" s="331" t="str">
        <f t="shared" si="80"/>
        <v/>
      </c>
      <c r="AH83" s="332"/>
      <c r="AI83" s="332"/>
      <c r="AJ83" s="333" t="str">
        <f t="shared" si="76"/>
        <v/>
      </c>
      <c r="AK83" s="332"/>
      <c r="AL83" s="332"/>
      <c r="AM83" s="332"/>
      <c r="AN83" s="124"/>
      <c r="AO83" s="419" t="str">
        <f t="shared" si="81"/>
        <v/>
      </c>
      <c r="AP83" s="125"/>
      <c r="AQ83" s="419" t="str">
        <f t="shared" si="82"/>
        <v/>
      </c>
      <c r="AR83" s="125" t="str">
        <f t="shared" si="83"/>
        <v/>
      </c>
      <c r="AS83" s="404" t="str">
        <f t="shared" si="84"/>
        <v/>
      </c>
      <c r="AT83" s="404"/>
      <c r="AU83" s="404"/>
      <c r="AV83" s="418"/>
      <c r="AW83" s="319"/>
      <c r="AX83" s="319"/>
      <c r="AY83" s="139"/>
      <c r="AZ83" s="136"/>
      <c r="BA83" s="136"/>
      <c r="BB83" s="136"/>
      <c r="BC83" s="136"/>
      <c r="BJ83" s="329"/>
      <c r="BK83" s="329"/>
      <c r="BL83" s="329"/>
      <c r="BM83" s="329"/>
      <c r="BN83" s="329"/>
      <c r="BO83" s="329"/>
      <c r="BP83" s="329"/>
      <c r="BQ83" s="329"/>
      <c r="BR83" s="329"/>
      <c r="BS83" s="329"/>
      <c r="BT83" s="329"/>
      <c r="BU83" s="329"/>
      <c r="BV83" s="329"/>
      <c r="BW83" s="329"/>
      <c r="BX83" s="329"/>
      <c r="BY83" s="329"/>
      <c r="BZ83" s="329"/>
      <c r="CA83" s="329"/>
      <c r="CB83" s="329"/>
      <c r="CC83" s="329"/>
      <c r="CD83" s="329"/>
      <c r="CE83" s="329"/>
      <c r="CF83" s="329"/>
      <c r="CG83" s="329"/>
      <c r="CH83" s="329"/>
      <c r="CL83" s="329"/>
    </row>
    <row r="84" spans="1:90" s="1" customFormat="1" ht="171" x14ac:dyDescent="0.3">
      <c r="A84" s="565" t="s">
        <v>598</v>
      </c>
      <c r="B84" s="567" t="s">
        <v>597</v>
      </c>
      <c r="C84" s="567" t="s">
        <v>237</v>
      </c>
      <c r="D84" s="567" t="s">
        <v>596</v>
      </c>
      <c r="E84" s="567" t="s">
        <v>240</v>
      </c>
      <c r="F84" s="541" t="s">
        <v>778</v>
      </c>
      <c r="G84" s="541" t="s">
        <v>791</v>
      </c>
      <c r="H84" s="541" t="s">
        <v>795</v>
      </c>
      <c r="I84" s="541" t="s">
        <v>798</v>
      </c>
      <c r="J84" s="567" t="s">
        <v>353</v>
      </c>
      <c r="K84" s="582" t="s">
        <v>815</v>
      </c>
      <c r="L84" s="583" t="s">
        <v>595</v>
      </c>
      <c r="M84" s="583"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4" s="567" t="s">
        <v>116</v>
      </c>
      <c r="O84" s="566">
        <v>25</v>
      </c>
      <c r="P84" s="557" t="str">
        <f t="shared" ref="P84" si="91">IF(O84&lt;=0,"",IF(O84&lt;=2,"Muy Baja",IF(O84&lt;=24,"Baja",IF(O84&lt;=500,"Media",IF(O84&lt;=5000,"Alta","Muy Alta")))))</f>
        <v>Media</v>
      </c>
      <c r="Q84" s="559">
        <f t="shared" ref="Q84:Q144" si="92">IF(P84="","",IF(P84="Muy Baja",0.2,IF(P84="Baja",0.4,IF(P84="Media",0.6,IF(P84="Alta",0.8,IF(P84="Muy Alta",1,))))))</f>
        <v>0.6</v>
      </c>
      <c r="R84" s="581"/>
      <c r="S84" s="557" t="str">
        <f>IF(OR(R84='Tabla Impacto'!$C$11,R84='Tabla Impacto'!$D$11),"Leve",IF(OR(R84='Tabla Impacto'!$C$12,R84='Tabla Impacto'!$D$12),"Menor",IF(OR(R84='Tabla Impacto'!$C$13,R84='Tabla Impacto'!$D$13),"Moderado",IF(OR(R84='Tabla Impacto'!$C$14,R84='Tabla Impacto'!$D$14),"Mayor",IF(OR(R84='Tabla Impacto'!$C$15,R84='Tabla Impacto'!$D$15),"Catastrófico","")))))</f>
        <v/>
      </c>
      <c r="T84" s="559" t="str">
        <f t="shared" ref="T84" si="93">IF(S84="","",IF(S84="Leve",0.2,IF(S84="Menor",0.4,IF(S84="Moderado",0.6,IF(S84="Mayor",0.8,IF(S84="Catastrófico",1,))))))</f>
        <v/>
      </c>
      <c r="U84" s="581" t="s">
        <v>138</v>
      </c>
      <c r="V84" s="557" t="str">
        <f>IF(OR(U84='Tabla Impacto'!$C$11,U84='Tabla Impacto'!$D$11),"Leve",IF(OR(U84='Tabla Impacto'!$C$12,U84='Tabla Impacto'!$D$12),"Menor",IF(OR(U84='Tabla Impacto'!$C$13,U84='Tabla Impacto'!$D$13),"Moderado",IF(OR(U84='Tabla Impacto'!$C$14,U84='Tabla Impacto'!$D$14),"Mayor",IF(OR(U84='Tabla Impacto'!$C$15,U84='Tabla Impacto'!$D$15),"Catastrófico","")))))</f>
        <v>Catastrófico</v>
      </c>
      <c r="W84" s="559">
        <f t="shared" ref="W84" si="94">IF(V84="","",IF(V84="Leve",0.2,IF(V84="Menor",0.4,IF(V84="Moderado",0.6,IF(V84="Mayor",0.8,IF(V84="Catastrófico",1,))))))</f>
        <v>1</v>
      </c>
      <c r="X84" s="561" t="str">
        <f>IF(Y84="","",IF(Y84='Tabla Impacto'!$G$4,'Tabla Impacto'!$F$4,IF(Y84='Tabla Impacto'!$G$5,'Tabla Impacto'!$F$5,IF(Y84='Tabla Impacto'!$G$6,'Tabla Impacto'!$F$6,IF(Y84='Tabla Impacto'!$G$7,'Tabla Impacto'!$F$7,IF(Y84='Tabla Impacto'!$G$8,'Tabla Impacto'!$F$8))))))</f>
        <v>Catastrófico</v>
      </c>
      <c r="Y84" s="559">
        <f t="shared" ref="Y84" si="95">+IF(T84="",W84,IF(W84="",T84,IF(T84&gt;W84,T84,W84)))</f>
        <v>1</v>
      </c>
      <c r="Z84" s="561" t="str">
        <f t="shared" ref="Z84" si="96">IF(OR(AND(P84="Muy Baja",X84="Leve"),AND(P84="Muy Baja",X84="Menor"),AND(P84="Baja",X84="Leve")),"Bajo",IF(OR(AND(P84="Muy baja",X84="Moderado"),AND(P84="Baja",X84="Menor"),AND(P84="Baja",X84="Moderado"),AND(P84="Media",X84="Leve"),AND(P84="Media",X84="Menor"),AND(P84="Media",X84="Moderado"),AND(P84="Alta",X84="Leve"),AND(P84="Alta",X84="Menor")),"Moderado",IF(OR(AND(P84="Muy Baja",X84="Mayor"),AND(P84="Baja",X84="Mayor"),AND(P84="Media",X84="Mayor"),AND(P84="Alta",X84="Moderado"),AND(P84="Alta",X84="Mayor"),AND(P84="Muy Alta",X84="Leve"),AND(P84="Muy Alta",X84="Menor"),AND(P84="Muy Alta",X84="Moderado"),AND(P84="Muy Alta",X84="Mayor")),"Alto",IF(OR(AND(P84="Muy Baja",X84="Catastrófico"),AND(P84="Baja",X84="Catastrófico"),AND(P84="Media",X84="Catastrófico"),AND(P84="Alta",X84="Catastrófico"),AND(P84="Muy Alta",X84="Catastrófico")),"Extremo",""))))</f>
        <v>Extremo</v>
      </c>
      <c r="AA84" s="566"/>
      <c r="AB84" s="408">
        <v>1</v>
      </c>
      <c r="AC84" s="437" t="s">
        <v>835</v>
      </c>
      <c r="AD84" s="138"/>
      <c r="AE84" s="331" t="s">
        <v>223</v>
      </c>
      <c r="AF84" s="330" t="s">
        <v>688</v>
      </c>
      <c r="AG84" s="331" t="s">
        <v>3</v>
      </c>
      <c r="AH84" s="332" t="s">
        <v>12</v>
      </c>
      <c r="AI84" s="332" t="s">
        <v>8</v>
      </c>
      <c r="AJ84" s="333" t="str">
        <f t="shared" si="76"/>
        <v>40%</v>
      </c>
      <c r="AK84" s="332" t="s">
        <v>17</v>
      </c>
      <c r="AL84" s="332" t="s">
        <v>20</v>
      </c>
      <c r="AM84" s="332" t="s">
        <v>111</v>
      </c>
      <c r="AN84" s="309">
        <f>IFERROR(IF(AG84="Probabilidad",(Q84-(+Q84*AJ84)),IF(AG84="Impacto",Q84,"")),"")</f>
        <v>0.36</v>
      </c>
      <c r="AO84" s="419" t="str">
        <f t="shared" ref="AO84:AO85" si="97">IFERROR(IF(AN84="","",IF(AN84&lt;=0.2,"Muy Baja",IF(AN84&lt;=0.4,"Baja",IF(AN84&lt;=0.6,"Media",IF(AN84&lt;=0.8,"Alta","Muy Alta"))))),"")</f>
        <v>Baja</v>
      </c>
      <c r="AP84" s="125">
        <f t="shared" ref="AP84" si="98">+AN84</f>
        <v>0.36</v>
      </c>
      <c r="AQ84" s="419" t="str">
        <f t="shared" ref="AQ84:AQ85" si="99">IFERROR(IF(AR84="","",IF(AR84&lt;=0.2,"Leve",IF(AR84&lt;=0.4,"Menor",IF(AR84&lt;=0.6,"Moderado",IF(AR84&lt;=0.8,"Mayor","Catastrófico"))))),"")</f>
        <v>Catastrófico</v>
      </c>
      <c r="AR84" s="125">
        <f>IFERROR(IF(AG84="Impacto",(Y84-(+Y84*AJ84)),IF(AG84="Probabilidad",Y84,"")),"")</f>
        <v>1</v>
      </c>
      <c r="AS84" s="404" t="str">
        <f t="shared" ref="AS84:AS85" si="100">IFERROR(IF(OR(AND(AO84="Muy Baja",AQ84="Leve"),AND(AO84="Muy Baja",AQ84="Menor"),AND(AO84="Baja",AQ84="Leve")),"Bajo",IF(OR(AND(AO84="Muy baja",AQ84="Moderado"),AND(AO84="Baja",AQ84="Menor"),AND(AO84="Baja",AQ84="Moderado"),AND(AO84="Media",AQ84="Leve"),AND(AO84="Media",AQ84="Menor"),AND(AO84="Media",AQ84="Moderado"),AND(AO84="Alta",AQ84="Leve"),AND(AO84="Alta",AQ84="Menor")),"Moderado",IF(OR(AND(AO84="Muy Baja",AQ84="Mayor"),AND(AO84="Baja",AQ84="Mayor"),AND(AO84="Media",AQ84="Mayor"),AND(AO84="Alta",AQ84="Moderado"),AND(AO84="Alta",AQ84="Mayor"),AND(AO84="Muy Alta",AQ84="Leve"),AND(AO84="Muy Alta",AQ84="Menor"),AND(AO84="Muy Alta",AQ84="Moderado"),AND(AO84="Muy Alta",AQ84="Mayor")),"Alto",IF(OR(AND(AO84="Muy Baja",AQ84="Catastrófico"),AND(AO84="Baja",AQ84="Catastrófico"),AND(AO84="Media",AQ84="Catastrófico"),AND(AO84="Alta",AQ84="Catastrófico"),AND(AO84="Muy Alta",AQ84="Catastrófico")),"Extremo","")))),"")</f>
        <v>Extremo</v>
      </c>
      <c r="AT84" s="546">
        <f>+AP85</f>
        <v>0.216</v>
      </c>
      <c r="AU84" s="546">
        <f>+AR85</f>
        <v>1</v>
      </c>
      <c r="AV84" s="547" t="s">
        <v>122</v>
      </c>
      <c r="AW84" s="319"/>
      <c r="AX84" s="319"/>
      <c r="AY84" s="335">
        <v>0</v>
      </c>
      <c r="AZ84" s="336">
        <v>0</v>
      </c>
      <c r="BA84" s="336">
        <v>0</v>
      </c>
      <c r="BB84" s="336">
        <v>0</v>
      </c>
      <c r="BC84" s="336">
        <v>0</v>
      </c>
      <c r="BJ84" s="329"/>
      <c r="BK84" s="329"/>
      <c r="BL84" s="329"/>
      <c r="BM84" s="329"/>
      <c r="BN84" s="329"/>
      <c r="BO84" s="329"/>
      <c r="BP84" s="329"/>
      <c r="BQ84" s="329"/>
      <c r="BR84" s="329"/>
      <c r="BS84" s="329"/>
      <c r="BT84" s="329"/>
      <c r="BU84" s="329"/>
      <c r="BV84" s="329"/>
      <c r="BW84" s="329"/>
      <c r="BX84" s="329"/>
      <c r="BY84" s="329"/>
      <c r="BZ84" s="329"/>
      <c r="CA84" s="329"/>
      <c r="CB84" s="329"/>
      <c r="CC84" s="329"/>
      <c r="CD84" s="329"/>
      <c r="CE84" s="329"/>
      <c r="CF84" s="329"/>
      <c r="CG84" s="329"/>
      <c r="CH84" s="329"/>
      <c r="CL84" s="329"/>
    </row>
    <row r="85" spans="1:90" s="1" customFormat="1" ht="141.6" customHeight="1" x14ac:dyDescent="0.3">
      <c r="A85" s="565"/>
      <c r="B85" s="567" t="s">
        <v>597</v>
      </c>
      <c r="C85" s="567" t="s">
        <v>237</v>
      </c>
      <c r="D85" s="567" t="s">
        <v>596</v>
      </c>
      <c r="E85" s="567" t="s">
        <v>240</v>
      </c>
      <c r="F85" s="541"/>
      <c r="G85" s="541"/>
      <c r="H85" s="541"/>
      <c r="I85" s="541"/>
      <c r="J85" s="567" t="s">
        <v>353</v>
      </c>
      <c r="K85" s="582" t="s">
        <v>815</v>
      </c>
      <c r="L85" s="583" t="s">
        <v>595</v>
      </c>
      <c r="M85" s="583"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5" s="567"/>
      <c r="O85" s="566">
        <v>25</v>
      </c>
      <c r="P85" s="557"/>
      <c r="Q85" s="559"/>
      <c r="R85" s="581"/>
      <c r="S85" s="557"/>
      <c r="T85" s="559"/>
      <c r="U85" s="581"/>
      <c r="V85" s="557"/>
      <c r="W85" s="559"/>
      <c r="X85" s="561"/>
      <c r="Y85" s="559"/>
      <c r="Z85" s="561"/>
      <c r="AA85" s="566"/>
      <c r="AB85" s="408">
        <v>2</v>
      </c>
      <c r="AC85" s="437" t="s">
        <v>594</v>
      </c>
      <c r="AD85" s="138"/>
      <c r="AE85" s="331" t="s">
        <v>223</v>
      </c>
      <c r="AF85" s="330" t="s">
        <v>689</v>
      </c>
      <c r="AG85" s="331" t="s">
        <v>3</v>
      </c>
      <c r="AH85" s="332" t="s">
        <v>12</v>
      </c>
      <c r="AI85" s="332" t="s">
        <v>8</v>
      </c>
      <c r="AJ85" s="333" t="str">
        <f t="shared" si="76"/>
        <v>40%</v>
      </c>
      <c r="AK85" s="332" t="s">
        <v>17</v>
      </c>
      <c r="AL85" s="332" t="s">
        <v>20</v>
      </c>
      <c r="AM85" s="332" t="s">
        <v>111</v>
      </c>
      <c r="AN85" s="308">
        <f>IFERROR(IF(AND(AG84="Probabilidad",AG85="Probabilidad"),(AP84-(+AP84*AJ85)),IF(AG85="Probabilidad",(Q84-(+Q84*AJ85)),IF(AG85="Impacto",AP84,""))),"")</f>
        <v>0.216</v>
      </c>
      <c r="AO85" s="419" t="str">
        <f t="shared" si="97"/>
        <v>Baja</v>
      </c>
      <c r="AP85" s="125">
        <f>+AN85</f>
        <v>0.216</v>
      </c>
      <c r="AQ85" s="419" t="str">
        <f t="shared" si="99"/>
        <v>Catastrófico</v>
      </c>
      <c r="AR85" s="125">
        <f>IFERROR(IF(AND(AG84="Impacto",AG85="Impacto"),(AR84-(+AR84*AJ85)),IF(AG85="Impacto",(Y84-(+Y84*AJ85)),IF(AG85="Probabilidad",AR84,""))),"")</f>
        <v>1</v>
      </c>
      <c r="AS85" s="404" t="str">
        <f t="shared" si="100"/>
        <v>Extremo</v>
      </c>
      <c r="AT85" s="546"/>
      <c r="AU85" s="546"/>
      <c r="AV85" s="547"/>
      <c r="AW85" s="319"/>
      <c r="AX85" s="319"/>
      <c r="AY85" s="335">
        <v>0</v>
      </c>
      <c r="AZ85" s="336">
        <v>0</v>
      </c>
      <c r="BA85" s="336">
        <v>0</v>
      </c>
      <c r="BB85" s="336">
        <v>0</v>
      </c>
      <c r="BC85" s="336">
        <v>0</v>
      </c>
      <c r="BJ85" s="329"/>
      <c r="BK85" s="329"/>
      <c r="BL85" s="329"/>
      <c r="BM85" s="329"/>
      <c r="BN85" s="329"/>
      <c r="BO85" s="329"/>
      <c r="BP85" s="329"/>
      <c r="BQ85" s="329"/>
      <c r="BR85" s="329"/>
      <c r="BS85" s="329"/>
      <c r="BT85" s="329"/>
      <c r="BU85" s="329"/>
      <c r="BV85" s="329"/>
      <c r="BW85" s="329"/>
      <c r="BX85" s="329"/>
      <c r="BY85" s="329"/>
      <c r="BZ85" s="329"/>
      <c r="CA85" s="329"/>
      <c r="CB85" s="329"/>
      <c r="CC85" s="329"/>
      <c r="CD85" s="329"/>
      <c r="CE85" s="329"/>
      <c r="CF85" s="329"/>
      <c r="CG85" s="329"/>
      <c r="CH85" s="329"/>
      <c r="CL85" s="329"/>
    </row>
    <row r="86" spans="1:90" s="1" customFormat="1" ht="13.9" hidden="1" customHeight="1" x14ac:dyDescent="0.3">
      <c r="A86" s="565"/>
      <c r="B86" s="567" t="s">
        <v>597</v>
      </c>
      <c r="C86" s="567" t="s">
        <v>237</v>
      </c>
      <c r="D86" s="567" t="s">
        <v>596</v>
      </c>
      <c r="E86" s="567" t="s">
        <v>240</v>
      </c>
      <c r="F86" s="541"/>
      <c r="G86" s="541"/>
      <c r="H86" s="541"/>
      <c r="I86" s="541"/>
      <c r="J86" s="567" t="s">
        <v>353</v>
      </c>
      <c r="K86" s="582" t="s">
        <v>815</v>
      </c>
      <c r="L86" s="583" t="s">
        <v>595</v>
      </c>
      <c r="M86" s="583"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6" s="567"/>
      <c r="O86" s="566">
        <v>25</v>
      </c>
      <c r="P86" s="557"/>
      <c r="Q86" s="559"/>
      <c r="R86" s="581"/>
      <c r="S86" s="557"/>
      <c r="T86" s="559"/>
      <c r="U86" s="581"/>
      <c r="V86" s="557"/>
      <c r="W86" s="559"/>
      <c r="X86" s="561"/>
      <c r="Y86" s="559"/>
      <c r="Z86" s="561"/>
      <c r="AA86" s="566"/>
      <c r="AB86" s="408"/>
      <c r="AC86" s="433"/>
      <c r="AD86" s="138"/>
      <c r="AE86" s="331"/>
      <c r="AF86" s="330"/>
      <c r="AG86" s="331" t="str">
        <f t="shared" si="80"/>
        <v/>
      </c>
      <c r="AH86" s="332"/>
      <c r="AI86" s="332"/>
      <c r="AJ86" s="333" t="str">
        <f t="shared" si="76"/>
        <v/>
      </c>
      <c r="AK86" s="332"/>
      <c r="AL86" s="332"/>
      <c r="AM86" s="332"/>
      <c r="AN86" s="124"/>
      <c r="AO86" s="419" t="str">
        <f t="shared" si="81"/>
        <v/>
      </c>
      <c r="AP86" s="125"/>
      <c r="AQ86" s="419" t="str">
        <f t="shared" si="82"/>
        <v/>
      </c>
      <c r="AR86" s="125" t="str">
        <f t="shared" si="83"/>
        <v/>
      </c>
      <c r="AS86" s="404" t="str">
        <f t="shared" si="84"/>
        <v/>
      </c>
      <c r="AT86" s="404"/>
      <c r="AU86" s="404"/>
      <c r="AV86" s="418"/>
      <c r="AW86" s="319"/>
      <c r="AX86" s="319"/>
      <c r="AY86" s="139"/>
      <c r="AZ86" s="136"/>
      <c r="BA86" s="136"/>
      <c r="BB86" s="136"/>
      <c r="BC86" s="136"/>
      <c r="BJ86" s="329"/>
      <c r="BK86" s="329"/>
      <c r="BL86" s="329"/>
      <c r="BM86" s="329"/>
      <c r="BN86" s="329"/>
      <c r="BO86" s="329"/>
      <c r="BP86" s="329"/>
      <c r="BQ86" s="329"/>
      <c r="BR86" s="329"/>
      <c r="BS86" s="329"/>
      <c r="BT86" s="329"/>
      <c r="BU86" s="329"/>
      <c r="BV86" s="329"/>
      <c r="BW86" s="329"/>
      <c r="BX86" s="329"/>
      <c r="BY86" s="329"/>
      <c r="BZ86" s="329"/>
      <c r="CA86" s="329"/>
      <c r="CB86" s="329"/>
      <c r="CC86" s="329"/>
      <c r="CD86" s="329"/>
      <c r="CE86" s="329"/>
      <c r="CF86" s="329"/>
      <c r="CG86" s="329"/>
      <c r="CH86" s="329"/>
      <c r="CL86" s="329"/>
    </row>
    <row r="87" spans="1:90" s="1" customFormat="1" ht="13.9" hidden="1" customHeight="1" x14ac:dyDescent="0.3">
      <c r="A87" s="565"/>
      <c r="B87" s="567" t="s">
        <v>597</v>
      </c>
      <c r="C87" s="567" t="s">
        <v>237</v>
      </c>
      <c r="D87" s="567" t="s">
        <v>596</v>
      </c>
      <c r="E87" s="567" t="s">
        <v>240</v>
      </c>
      <c r="F87" s="541"/>
      <c r="G87" s="541"/>
      <c r="H87" s="541"/>
      <c r="I87" s="541"/>
      <c r="J87" s="567" t="s">
        <v>353</v>
      </c>
      <c r="K87" s="582" t="s">
        <v>815</v>
      </c>
      <c r="L87" s="583" t="s">
        <v>595</v>
      </c>
      <c r="M87" s="583"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7" s="567"/>
      <c r="O87" s="566">
        <v>25</v>
      </c>
      <c r="P87" s="557"/>
      <c r="Q87" s="559"/>
      <c r="R87" s="581"/>
      <c r="S87" s="557"/>
      <c r="T87" s="559"/>
      <c r="U87" s="581"/>
      <c r="V87" s="557"/>
      <c r="W87" s="559"/>
      <c r="X87" s="561"/>
      <c r="Y87" s="559"/>
      <c r="Z87" s="561"/>
      <c r="AA87" s="566"/>
      <c r="AB87" s="408"/>
      <c r="AC87" s="433"/>
      <c r="AD87" s="138"/>
      <c r="AE87" s="331"/>
      <c r="AF87" s="330"/>
      <c r="AG87" s="331" t="str">
        <f t="shared" si="80"/>
        <v/>
      </c>
      <c r="AH87" s="332"/>
      <c r="AI87" s="332"/>
      <c r="AJ87" s="333" t="str">
        <f t="shared" si="76"/>
        <v/>
      </c>
      <c r="AK87" s="332"/>
      <c r="AL87" s="332"/>
      <c r="AM87" s="332"/>
      <c r="AN87" s="124"/>
      <c r="AO87" s="419" t="str">
        <f t="shared" si="81"/>
        <v/>
      </c>
      <c r="AP87" s="125"/>
      <c r="AQ87" s="419" t="str">
        <f t="shared" si="82"/>
        <v/>
      </c>
      <c r="AR87" s="125" t="str">
        <f t="shared" si="83"/>
        <v/>
      </c>
      <c r="AS87" s="404" t="str">
        <f t="shared" si="84"/>
        <v/>
      </c>
      <c r="AT87" s="404"/>
      <c r="AU87" s="404"/>
      <c r="AV87" s="418"/>
      <c r="AW87" s="319"/>
      <c r="AX87" s="319"/>
      <c r="AY87" s="139"/>
      <c r="AZ87" s="136"/>
      <c r="BA87" s="136"/>
      <c r="BB87" s="136"/>
      <c r="BC87" s="136"/>
      <c r="BJ87" s="329"/>
      <c r="BK87" s="329"/>
      <c r="BL87" s="329"/>
      <c r="BM87" s="329"/>
      <c r="BN87" s="329"/>
      <c r="BO87" s="329"/>
      <c r="BP87" s="329"/>
      <c r="BQ87" s="329"/>
      <c r="BR87" s="329"/>
      <c r="BS87" s="329"/>
      <c r="BT87" s="329"/>
      <c r="BU87" s="329"/>
      <c r="BV87" s="329"/>
      <c r="BW87" s="329"/>
      <c r="BX87" s="329"/>
      <c r="BY87" s="329"/>
      <c r="BZ87" s="329"/>
      <c r="CA87" s="329"/>
      <c r="CB87" s="329"/>
      <c r="CC87" s="329"/>
      <c r="CD87" s="329"/>
      <c r="CE87" s="329"/>
      <c r="CF87" s="329"/>
      <c r="CG87" s="329"/>
      <c r="CH87" s="329"/>
      <c r="CL87" s="329"/>
    </row>
    <row r="88" spans="1:90" s="1" customFormat="1" ht="13.9" hidden="1" customHeight="1" x14ac:dyDescent="0.3">
      <c r="A88" s="565"/>
      <c r="B88" s="567" t="s">
        <v>597</v>
      </c>
      <c r="C88" s="567" t="s">
        <v>237</v>
      </c>
      <c r="D88" s="567" t="s">
        <v>596</v>
      </c>
      <c r="E88" s="567" t="s">
        <v>240</v>
      </c>
      <c r="F88" s="541"/>
      <c r="G88" s="541"/>
      <c r="H88" s="541"/>
      <c r="I88" s="541"/>
      <c r="J88" s="567" t="s">
        <v>353</v>
      </c>
      <c r="K88" s="582" t="s">
        <v>815</v>
      </c>
      <c r="L88" s="583" t="s">
        <v>595</v>
      </c>
      <c r="M88" s="583"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8" s="567"/>
      <c r="O88" s="566">
        <v>25</v>
      </c>
      <c r="P88" s="557"/>
      <c r="Q88" s="559"/>
      <c r="R88" s="581"/>
      <c r="S88" s="557"/>
      <c r="T88" s="559"/>
      <c r="U88" s="581"/>
      <c r="V88" s="557"/>
      <c r="W88" s="559"/>
      <c r="X88" s="561"/>
      <c r="Y88" s="559"/>
      <c r="Z88" s="561"/>
      <c r="AA88" s="566"/>
      <c r="AB88" s="408"/>
      <c r="AC88" s="433"/>
      <c r="AD88" s="138"/>
      <c r="AE88" s="331"/>
      <c r="AF88" s="330"/>
      <c r="AG88" s="331" t="str">
        <f t="shared" si="80"/>
        <v/>
      </c>
      <c r="AH88" s="332"/>
      <c r="AI88" s="332"/>
      <c r="AJ88" s="333" t="str">
        <f t="shared" si="76"/>
        <v/>
      </c>
      <c r="AK88" s="332"/>
      <c r="AL88" s="332"/>
      <c r="AM88" s="332"/>
      <c r="AN88" s="124"/>
      <c r="AO88" s="419" t="str">
        <f t="shared" si="81"/>
        <v/>
      </c>
      <c r="AP88" s="125"/>
      <c r="AQ88" s="419" t="str">
        <f t="shared" si="82"/>
        <v/>
      </c>
      <c r="AR88" s="125" t="str">
        <f t="shared" si="83"/>
        <v/>
      </c>
      <c r="AS88" s="404" t="str">
        <f t="shared" si="84"/>
        <v/>
      </c>
      <c r="AT88" s="404"/>
      <c r="AU88" s="404"/>
      <c r="AV88" s="418"/>
      <c r="AW88" s="319"/>
      <c r="AX88" s="319"/>
      <c r="AY88" s="139"/>
      <c r="AZ88" s="136"/>
      <c r="BA88" s="136"/>
      <c r="BB88" s="136"/>
      <c r="BC88" s="136"/>
      <c r="BJ88" s="329"/>
      <c r="BK88" s="329"/>
      <c r="BL88" s="329"/>
      <c r="BM88" s="329"/>
      <c r="BN88" s="329"/>
      <c r="BO88" s="329"/>
      <c r="BP88" s="329"/>
      <c r="BQ88" s="329"/>
      <c r="BR88" s="329"/>
      <c r="BS88" s="329"/>
      <c r="BT88" s="329"/>
      <c r="BU88" s="329"/>
      <c r="BV88" s="329"/>
      <c r="BW88" s="329"/>
      <c r="BX88" s="329"/>
      <c r="BY88" s="329"/>
      <c r="BZ88" s="329"/>
      <c r="CA88" s="329"/>
      <c r="CB88" s="329"/>
      <c r="CC88" s="329"/>
      <c r="CD88" s="329"/>
      <c r="CE88" s="329"/>
      <c r="CF88" s="329"/>
      <c r="CG88" s="329"/>
      <c r="CH88" s="329"/>
      <c r="CL88" s="329"/>
    </row>
    <row r="89" spans="1:90" s="1" customFormat="1" ht="13.9" hidden="1" customHeight="1" x14ac:dyDescent="0.3">
      <c r="A89" s="565"/>
      <c r="B89" s="567" t="s">
        <v>597</v>
      </c>
      <c r="C89" s="567" t="s">
        <v>237</v>
      </c>
      <c r="D89" s="567" t="s">
        <v>596</v>
      </c>
      <c r="E89" s="567" t="s">
        <v>240</v>
      </c>
      <c r="F89" s="541"/>
      <c r="G89" s="541"/>
      <c r="H89" s="541"/>
      <c r="I89" s="541"/>
      <c r="J89" s="567" t="s">
        <v>353</v>
      </c>
      <c r="K89" s="582" t="s">
        <v>815</v>
      </c>
      <c r="L89" s="583" t="s">
        <v>595</v>
      </c>
      <c r="M89" s="583"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9" s="567"/>
      <c r="O89" s="566">
        <v>25</v>
      </c>
      <c r="P89" s="557"/>
      <c r="Q89" s="559"/>
      <c r="R89" s="581"/>
      <c r="S89" s="557"/>
      <c r="T89" s="559"/>
      <c r="U89" s="581"/>
      <c r="V89" s="557"/>
      <c r="W89" s="559"/>
      <c r="X89" s="561"/>
      <c r="Y89" s="559"/>
      <c r="Z89" s="561"/>
      <c r="AA89" s="566"/>
      <c r="AB89" s="408"/>
      <c r="AC89" s="433"/>
      <c r="AD89" s="138"/>
      <c r="AE89" s="331"/>
      <c r="AF89" s="330"/>
      <c r="AG89" s="331" t="str">
        <f t="shared" si="80"/>
        <v/>
      </c>
      <c r="AH89" s="332"/>
      <c r="AI89" s="332"/>
      <c r="AJ89" s="333" t="str">
        <f t="shared" si="76"/>
        <v/>
      </c>
      <c r="AK89" s="332"/>
      <c r="AL89" s="332"/>
      <c r="AM89" s="332"/>
      <c r="AN89" s="124"/>
      <c r="AO89" s="419" t="str">
        <f t="shared" si="81"/>
        <v/>
      </c>
      <c r="AP89" s="125"/>
      <c r="AQ89" s="419" t="str">
        <f t="shared" si="82"/>
        <v/>
      </c>
      <c r="AR89" s="125" t="str">
        <f t="shared" si="83"/>
        <v/>
      </c>
      <c r="AS89" s="404" t="str">
        <f t="shared" si="84"/>
        <v/>
      </c>
      <c r="AT89" s="404"/>
      <c r="AU89" s="404"/>
      <c r="AV89" s="418"/>
      <c r="AW89" s="319"/>
      <c r="AX89" s="319"/>
      <c r="AY89" s="139"/>
      <c r="AZ89" s="136"/>
      <c r="BA89" s="136"/>
      <c r="BB89" s="136"/>
      <c r="BC89" s="136"/>
      <c r="BJ89" s="329"/>
      <c r="BK89" s="329"/>
      <c r="BL89" s="329"/>
      <c r="BM89" s="329"/>
      <c r="BN89" s="329"/>
      <c r="BO89" s="329"/>
      <c r="BP89" s="329"/>
      <c r="BQ89" s="329"/>
      <c r="BR89" s="329"/>
      <c r="BS89" s="329"/>
      <c r="BT89" s="329"/>
      <c r="BU89" s="329"/>
      <c r="BV89" s="329"/>
      <c r="BW89" s="329"/>
      <c r="BX89" s="329"/>
      <c r="BY89" s="329"/>
      <c r="BZ89" s="329"/>
      <c r="CA89" s="329"/>
      <c r="CB89" s="329"/>
      <c r="CC89" s="329"/>
      <c r="CD89" s="329"/>
      <c r="CE89" s="329"/>
      <c r="CF89" s="329"/>
      <c r="CG89" s="329"/>
      <c r="CH89" s="329"/>
      <c r="CL89" s="329"/>
    </row>
    <row r="90" spans="1:90" s="1" customFormat="1" ht="142.5" x14ac:dyDescent="0.3">
      <c r="A90" s="565" t="s">
        <v>593</v>
      </c>
      <c r="B90" s="567" t="s">
        <v>592</v>
      </c>
      <c r="C90" s="567" t="s">
        <v>237</v>
      </c>
      <c r="D90" s="567" t="s">
        <v>591</v>
      </c>
      <c r="E90" s="567" t="s">
        <v>240</v>
      </c>
      <c r="F90" s="541" t="s">
        <v>783</v>
      </c>
      <c r="G90" s="541" t="s">
        <v>794</v>
      </c>
      <c r="H90" s="541" t="s">
        <v>771</v>
      </c>
      <c r="I90" s="541" t="s">
        <v>799</v>
      </c>
      <c r="J90" s="567" t="s">
        <v>353</v>
      </c>
      <c r="K90" s="582" t="s">
        <v>590</v>
      </c>
      <c r="L90" s="583" t="s">
        <v>589</v>
      </c>
      <c r="M90" s="583"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0" s="567" t="s">
        <v>213</v>
      </c>
      <c r="O90" s="566">
        <v>25</v>
      </c>
      <c r="P90" s="557" t="str">
        <f t="shared" ref="P90" si="101">IF(O90&lt;=0,"",IF(O90&lt;=2,"Muy Baja",IF(O90&lt;=24,"Baja",IF(O90&lt;=500,"Media",IF(O90&lt;=5000,"Alta","Muy Alta")))))</f>
        <v>Media</v>
      </c>
      <c r="Q90" s="559">
        <f t="shared" si="92"/>
        <v>0.6</v>
      </c>
      <c r="R90" s="581"/>
      <c r="S90" s="557" t="str">
        <f>IF(OR(R90='Tabla Impacto'!$C$11,R90='Tabla Impacto'!$D$11),"Leve",IF(OR(R90='Tabla Impacto'!$C$12,R90='Tabla Impacto'!$D$12),"Menor",IF(OR(R90='Tabla Impacto'!$C$13,R90='Tabla Impacto'!$D$13),"Moderado",IF(OR(R90='Tabla Impacto'!$C$14,R90='Tabla Impacto'!$D$14),"Mayor",IF(OR(R90='Tabla Impacto'!$C$15,R90='Tabla Impacto'!$D$15),"Catastrófico","")))))</f>
        <v/>
      </c>
      <c r="T90" s="559" t="str">
        <f t="shared" ref="T90" si="102">IF(S90="","",IF(S90="Leve",0.2,IF(S90="Menor",0.4,IF(S90="Moderado",0.6,IF(S90="Mayor",0.8,IF(S90="Catastrófico",1,))))))</f>
        <v/>
      </c>
      <c r="U90" s="581" t="s">
        <v>138</v>
      </c>
      <c r="V90" s="557" t="str">
        <f>IF(OR(U90='Tabla Impacto'!$C$11,U90='Tabla Impacto'!$D$11),"Leve",IF(OR(U90='Tabla Impacto'!$C$12,U90='Tabla Impacto'!$D$12),"Menor",IF(OR(U90='Tabla Impacto'!$C$13,U90='Tabla Impacto'!$D$13),"Moderado",IF(OR(U90='Tabla Impacto'!$C$14,U90='Tabla Impacto'!$D$14),"Mayor",IF(OR(U90='Tabla Impacto'!$C$15,U90='Tabla Impacto'!$D$15),"Catastrófico","")))))</f>
        <v>Catastrófico</v>
      </c>
      <c r="W90" s="559">
        <f t="shared" ref="W90" si="103">IF(V90="","",IF(V90="Leve",0.2,IF(V90="Menor",0.4,IF(V90="Moderado",0.6,IF(V90="Mayor",0.8,IF(V90="Catastrófico",1,))))))</f>
        <v>1</v>
      </c>
      <c r="X90" s="561" t="str">
        <f>IF(Y90="","",IF(Y90='Tabla Impacto'!$G$4,'Tabla Impacto'!$F$4,IF(Y90='Tabla Impacto'!$G$5,'Tabla Impacto'!$F$5,IF(Y90='Tabla Impacto'!$G$6,'Tabla Impacto'!$F$6,IF(Y90='Tabla Impacto'!$G$7,'Tabla Impacto'!$F$7,IF(Y90='Tabla Impacto'!$G$8,'Tabla Impacto'!$F$8))))))</f>
        <v>Catastrófico</v>
      </c>
      <c r="Y90" s="559">
        <f t="shared" ref="Y90" si="104">+IF(T90="",W90,IF(W90="",T90,IF(T90&gt;W90,T90,W90)))</f>
        <v>1</v>
      </c>
      <c r="Z90" s="561" t="str">
        <f t="shared" ref="Z90" si="105">IF(OR(AND(P90="Muy Baja",X90="Leve"),AND(P90="Muy Baja",X90="Menor"),AND(P90="Baja",X90="Leve")),"Bajo",IF(OR(AND(P90="Muy baja",X90="Moderado"),AND(P90="Baja",X90="Menor"),AND(P90="Baja",X90="Moderado"),AND(P90="Media",X90="Leve"),AND(P90="Media",X90="Menor"),AND(P90="Media",X90="Moderado"),AND(P90="Alta",X90="Leve"),AND(P90="Alta",X90="Menor")),"Moderado",IF(OR(AND(P90="Muy Baja",X90="Mayor"),AND(P90="Baja",X90="Mayor"),AND(P90="Media",X90="Mayor"),AND(P90="Alta",X90="Moderado"),AND(P90="Alta",X90="Mayor"),AND(P90="Muy Alta",X90="Leve"),AND(P90="Muy Alta",X90="Menor"),AND(P90="Muy Alta",X90="Moderado"),AND(P90="Muy Alta",X90="Mayor")),"Alto",IF(OR(AND(P90="Muy Baja",X90="Catastrófico"),AND(P90="Baja",X90="Catastrófico"),AND(P90="Media",X90="Catastrófico"),AND(P90="Alta",X90="Catastrófico"),AND(P90="Muy Alta",X90="Catastrófico")),"Extremo",""))))</f>
        <v>Extremo</v>
      </c>
      <c r="AA90" s="566"/>
      <c r="AB90" s="408">
        <v>1</v>
      </c>
      <c r="AC90" s="433" t="s">
        <v>588</v>
      </c>
      <c r="AD90" s="138"/>
      <c r="AE90" s="331" t="s">
        <v>223</v>
      </c>
      <c r="AF90" s="330" t="s">
        <v>690</v>
      </c>
      <c r="AG90" s="331" t="s">
        <v>3</v>
      </c>
      <c r="AH90" s="332" t="s">
        <v>12</v>
      </c>
      <c r="AI90" s="332" t="s">
        <v>8</v>
      </c>
      <c r="AJ90" s="333" t="str">
        <f t="shared" si="76"/>
        <v>40%</v>
      </c>
      <c r="AK90" s="332" t="s">
        <v>17</v>
      </c>
      <c r="AL90" s="332" t="s">
        <v>20</v>
      </c>
      <c r="AM90" s="332" t="s">
        <v>111</v>
      </c>
      <c r="AN90" s="309">
        <f>IFERROR(IF(AG90="Probabilidad",(Q90-(+Q90*AJ90)),IF(AG90="Impacto",Q90,"")),"")</f>
        <v>0.36</v>
      </c>
      <c r="AO90" s="419" t="str">
        <f t="shared" si="81"/>
        <v>Baja</v>
      </c>
      <c r="AP90" s="125">
        <f t="shared" ref="AP90" si="106">+AN90</f>
        <v>0.36</v>
      </c>
      <c r="AQ90" s="419" t="str">
        <f t="shared" si="82"/>
        <v>Catastrófico</v>
      </c>
      <c r="AR90" s="125">
        <f>IFERROR(IF(AG90="Impacto",(Y90-(+Y90*AJ90)),IF(AG90="Probabilidad",Y90,"")),"")</f>
        <v>1</v>
      </c>
      <c r="AS90" s="404" t="str">
        <f t="shared" si="84"/>
        <v>Extremo</v>
      </c>
      <c r="AT90" s="546">
        <f>+AP91</f>
        <v>0.216</v>
      </c>
      <c r="AU90" s="546">
        <f>+AR91</f>
        <v>1</v>
      </c>
      <c r="AV90" s="555" t="s">
        <v>122</v>
      </c>
      <c r="AW90" s="319"/>
      <c r="AX90" s="319"/>
      <c r="AY90" s="335">
        <v>0</v>
      </c>
      <c r="AZ90" s="336">
        <v>0</v>
      </c>
      <c r="BA90" s="336">
        <v>0</v>
      </c>
      <c r="BB90" s="336">
        <v>0</v>
      </c>
      <c r="BC90" s="336">
        <v>0</v>
      </c>
      <c r="BJ90" s="329"/>
      <c r="BK90" s="329"/>
      <c r="BL90" s="329"/>
      <c r="BM90" s="329"/>
      <c r="BN90" s="329"/>
      <c r="BO90" s="329"/>
      <c r="BP90" s="329"/>
      <c r="BQ90" s="329"/>
      <c r="BR90" s="329"/>
      <c r="BS90" s="329"/>
      <c r="BT90" s="329"/>
      <c r="BU90" s="329"/>
      <c r="BV90" s="329"/>
      <c r="BW90" s="329"/>
      <c r="BX90" s="329"/>
      <c r="BY90" s="329"/>
      <c r="BZ90" s="329"/>
      <c r="CA90" s="329"/>
      <c r="CB90" s="329"/>
      <c r="CC90" s="329"/>
      <c r="CD90" s="329"/>
      <c r="CE90" s="329"/>
      <c r="CF90" s="329"/>
      <c r="CG90" s="329"/>
      <c r="CH90" s="329"/>
      <c r="CL90" s="329"/>
    </row>
    <row r="91" spans="1:90" s="1" customFormat="1" ht="128.25" x14ac:dyDescent="0.3">
      <c r="A91" s="565"/>
      <c r="B91" s="567" t="s">
        <v>592</v>
      </c>
      <c r="C91" s="567" t="s">
        <v>237</v>
      </c>
      <c r="D91" s="567" t="s">
        <v>591</v>
      </c>
      <c r="E91" s="567" t="s">
        <v>240</v>
      </c>
      <c r="F91" s="541"/>
      <c r="G91" s="541"/>
      <c r="H91" s="541"/>
      <c r="I91" s="541"/>
      <c r="J91" s="567" t="s">
        <v>353</v>
      </c>
      <c r="K91" s="582" t="s">
        <v>590</v>
      </c>
      <c r="L91" s="583" t="s">
        <v>589</v>
      </c>
      <c r="M91" s="583"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1" s="567"/>
      <c r="O91" s="566">
        <v>25</v>
      </c>
      <c r="P91" s="557"/>
      <c r="Q91" s="559"/>
      <c r="R91" s="581"/>
      <c r="S91" s="557"/>
      <c r="T91" s="559"/>
      <c r="U91" s="581"/>
      <c r="V91" s="557"/>
      <c r="W91" s="559"/>
      <c r="X91" s="561"/>
      <c r="Y91" s="559"/>
      <c r="Z91" s="561"/>
      <c r="AA91" s="566"/>
      <c r="AB91" s="408">
        <v>2</v>
      </c>
      <c r="AC91" s="433" t="s">
        <v>858</v>
      </c>
      <c r="AD91" s="138"/>
      <c r="AE91" s="331" t="s">
        <v>223</v>
      </c>
      <c r="AF91" s="330" t="s">
        <v>691</v>
      </c>
      <c r="AG91" s="331" t="s">
        <v>3</v>
      </c>
      <c r="AH91" s="332" t="s">
        <v>12</v>
      </c>
      <c r="AI91" s="332" t="s">
        <v>8</v>
      </c>
      <c r="AJ91" s="333" t="str">
        <f t="shared" si="76"/>
        <v>40%</v>
      </c>
      <c r="AK91" s="332" t="s">
        <v>17</v>
      </c>
      <c r="AL91" s="332" t="s">
        <v>20</v>
      </c>
      <c r="AM91" s="332" t="s">
        <v>111</v>
      </c>
      <c r="AN91" s="308">
        <f>IFERROR(IF(AND(AG90="Probabilidad",AG91="Probabilidad"),(AP90-(+AP90*AJ91)),IF(AG91="Probabilidad",(Q90-(+Q90*AJ91)),IF(AG91="Impacto",AP90,""))),"")</f>
        <v>0.216</v>
      </c>
      <c r="AO91" s="419" t="str">
        <f t="shared" si="81"/>
        <v>Baja</v>
      </c>
      <c r="AP91" s="125">
        <f>+AN91</f>
        <v>0.216</v>
      </c>
      <c r="AQ91" s="419" t="str">
        <f t="shared" si="82"/>
        <v>Catastrófico</v>
      </c>
      <c r="AR91" s="125">
        <f>IFERROR(IF(AND(AG90="Impacto",AG91="Impacto"),(AR90-(+AR90*AJ91)),IF(AG91="Impacto",(Y90-(+Y90*AJ91)),IF(AG91="Probabilidad",AR90,""))),"")</f>
        <v>1</v>
      </c>
      <c r="AS91" s="404" t="str">
        <f t="shared" si="84"/>
        <v>Extremo</v>
      </c>
      <c r="AT91" s="546"/>
      <c r="AU91" s="546"/>
      <c r="AV91" s="555"/>
      <c r="AW91" s="319"/>
      <c r="AX91" s="319"/>
      <c r="AY91" s="335">
        <v>0</v>
      </c>
      <c r="AZ91" s="336">
        <v>0</v>
      </c>
      <c r="BA91" s="336">
        <v>0</v>
      </c>
      <c r="BB91" s="336">
        <v>0</v>
      </c>
      <c r="BC91" s="336">
        <v>0</v>
      </c>
      <c r="BJ91" s="329"/>
      <c r="BK91" s="329"/>
      <c r="BL91" s="329"/>
      <c r="BM91" s="329"/>
      <c r="BN91" s="329"/>
      <c r="BO91" s="329"/>
      <c r="BP91" s="329"/>
      <c r="BQ91" s="329"/>
      <c r="BR91" s="329"/>
      <c r="BS91" s="329"/>
      <c r="BT91" s="329"/>
      <c r="BU91" s="329"/>
      <c r="BV91" s="329"/>
      <c r="BW91" s="329"/>
      <c r="BX91" s="329"/>
      <c r="BY91" s="329"/>
      <c r="BZ91" s="329"/>
      <c r="CA91" s="329"/>
      <c r="CB91" s="329"/>
      <c r="CC91" s="329"/>
      <c r="CD91" s="329"/>
      <c r="CE91" s="329"/>
      <c r="CF91" s="329"/>
      <c r="CG91" s="329"/>
      <c r="CH91" s="329"/>
      <c r="CL91" s="329"/>
    </row>
    <row r="92" spans="1:90" s="1" customFormat="1" ht="13.9" hidden="1" customHeight="1" x14ac:dyDescent="0.3">
      <c r="A92" s="565"/>
      <c r="B92" s="567" t="s">
        <v>592</v>
      </c>
      <c r="C92" s="567" t="s">
        <v>237</v>
      </c>
      <c r="D92" s="567" t="s">
        <v>591</v>
      </c>
      <c r="E92" s="567" t="s">
        <v>240</v>
      </c>
      <c r="F92" s="541"/>
      <c r="G92" s="541"/>
      <c r="H92" s="541"/>
      <c r="I92" s="541"/>
      <c r="J92" s="567" t="s">
        <v>353</v>
      </c>
      <c r="K92" s="582" t="s">
        <v>590</v>
      </c>
      <c r="L92" s="583" t="s">
        <v>589</v>
      </c>
      <c r="M92" s="583"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2" s="567"/>
      <c r="O92" s="566">
        <v>25</v>
      </c>
      <c r="P92" s="557"/>
      <c r="Q92" s="559"/>
      <c r="R92" s="581"/>
      <c r="S92" s="557"/>
      <c r="T92" s="559"/>
      <c r="U92" s="581"/>
      <c r="V92" s="557"/>
      <c r="W92" s="559"/>
      <c r="X92" s="561"/>
      <c r="Y92" s="559"/>
      <c r="Z92" s="561"/>
      <c r="AA92" s="566"/>
      <c r="AB92" s="408"/>
      <c r="AC92" s="433"/>
      <c r="AD92" s="138"/>
      <c r="AE92" s="331"/>
      <c r="AF92" s="330"/>
      <c r="AG92" s="331" t="str">
        <f t="shared" si="80"/>
        <v/>
      </c>
      <c r="AH92" s="332"/>
      <c r="AI92" s="332"/>
      <c r="AJ92" s="333" t="str">
        <f t="shared" si="76"/>
        <v/>
      </c>
      <c r="AK92" s="332"/>
      <c r="AL92" s="332"/>
      <c r="AM92" s="332"/>
      <c r="AN92" s="124"/>
      <c r="AO92" s="419" t="str">
        <f t="shared" si="81"/>
        <v/>
      </c>
      <c r="AP92" s="125"/>
      <c r="AQ92" s="419" t="str">
        <f t="shared" si="82"/>
        <v/>
      </c>
      <c r="AR92" s="125" t="str">
        <f t="shared" si="83"/>
        <v/>
      </c>
      <c r="AS92" s="404" t="str">
        <f t="shared" si="84"/>
        <v/>
      </c>
      <c r="AT92" s="404"/>
      <c r="AU92" s="404"/>
      <c r="AV92" s="418"/>
      <c r="AW92" s="319"/>
      <c r="AX92" s="319"/>
      <c r="AY92" s="139"/>
      <c r="AZ92" s="136"/>
      <c r="BA92" s="136"/>
      <c r="BB92" s="136"/>
      <c r="BC92" s="136"/>
      <c r="BJ92" s="329"/>
      <c r="BK92" s="329"/>
      <c r="BL92" s="329"/>
      <c r="BM92" s="329"/>
      <c r="BN92" s="329"/>
      <c r="BO92" s="329"/>
      <c r="BP92" s="329"/>
      <c r="BQ92" s="329"/>
      <c r="BR92" s="329"/>
      <c r="BS92" s="329"/>
      <c r="BT92" s="329"/>
      <c r="BU92" s="329"/>
      <c r="BV92" s="329"/>
      <c r="BW92" s="329"/>
      <c r="BX92" s="329"/>
      <c r="BY92" s="329"/>
      <c r="BZ92" s="329"/>
      <c r="CA92" s="329"/>
      <c r="CB92" s="329"/>
      <c r="CC92" s="329"/>
      <c r="CD92" s="329"/>
      <c r="CE92" s="329"/>
      <c r="CF92" s="329"/>
      <c r="CG92" s="329"/>
      <c r="CH92" s="329"/>
      <c r="CL92" s="329"/>
    </row>
    <row r="93" spans="1:90" s="1" customFormat="1" ht="13.9" hidden="1" customHeight="1" x14ac:dyDescent="0.3">
      <c r="A93" s="565"/>
      <c r="B93" s="567" t="s">
        <v>592</v>
      </c>
      <c r="C93" s="567" t="s">
        <v>237</v>
      </c>
      <c r="D93" s="567" t="s">
        <v>591</v>
      </c>
      <c r="E93" s="567" t="s">
        <v>240</v>
      </c>
      <c r="F93" s="541"/>
      <c r="G93" s="541"/>
      <c r="H93" s="541"/>
      <c r="I93" s="541"/>
      <c r="J93" s="567" t="s">
        <v>353</v>
      </c>
      <c r="K93" s="582" t="s">
        <v>590</v>
      </c>
      <c r="L93" s="583" t="s">
        <v>589</v>
      </c>
      <c r="M93" s="583"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3" s="567"/>
      <c r="O93" s="566">
        <v>25</v>
      </c>
      <c r="P93" s="557"/>
      <c r="Q93" s="559"/>
      <c r="R93" s="581"/>
      <c r="S93" s="557"/>
      <c r="T93" s="559"/>
      <c r="U93" s="581"/>
      <c r="V93" s="557"/>
      <c r="W93" s="559"/>
      <c r="X93" s="561"/>
      <c r="Y93" s="559"/>
      <c r="Z93" s="561"/>
      <c r="AA93" s="566"/>
      <c r="AB93" s="408"/>
      <c r="AC93" s="433"/>
      <c r="AD93" s="138"/>
      <c r="AE93" s="331"/>
      <c r="AF93" s="330"/>
      <c r="AG93" s="331" t="str">
        <f t="shared" si="80"/>
        <v/>
      </c>
      <c r="AH93" s="332"/>
      <c r="AI93" s="332"/>
      <c r="AJ93" s="333" t="str">
        <f t="shared" si="76"/>
        <v/>
      </c>
      <c r="AK93" s="332"/>
      <c r="AL93" s="332"/>
      <c r="AM93" s="332"/>
      <c r="AN93" s="124"/>
      <c r="AO93" s="419" t="str">
        <f t="shared" si="81"/>
        <v/>
      </c>
      <c r="AP93" s="125"/>
      <c r="AQ93" s="419" t="str">
        <f t="shared" si="82"/>
        <v/>
      </c>
      <c r="AR93" s="125" t="str">
        <f t="shared" si="83"/>
        <v/>
      </c>
      <c r="AS93" s="404" t="str">
        <f t="shared" si="84"/>
        <v/>
      </c>
      <c r="AT93" s="404"/>
      <c r="AU93" s="404"/>
      <c r="AV93" s="418"/>
      <c r="AW93" s="319"/>
      <c r="AX93" s="319"/>
      <c r="AY93" s="139"/>
      <c r="AZ93" s="136"/>
      <c r="BA93" s="136"/>
      <c r="BB93" s="136"/>
      <c r="BC93" s="136"/>
      <c r="BJ93" s="329"/>
      <c r="BK93" s="329"/>
      <c r="BL93" s="329"/>
      <c r="BM93" s="329"/>
      <c r="BN93" s="329"/>
      <c r="BO93" s="329"/>
      <c r="BP93" s="329"/>
      <c r="BQ93" s="329"/>
      <c r="BR93" s="329"/>
      <c r="BS93" s="329"/>
      <c r="BT93" s="329"/>
      <c r="BU93" s="329"/>
      <c r="BV93" s="329"/>
      <c r="BW93" s="329"/>
      <c r="BX93" s="329"/>
      <c r="BY93" s="329"/>
      <c r="BZ93" s="329"/>
      <c r="CA93" s="329"/>
      <c r="CB93" s="329"/>
      <c r="CC93" s="329"/>
      <c r="CD93" s="329"/>
      <c r="CE93" s="329"/>
      <c r="CF93" s="329"/>
      <c r="CG93" s="329"/>
      <c r="CH93" s="329"/>
      <c r="CL93" s="329"/>
    </row>
    <row r="94" spans="1:90" s="1" customFormat="1" ht="13.9" hidden="1" customHeight="1" x14ac:dyDescent="0.3">
      <c r="A94" s="565"/>
      <c r="B94" s="567" t="s">
        <v>592</v>
      </c>
      <c r="C94" s="567" t="s">
        <v>237</v>
      </c>
      <c r="D94" s="567" t="s">
        <v>591</v>
      </c>
      <c r="E94" s="567" t="s">
        <v>240</v>
      </c>
      <c r="F94" s="541"/>
      <c r="G94" s="541"/>
      <c r="H94" s="541"/>
      <c r="I94" s="541"/>
      <c r="J94" s="567" t="s">
        <v>353</v>
      </c>
      <c r="K94" s="582" t="s">
        <v>590</v>
      </c>
      <c r="L94" s="583" t="s">
        <v>589</v>
      </c>
      <c r="M94" s="583"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4" s="567"/>
      <c r="O94" s="566">
        <v>25</v>
      </c>
      <c r="P94" s="557"/>
      <c r="Q94" s="559"/>
      <c r="R94" s="581"/>
      <c r="S94" s="557"/>
      <c r="T94" s="559"/>
      <c r="U94" s="581"/>
      <c r="V94" s="557"/>
      <c r="W94" s="559"/>
      <c r="X94" s="561"/>
      <c r="Y94" s="559"/>
      <c r="Z94" s="561"/>
      <c r="AA94" s="566"/>
      <c r="AB94" s="408"/>
      <c r="AC94" s="433"/>
      <c r="AD94" s="138"/>
      <c r="AE94" s="331"/>
      <c r="AF94" s="330"/>
      <c r="AG94" s="331" t="str">
        <f t="shared" si="80"/>
        <v/>
      </c>
      <c r="AH94" s="332"/>
      <c r="AI94" s="332"/>
      <c r="AJ94" s="333" t="str">
        <f t="shared" si="76"/>
        <v/>
      </c>
      <c r="AK94" s="332"/>
      <c r="AL94" s="332"/>
      <c r="AM94" s="332"/>
      <c r="AN94" s="124"/>
      <c r="AO94" s="419" t="str">
        <f t="shared" si="81"/>
        <v/>
      </c>
      <c r="AP94" s="125"/>
      <c r="AQ94" s="419" t="str">
        <f t="shared" si="82"/>
        <v/>
      </c>
      <c r="AR94" s="125" t="str">
        <f t="shared" si="83"/>
        <v/>
      </c>
      <c r="AS94" s="404" t="str">
        <f t="shared" si="84"/>
        <v/>
      </c>
      <c r="AT94" s="404"/>
      <c r="AU94" s="404"/>
      <c r="AV94" s="418"/>
      <c r="AW94" s="319"/>
      <c r="AX94" s="319"/>
      <c r="AY94" s="139"/>
      <c r="AZ94" s="136"/>
      <c r="BA94" s="136"/>
      <c r="BB94" s="136"/>
      <c r="BC94" s="136"/>
      <c r="BJ94" s="329"/>
      <c r="BK94" s="329"/>
      <c r="BL94" s="329"/>
      <c r="BM94" s="329"/>
      <c r="BN94" s="329"/>
      <c r="BO94" s="329"/>
      <c r="BP94" s="329"/>
      <c r="BQ94" s="329"/>
      <c r="BR94" s="329"/>
      <c r="BS94" s="329"/>
      <c r="BT94" s="329"/>
      <c r="BU94" s="329"/>
      <c r="BV94" s="329"/>
      <c r="BW94" s="329"/>
      <c r="BX94" s="329"/>
      <c r="BY94" s="329"/>
      <c r="BZ94" s="329"/>
      <c r="CA94" s="329"/>
      <c r="CB94" s="329"/>
      <c r="CC94" s="329"/>
      <c r="CD94" s="329"/>
      <c r="CE94" s="329"/>
      <c r="CF94" s="329"/>
      <c r="CG94" s="329"/>
      <c r="CH94" s="329"/>
      <c r="CL94" s="329"/>
    </row>
    <row r="95" spans="1:90" s="1" customFormat="1" ht="13.9" hidden="1" customHeight="1" x14ac:dyDescent="0.3">
      <c r="A95" s="565"/>
      <c r="B95" s="567" t="s">
        <v>592</v>
      </c>
      <c r="C95" s="567" t="s">
        <v>237</v>
      </c>
      <c r="D95" s="567" t="s">
        <v>591</v>
      </c>
      <c r="E95" s="567" t="s">
        <v>240</v>
      </c>
      <c r="F95" s="541"/>
      <c r="G95" s="541"/>
      <c r="H95" s="541"/>
      <c r="I95" s="541"/>
      <c r="J95" s="567" t="s">
        <v>353</v>
      </c>
      <c r="K95" s="582" t="s">
        <v>590</v>
      </c>
      <c r="L95" s="583" t="s">
        <v>589</v>
      </c>
      <c r="M95" s="583"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5" s="567"/>
      <c r="O95" s="566">
        <v>25</v>
      </c>
      <c r="P95" s="557"/>
      <c r="Q95" s="559"/>
      <c r="R95" s="581"/>
      <c r="S95" s="557"/>
      <c r="T95" s="559"/>
      <c r="U95" s="581"/>
      <c r="V95" s="557"/>
      <c r="W95" s="559"/>
      <c r="X95" s="561"/>
      <c r="Y95" s="559"/>
      <c r="Z95" s="561"/>
      <c r="AA95" s="566"/>
      <c r="AB95" s="408"/>
      <c r="AC95" s="433"/>
      <c r="AD95" s="138"/>
      <c r="AE95" s="331"/>
      <c r="AF95" s="330"/>
      <c r="AG95" s="331" t="str">
        <f t="shared" si="80"/>
        <v/>
      </c>
      <c r="AH95" s="332"/>
      <c r="AI95" s="332"/>
      <c r="AJ95" s="333" t="str">
        <f t="shared" si="76"/>
        <v/>
      </c>
      <c r="AK95" s="332"/>
      <c r="AL95" s="332"/>
      <c r="AM95" s="332"/>
      <c r="AN95" s="124"/>
      <c r="AO95" s="419" t="str">
        <f t="shared" si="81"/>
        <v/>
      </c>
      <c r="AP95" s="125"/>
      <c r="AQ95" s="419" t="str">
        <f t="shared" si="82"/>
        <v/>
      </c>
      <c r="AR95" s="125" t="str">
        <f t="shared" si="83"/>
        <v/>
      </c>
      <c r="AS95" s="404" t="str">
        <f t="shared" si="84"/>
        <v/>
      </c>
      <c r="AT95" s="404"/>
      <c r="AU95" s="404"/>
      <c r="AV95" s="418"/>
      <c r="AW95" s="319"/>
      <c r="AX95" s="319"/>
      <c r="AY95" s="139"/>
      <c r="AZ95" s="136"/>
      <c r="BA95" s="136"/>
      <c r="BB95" s="136"/>
      <c r="BC95" s="136"/>
      <c r="BJ95" s="329"/>
      <c r="BK95" s="329"/>
      <c r="BL95" s="329"/>
      <c r="BM95" s="329"/>
      <c r="BN95" s="329"/>
      <c r="BO95" s="329"/>
      <c r="BP95" s="329"/>
      <c r="BQ95" s="329"/>
      <c r="BR95" s="329"/>
      <c r="BS95" s="329"/>
      <c r="BT95" s="329"/>
      <c r="BU95" s="329"/>
      <c r="BV95" s="329"/>
      <c r="BW95" s="329"/>
      <c r="BX95" s="329"/>
      <c r="BY95" s="329"/>
      <c r="BZ95" s="329"/>
      <c r="CA95" s="329"/>
      <c r="CB95" s="329"/>
      <c r="CC95" s="329"/>
      <c r="CD95" s="329"/>
      <c r="CE95" s="329"/>
      <c r="CF95" s="329"/>
      <c r="CG95" s="329"/>
      <c r="CH95" s="329"/>
      <c r="CL95" s="329"/>
    </row>
    <row r="96" spans="1:90" s="1" customFormat="1" ht="165" customHeight="1" x14ac:dyDescent="0.3">
      <c r="A96" s="565" t="s">
        <v>587</v>
      </c>
      <c r="B96" s="567" t="s">
        <v>586</v>
      </c>
      <c r="C96" s="567" t="s">
        <v>237</v>
      </c>
      <c r="D96" s="567" t="s">
        <v>585</v>
      </c>
      <c r="E96" s="567" t="s">
        <v>240</v>
      </c>
      <c r="F96" s="541" t="s">
        <v>783</v>
      </c>
      <c r="G96" s="541" t="s">
        <v>794</v>
      </c>
      <c r="H96" s="541" t="s">
        <v>796</v>
      </c>
      <c r="I96" s="541" t="s">
        <v>789</v>
      </c>
      <c r="J96" s="567" t="s">
        <v>353</v>
      </c>
      <c r="K96" s="582" t="s">
        <v>584</v>
      </c>
      <c r="L96" s="583" t="s">
        <v>583</v>
      </c>
      <c r="M96" s="583" t="str">
        <f t="shared" si="62"/>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96" s="567" t="s">
        <v>213</v>
      </c>
      <c r="O96" s="566">
        <v>12</v>
      </c>
      <c r="P96" s="557" t="str">
        <f t="shared" ref="P96:P156" si="107">IF(O96&lt;=0,"",IF(O96&lt;=2,"Muy Baja",IF(O96&lt;=24,"Baja",IF(O96&lt;=500,"Media",IF(O96&lt;=5000,"Alta","Muy Alta")))))</f>
        <v>Baja</v>
      </c>
      <c r="Q96" s="559">
        <f t="shared" si="92"/>
        <v>0.4</v>
      </c>
      <c r="R96" s="581"/>
      <c r="S96" s="557" t="str">
        <f>IF(OR(R96='Tabla Impacto'!$C$11,R96='Tabla Impacto'!$D$11),"Leve",IF(OR(R96='Tabla Impacto'!$C$12,R96='Tabla Impacto'!$D$12),"Menor",IF(OR(R96='Tabla Impacto'!$C$13,R96='Tabla Impacto'!$D$13),"Moderado",IF(OR(R96='Tabla Impacto'!$C$14,R96='Tabla Impacto'!$D$14),"Mayor",IF(OR(R96='Tabla Impacto'!$C$15,R96='Tabla Impacto'!$D$15),"Catastrófico","")))))</f>
        <v/>
      </c>
      <c r="T96" s="559" t="str">
        <f t="shared" ref="T96" si="108">IF(S96="","",IF(S96="Leve",0.2,IF(S96="Menor",0.4,IF(S96="Moderado",0.6,IF(S96="Mayor",0.8,IF(S96="Catastrófico",1,))))))</f>
        <v/>
      </c>
      <c r="U96" s="581" t="s">
        <v>137</v>
      </c>
      <c r="V96" s="557" t="str">
        <f>IF(OR(U96='Tabla Impacto'!$C$11,U96='Tabla Impacto'!$D$11),"Leve",IF(OR(U96='Tabla Impacto'!$C$12,U96='Tabla Impacto'!$D$12),"Menor",IF(OR(U96='Tabla Impacto'!$C$13,U96='Tabla Impacto'!$D$13),"Moderado",IF(OR(U96='Tabla Impacto'!$C$14,U96='Tabla Impacto'!$D$14),"Mayor",IF(OR(U96='Tabla Impacto'!$C$15,U96='Tabla Impacto'!$D$15),"Catastrófico","")))))</f>
        <v>Mayor</v>
      </c>
      <c r="W96" s="559">
        <f t="shared" ref="W96" si="109">IF(V96="","",IF(V96="Leve",0.2,IF(V96="Menor",0.4,IF(V96="Moderado",0.6,IF(V96="Mayor",0.8,IF(V96="Catastrófico",1,))))))</f>
        <v>0.8</v>
      </c>
      <c r="X96" s="561" t="str">
        <f>IF(Y96="","",IF(Y96='Tabla Impacto'!$G$4,'Tabla Impacto'!$F$4,IF(Y96='Tabla Impacto'!$G$5,'Tabla Impacto'!$F$5,IF(Y96='Tabla Impacto'!$G$6,'Tabla Impacto'!$F$6,IF(Y96='Tabla Impacto'!$G$7,'Tabla Impacto'!$F$7,IF(Y96='Tabla Impacto'!$G$8,'Tabla Impacto'!$F$8))))))</f>
        <v>Mayor</v>
      </c>
      <c r="Y96" s="559">
        <f t="shared" ref="Y96" si="110">+IF(T96="",W96,IF(W96="",T96,IF(T96&gt;W96,T96,W96)))</f>
        <v>0.8</v>
      </c>
      <c r="Z96" s="561" t="str">
        <f t="shared" ref="Z96" si="111">IF(OR(AND(P96="Muy Baja",X96="Leve"),AND(P96="Muy Baja",X96="Menor"),AND(P96="Baja",X96="Leve")),"Bajo",IF(OR(AND(P96="Muy baja",X96="Moderado"),AND(P96="Baja",X96="Menor"),AND(P96="Baja",X96="Moderado"),AND(P96="Media",X96="Leve"),AND(P96="Media",X96="Menor"),AND(P96="Media",X96="Moderado"),AND(P96="Alta",X96="Leve"),AND(P96="Alta",X96="Menor")),"Moderado",IF(OR(AND(P96="Muy Baja",X96="Mayor"),AND(P96="Baja",X96="Mayor"),AND(P96="Media",X96="Mayor"),AND(P96="Alta",X96="Moderado"),AND(P96="Alta",X96="Mayor"),AND(P96="Muy Alta",X96="Leve"),AND(P96="Muy Alta",X96="Menor"),AND(P96="Muy Alta",X96="Moderado"),AND(P96="Muy Alta",X96="Mayor")),"Alto",IF(OR(AND(P96="Muy Baja",X96="Catastrófico"),AND(P96="Baja",X96="Catastrófico"),AND(P96="Media",X96="Catastrófico"),AND(P96="Alta",X96="Catastrófico"),AND(P96="Muy Alta",X96="Catastrófico")),"Extremo",""))))</f>
        <v>Alto</v>
      </c>
      <c r="AA96" s="566"/>
      <c r="AB96" s="408">
        <v>1</v>
      </c>
      <c r="AC96" s="433" t="s">
        <v>667</v>
      </c>
      <c r="AD96" s="138"/>
      <c r="AE96" s="331" t="s">
        <v>223</v>
      </c>
      <c r="AF96" s="330" t="s">
        <v>692</v>
      </c>
      <c r="AG96" s="331" t="s">
        <v>3</v>
      </c>
      <c r="AH96" s="332" t="s">
        <v>12</v>
      </c>
      <c r="AI96" s="332" t="s">
        <v>8</v>
      </c>
      <c r="AJ96" s="333" t="str">
        <f t="shared" si="76"/>
        <v>40%</v>
      </c>
      <c r="AK96" s="332" t="s">
        <v>17</v>
      </c>
      <c r="AL96" s="332" t="s">
        <v>20</v>
      </c>
      <c r="AM96" s="332" t="s">
        <v>111</v>
      </c>
      <c r="AN96" s="309">
        <f>IFERROR(IF(AG96="Probabilidad",(Q96-(+Q96*AJ96)),IF(AG96="Impacto",Q96,"")),"")</f>
        <v>0.24</v>
      </c>
      <c r="AO96" s="419" t="str">
        <f t="shared" ref="AO96:AO97" si="112">IFERROR(IF(AN96="","",IF(AN96&lt;=0.2,"Muy Baja",IF(AN96&lt;=0.4,"Baja",IF(AN96&lt;=0.6,"Media",IF(AN96&lt;=0.8,"Alta","Muy Alta"))))),"")</f>
        <v>Baja</v>
      </c>
      <c r="AP96" s="125">
        <f t="shared" ref="AP96" si="113">+AN96</f>
        <v>0.24</v>
      </c>
      <c r="AQ96" s="419" t="str">
        <f t="shared" ref="AQ96:AQ97" si="114">IFERROR(IF(AR96="","",IF(AR96&lt;=0.2,"Leve",IF(AR96&lt;=0.4,"Menor",IF(AR96&lt;=0.6,"Moderado",IF(AR96&lt;=0.8,"Mayor","Catastrófico"))))),"")</f>
        <v>Mayor</v>
      </c>
      <c r="AR96" s="125">
        <f>IFERROR(IF(AG96="Impacto",(Y96-(+Y96*AJ96)),IF(AG96="Probabilidad",Y96,"")),"")</f>
        <v>0.8</v>
      </c>
      <c r="AS96" s="404" t="str">
        <f t="shared" ref="AS96:AS97" si="115">IFERROR(IF(OR(AND(AO96="Muy Baja",AQ96="Leve"),AND(AO96="Muy Baja",AQ96="Menor"),AND(AO96="Baja",AQ96="Leve")),"Bajo",IF(OR(AND(AO96="Muy baja",AQ96="Moderado"),AND(AO96="Baja",AQ96="Menor"),AND(AO96="Baja",AQ96="Moderado"),AND(AO96="Media",AQ96="Leve"),AND(AO96="Media",AQ96="Menor"),AND(AO96="Media",AQ96="Moderado"),AND(AO96="Alta",AQ96="Leve"),AND(AO96="Alta",AQ96="Menor")),"Moderado",IF(OR(AND(AO96="Muy Baja",AQ96="Mayor"),AND(AO96="Baja",AQ96="Mayor"),AND(AO96="Media",AQ96="Mayor"),AND(AO96="Alta",AQ96="Moderado"),AND(AO96="Alta",AQ96="Mayor"),AND(AO96="Muy Alta",AQ96="Leve"),AND(AO96="Muy Alta",AQ96="Menor"),AND(AO96="Muy Alta",AQ96="Moderado"),AND(AO96="Muy Alta",AQ96="Mayor")),"Alto",IF(OR(AND(AO96="Muy Baja",AQ96="Catastrófico"),AND(AO96="Baja",AQ96="Catastrófico"),AND(AO96="Media",AQ96="Catastrófico"),AND(AO96="Alta",AQ96="Catastrófico"),AND(AO96="Muy Alta",AQ96="Catastrófico")),"Extremo","")))),"")</f>
        <v>Alto</v>
      </c>
      <c r="AT96" s="546">
        <f>+AP97</f>
        <v>0.14399999999999999</v>
      </c>
      <c r="AU96" s="546">
        <f>+AR97</f>
        <v>0.8</v>
      </c>
      <c r="AV96" s="555" t="s">
        <v>122</v>
      </c>
      <c r="AW96" s="319"/>
      <c r="AX96" s="319"/>
      <c r="AY96" s="335">
        <v>12</v>
      </c>
      <c r="AZ96" s="336">
        <v>3</v>
      </c>
      <c r="BA96" s="336">
        <v>3</v>
      </c>
      <c r="BB96" s="336">
        <v>3</v>
      </c>
      <c r="BC96" s="336">
        <v>3</v>
      </c>
      <c r="BJ96" s="329"/>
      <c r="BK96" s="329"/>
      <c r="BL96" s="329"/>
      <c r="BM96" s="329"/>
      <c r="BN96" s="329"/>
      <c r="BO96" s="329"/>
      <c r="BP96" s="329"/>
      <c r="BQ96" s="329"/>
      <c r="BR96" s="329"/>
      <c r="BS96" s="329"/>
      <c r="BT96" s="329"/>
      <c r="BU96" s="329"/>
      <c r="BV96" s="329"/>
      <c r="BW96" s="329"/>
      <c r="BX96" s="329"/>
      <c r="BY96" s="329"/>
      <c r="BZ96" s="329"/>
      <c r="CA96" s="329"/>
      <c r="CB96" s="329"/>
      <c r="CC96" s="329"/>
      <c r="CD96" s="329"/>
      <c r="CE96" s="329"/>
      <c r="CF96" s="329"/>
      <c r="CG96" s="329"/>
      <c r="CH96" s="329"/>
      <c r="CL96" s="329"/>
    </row>
    <row r="97" spans="1:90" s="1" customFormat="1" ht="173.45" customHeight="1" x14ac:dyDescent="0.3">
      <c r="A97" s="565"/>
      <c r="B97" s="567" t="s">
        <v>586</v>
      </c>
      <c r="C97" s="567" t="s">
        <v>237</v>
      </c>
      <c r="D97" s="567" t="s">
        <v>585</v>
      </c>
      <c r="E97" s="567" t="s">
        <v>240</v>
      </c>
      <c r="F97" s="541"/>
      <c r="G97" s="541"/>
      <c r="H97" s="541"/>
      <c r="I97" s="541"/>
      <c r="J97" s="567" t="s">
        <v>353</v>
      </c>
      <c r="K97" s="582" t="s">
        <v>584</v>
      </c>
      <c r="L97" s="583" t="s">
        <v>583</v>
      </c>
      <c r="M97" s="583" t="str">
        <f t="shared" si="62"/>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97" s="567"/>
      <c r="O97" s="566">
        <v>12</v>
      </c>
      <c r="P97" s="557"/>
      <c r="Q97" s="559"/>
      <c r="R97" s="581"/>
      <c r="S97" s="557"/>
      <c r="T97" s="559"/>
      <c r="U97" s="581"/>
      <c r="V97" s="557"/>
      <c r="W97" s="559"/>
      <c r="X97" s="561"/>
      <c r="Y97" s="559"/>
      <c r="Z97" s="561"/>
      <c r="AA97" s="566"/>
      <c r="AB97" s="408">
        <v>2</v>
      </c>
      <c r="AC97" s="433" t="s">
        <v>859</v>
      </c>
      <c r="AD97" s="138"/>
      <c r="AE97" s="331" t="s">
        <v>223</v>
      </c>
      <c r="AF97" s="330" t="s">
        <v>693</v>
      </c>
      <c r="AG97" s="331" t="s">
        <v>3</v>
      </c>
      <c r="AH97" s="332" t="s">
        <v>12</v>
      </c>
      <c r="AI97" s="332" t="s">
        <v>8</v>
      </c>
      <c r="AJ97" s="333" t="str">
        <f t="shared" si="76"/>
        <v>40%</v>
      </c>
      <c r="AK97" s="332" t="s">
        <v>17</v>
      </c>
      <c r="AL97" s="332" t="s">
        <v>20</v>
      </c>
      <c r="AM97" s="332" t="s">
        <v>111</v>
      </c>
      <c r="AN97" s="308">
        <f>IFERROR(IF(AND(AG96="Probabilidad",AG97="Probabilidad"),(AP96-(+AP96*AJ97)),IF(AG97="Probabilidad",(Q96-(+Q96*AJ97)),IF(AG97="Impacto",AP96,""))),"")</f>
        <v>0.14399999999999999</v>
      </c>
      <c r="AO97" s="419" t="str">
        <f t="shared" si="112"/>
        <v>Muy Baja</v>
      </c>
      <c r="AP97" s="125">
        <f>+AN97</f>
        <v>0.14399999999999999</v>
      </c>
      <c r="AQ97" s="419" t="str">
        <f t="shared" si="114"/>
        <v>Mayor</v>
      </c>
      <c r="AR97" s="125">
        <f>IFERROR(IF(AND(AG96="Impacto",AG97="Impacto"),(AR96-(+AR96*AJ97)),IF(AG97="Impacto",(Y96-(+Y96*AJ97)),IF(AG97="Probabilidad",AR96,""))),"")</f>
        <v>0.8</v>
      </c>
      <c r="AS97" s="404" t="str">
        <f t="shared" si="115"/>
        <v>Alto</v>
      </c>
      <c r="AT97" s="546"/>
      <c r="AU97" s="546"/>
      <c r="AV97" s="547"/>
      <c r="AW97" s="319"/>
      <c r="AX97" s="319"/>
      <c r="AY97" s="335">
        <v>0</v>
      </c>
      <c r="AZ97" s="336">
        <v>0</v>
      </c>
      <c r="BA97" s="336">
        <v>0</v>
      </c>
      <c r="BB97" s="336">
        <v>0</v>
      </c>
      <c r="BC97" s="336">
        <v>0</v>
      </c>
      <c r="BJ97" s="329"/>
      <c r="BK97" s="329"/>
      <c r="BL97" s="329"/>
      <c r="BM97" s="329"/>
      <c r="BN97" s="329"/>
      <c r="BO97" s="329"/>
      <c r="BP97" s="329"/>
      <c r="BQ97" s="329"/>
      <c r="BR97" s="329"/>
      <c r="BS97" s="329"/>
      <c r="BT97" s="329"/>
      <c r="BU97" s="329"/>
      <c r="BV97" s="329"/>
      <c r="BW97" s="329"/>
      <c r="BX97" s="329"/>
      <c r="BY97" s="329"/>
      <c r="BZ97" s="329"/>
      <c r="CA97" s="329"/>
      <c r="CB97" s="329"/>
      <c r="CC97" s="329"/>
      <c r="CD97" s="329"/>
      <c r="CE97" s="329"/>
      <c r="CF97" s="329"/>
      <c r="CG97" s="329"/>
      <c r="CH97" s="329"/>
      <c r="CL97" s="329"/>
    </row>
    <row r="98" spans="1:90" s="1" customFormat="1" ht="13.9" hidden="1" customHeight="1" x14ac:dyDescent="0.3">
      <c r="A98" s="565"/>
      <c r="B98" s="567" t="s">
        <v>586</v>
      </c>
      <c r="C98" s="567" t="s">
        <v>237</v>
      </c>
      <c r="D98" s="567" t="s">
        <v>585</v>
      </c>
      <c r="E98" s="567" t="s">
        <v>240</v>
      </c>
      <c r="F98" s="541"/>
      <c r="G98" s="541"/>
      <c r="H98" s="541"/>
      <c r="I98" s="541"/>
      <c r="J98" s="567" t="s">
        <v>353</v>
      </c>
      <c r="K98" s="582" t="s">
        <v>584</v>
      </c>
      <c r="L98" s="583" t="s">
        <v>583</v>
      </c>
      <c r="M98" s="583" t="str">
        <f t="shared" ref="M98:M129" si="116">+CONCATENATE(J98," ",K98," ",L98)</f>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98" s="567"/>
      <c r="O98" s="566">
        <v>12</v>
      </c>
      <c r="P98" s="557"/>
      <c r="Q98" s="559"/>
      <c r="R98" s="581"/>
      <c r="S98" s="557"/>
      <c r="T98" s="559"/>
      <c r="U98" s="581"/>
      <c r="V98" s="557"/>
      <c r="W98" s="559"/>
      <c r="X98" s="561"/>
      <c r="Y98" s="559"/>
      <c r="Z98" s="561"/>
      <c r="AA98" s="566"/>
      <c r="AB98" s="408"/>
      <c r="AC98" s="433"/>
      <c r="AD98" s="138"/>
      <c r="AE98" s="331"/>
      <c r="AF98" s="330"/>
      <c r="AG98" s="331" t="str">
        <f t="shared" si="80"/>
        <v/>
      </c>
      <c r="AH98" s="332"/>
      <c r="AI98" s="332"/>
      <c r="AJ98" s="333" t="str">
        <f t="shared" si="76"/>
        <v/>
      </c>
      <c r="AK98" s="332"/>
      <c r="AL98" s="332"/>
      <c r="AM98" s="332"/>
      <c r="AN98" s="124"/>
      <c r="AO98" s="419" t="str">
        <f t="shared" si="81"/>
        <v/>
      </c>
      <c r="AP98" s="125"/>
      <c r="AQ98" s="419" t="str">
        <f t="shared" si="82"/>
        <v/>
      </c>
      <c r="AR98" s="125" t="str">
        <f t="shared" si="83"/>
        <v/>
      </c>
      <c r="AS98" s="404" t="str">
        <f t="shared" si="84"/>
        <v/>
      </c>
      <c r="AT98" s="404"/>
      <c r="AU98" s="404"/>
      <c r="AV98" s="418"/>
      <c r="AW98" s="319"/>
      <c r="AX98" s="319"/>
      <c r="AY98" s="139"/>
      <c r="AZ98" s="136"/>
      <c r="BA98" s="136"/>
      <c r="BB98" s="136"/>
      <c r="BC98" s="136"/>
      <c r="BJ98" s="329"/>
      <c r="BK98" s="329"/>
      <c r="BL98" s="329"/>
      <c r="BM98" s="329"/>
      <c r="BN98" s="329"/>
      <c r="BO98" s="329"/>
      <c r="BP98" s="329"/>
      <c r="BQ98" s="329"/>
      <c r="BR98" s="329"/>
      <c r="BS98" s="329"/>
      <c r="BT98" s="329"/>
      <c r="BU98" s="329"/>
      <c r="BV98" s="329"/>
      <c r="BW98" s="329"/>
      <c r="BX98" s="329"/>
      <c r="BY98" s="329"/>
      <c r="BZ98" s="329"/>
      <c r="CA98" s="329"/>
      <c r="CB98" s="329"/>
      <c r="CC98" s="329"/>
      <c r="CD98" s="329"/>
      <c r="CE98" s="329"/>
      <c r="CF98" s="329"/>
      <c r="CG98" s="329"/>
      <c r="CH98" s="329"/>
      <c r="CL98" s="329"/>
    </row>
    <row r="99" spans="1:90" s="1" customFormat="1" ht="13.9" hidden="1" customHeight="1" x14ac:dyDescent="0.3">
      <c r="A99" s="565"/>
      <c r="B99" s="567" t="s">
        <v>586</v>
      </c>
      <c r="C99" s="567" t="s">
        <v>237</v>
      </c>
      <c r="D99" s="567" t="s">
        <v>585</v>
      </c>
      <c r="E99" s="567" t="s">
        <v>240</v>
      </c>
      <c r="F99" s="541"/>
      <c r="G99" s="541"/>
      <c r="H99" s="541"/>
      <c r="I99" s="541"/>
      <c r="J99" s="567" t="s">
        <v>353</v>
      </c>
      <c r="K99" s="582" t="s">
        <v>584</v>
      </c>
      <c r="L99" s="583" t="s">
        <v>583</v>
      </c>
      <c r="M99" s="583" t="str">
        <f t="shared" si="116"/>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99" s="567"/>
      <c r="O99" s="566">
        <v>12</v>
      </c>
      <c r="P99" s="557"/>
      <c r="Q99" s="559"/>
      <c r="R99" s="581"/>
      <c r="S99" s="557"/>
      <c r="T99" s="559"/>
      <c r="U99" s="581"/>
      <c r="V99" s="557"/>
      <c r="W99" s="559"/>
      <c r="X99" s="561"/>
      <c r="Y99" s="559"/>
      <c r="Z99" s="561"/>
      <c r="AA99" s="566"/>
      <c r="AB99" s="408"/>
      <c r="AC99" s="433"/>
      <c r="AD99" s="138"/>
      <c r="AE99" s="331"/>
      <c r="AF99" s="330"/>
      <c r="AG99" s="331" t="str">
        <f t="shared" si="80"/>
        <v/>
      </c>
      <c r="AH99" s="332"/>
      <c r="AI99" s="332"/>
      <c r="AJ99" s="333" t="str">
        <f t="shared" si="76"/>
        <v/>
      </c>
      <c r="AK99" s="332"/>
      <c r="AL99" s="332"/>
      <c r="AM99" s="332"/>
      <c r="AN99" s="124"/>
      <c r="AO99" s="419" t="str">
        <f t="shared" si="81"/>
        <v/>
      </c>
      <c r="AP99" s="125"/>
      <c r="AQ99" s="419" t="str">
        <f t="shared" si="82"/>
        <v/>
      </c>
      <c r="AR99" s="125" t="str">
        <f t="shared" si="83"/>
        <v/>
      </c>
      <c r="AS99" s="404" t="str">
        <f t="shared" si="84"/>
        <v/>
      </c>
      <c r="AT99" s="404"/>
      <c r="AU99" s="404"/>
      <c r="AV99" s="418"/>
      <c r="AW99" s="319"/>
      <c r="AX99" s="319"/>
      <c r="AY99" s="139"/>
      <c r="AZ99" s="136"/>
      <c r="BA99" s="136"/>
      <c r="BB99" s="136"/>
      <c r="BC99" s="136"/>
      <c r="BJ99" s="329"/>
      <c r="BK99" s="329"/>
      <c r="BL99" s="329"/>
      <c r="BM99" s="329"/>
      <c r="BN99" s="329"/>
      <c r="BO99" s="329"/>
      <c r="BP99" s="329"/>
      <c r="BQ99" s="329"/>
      <c r="BR99" s="329"/>
      <c r="BS99" s="329"/>
      <c r="BT99" s="329"/>
      <c r="BU99" s="329"/>
      <c r="BV99" s="329"/>
      <c r="BW99" s="329"/>
      <c r="BX99" s="329"/>
      <c r="BY99" s="329"/>
      <c r="BZ99" s="329"/>
      <c r="CA99" s="329"/>
      <c r="CB99" s="329"/>
      <c r="CC99" s="329"/>
      <c r="CD99" s="329"/>
      <c r="CE99" s="329"/>
      <c r="CF99" s="329"/>
      <c r="CG99" s="329"/>
      <c r="CH99" s="329"/>
      <c r="CL99" s="329"/>
    </row>
    <row r="100" spans="1:90" s="1" customFormat="1" ht="13.9" hidden="1" customHeight="1" x14ac:dyDescent="0.3">
      <c r="A100" s="565"/>
      <c r="B100" s="567" t="s">
        <v>586</v>
      </c>
      <c r="C100" s="567" t="s">
        <v>237</v>
      </c>
      <c r="D100" s="567" t="s">
        <v>585</v>
      </c>
      <c r="E100" s="567" t="s">
        <v>240</v>
      </c>
      <c r="F100" s="541"/>
      <c r="G100" s="541"/>
      <c r="H100" s="541"/>
      <c r="I100" s="541"/>
      <c r="J100" s="567" t="s">
        <v>353</v>
      </c>
      <c r="K100" s="582" t="s">
        <v>584</v>
      </c>
      <c r="L100" s="583" t="s">
        <v>583</v>
      </c>
      <c r="M100" s="583" t="str">
        <f t="shared" si="116"/>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100" s="567"/>
      <c r="O100" s="566">
        <v>12</v>
      </c>
      <c r="P100" s="557"/>
      <c r="Q100" s="559"/>
      <c r="R100" s="581"/>
      <c r="S100" s="557"/>
      <c r="T100" s="559"/>
      <c r="U100" s="581"/>
      <c r="V100" s="557"/>
      <c r="W100" s="559"/>
      <c r="X100" s="561"/>
      <c r="Y100" s="559"/>
      <c r="Z100" s="561"/>
      <c r="AA100" s="566"/>
      <c r="AB100" s="408"/>
      <c r="AC100" s="433"/>
      <c r="AD100" s="138"/>
      <c r="AE100" s="331"/>
      <c r="AF100" s="330"/>
      <c r="AG100" s="331" t="str">
        <f t="shared" si="80"/>
        <v/>
      </c>
      <c r="AH100" s="332"/>
      <c r="AI100" s="332"/>
      <c r="AJ100" s="333" t="str">
        <f t="shared" si="76"/>
        <v/>
      </c>
      <c r="AK100" s="332"/>
      <c r="AL100" s="332"/>
      <c r="AM100" s="332"/>
      <c r="AN100" s="124"/>
      <c r="AO100" s="419" t="str">
        <f t="shared" si="81"/>
        <v/>
      </c>
      <c r="AP100" s="125"/>
      <c r="AQ100" s="419" t="str">
        <f t="shared" si="82"/>
        <v/>
      </c>
      <c r="AR100" s="125" t="str">
        <f t="shared" si="83"/>
        <v/>
      </c>
      <c r="AS100" s="404" t="str">
        <f t="shared" si="84"/>
        <v/>
      </c>
      <c r="AT100" s="404"/>
      <c r="AU100" s="404"/>
      <c r="AV100" s="418"/>
      <c r="AW100" s="319"/>
      <c r="AX100" s="319"/>
      <c r="AY100" s="139"/>
      <c r="AZ100" s="136"/>
      <c r="BA100" s="136"/>
      <c r="BB100" s="136"/>
      <c r="BC100" s="136"/>
      <c r="BJ100" s="329"/>
      <c r="BK100" s="329"/>
      <c r="BL100" s="329"/>
      <c r="BM100" s="329"/>
      <c r="BN100" s="329"/>
      <c r="BO100" s="329"/>
      <c r="BP100" s="329"/>
      <c r="BQ100" s="329"/>
      <c r="BR100" s="329"/>
      <c r="BS100" s="329"/>
      <c r="BT100" s="329"/>
      <c r="BU100" s="329"/>
      <c r="BV100" s="329"/>
      <c r="BW100" s="329"/>
      <c r="BX100" s="329"/>
      <c r="BY100" s="329"/>
      <c r="BZ100" s="329"/>
      <c r="CA100" s="329"/>
      <c r="CB100" s="329"/>
      <c r="CC100" s="329"/>
      <c r="CD100" s="329"/>
      <c r="CE100" s="329"/>
      <c r="CF100" s="329"/>
      <c r="CG100" s="329"/>
      <c r="CH100" s="329"/>
      <c r="CL100" s="329"/>
    </row>
    <row r="101" spans="1:90" s="1" customFormat="1" ht="13.9" hidden="1" customHeight="1" x14ac:dyDescent="0.3">
      <c r="A101" s="565"/>
      <c r="B101" s="567" t="s">
        <v>586</v>
      </c>
      <c r="C101" s="567" t="s">
        <v>237</v>
      </c>
      <c r="D101" s="567" t="s">
        <v>585</v>
      </c>
      <c r="E101" s="567" t="s">
        <v>240</v>
      </c>
      <c r="F101" s="541"/>
      <c r="G101" s="541"/>
      <c r="H101" s="541"/>
      <c r="I101" s="541"/>
      <c r="J101" s="567" t="s">
        <v>353</v>
      </c>
      <c r="K101" s="582" t="s">
        <v>584</v>
      </c>
      <c r="L101" s="583" t="s">
        <v>583</v>
      </c>
      <c r="M101" s="583" t="str">
        <f t="shared" si="116"/>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N101" s="567"/>
      <c r="O101" s="566">
        <v>12</v>
      </c>
      <c r="P101" s="557"/>
      <c r="Q101" s="559"/>
      <c r="R101" s="581"/>
      <c r="S101" s="557"/>
      <c r="T101" s="559"/>
      <c r="U101" s="581"/>
      <c r="V101" s="557"/>
      <c r="W101" s="559"/>
      <c r="X101" s="561"/>
      <c r="Y101" s="559"/>
      <c r="Z101" s="561"/>
      <c r="AA101" s="566"/>
      <c r="AB101" s="408"/>
      <c r="AC101" s="433"/>
      <c r="AD101" s="138"/>
      <c r="AE101" s="331"/>
      <c r="AF101" s="330"/>
      <c r="AG101" s="331" t="str">
        <f t="shared" si="80"/>
        <v/>
      </c>
      <c r="AH101" s="332"/>
      <c r="AI101" s="332"/>
      <c r="AJ101" s="333" t="str">
        <f t="shared" si="76"/>
        <v/>
      </c>
      <c r="AK101" s="332"/>
      <c r="AL101" s="332"/>
      <c r="AM101" s="332"/>
      <c r="AN101" s="124"/>
      <c r="AO101" s="419" t="str">
        <f t="shared" si="81"/>
        <v/>
      </c>
      <c r="AP101" s="125"/>
      <c r="AQ101" s="419" t="str">
        <f t="shared" si="82"/>
        <v/>
      </c>
      <c r="AR101" s="125" t="str">
        <f t="shared" si="83"/>
        <v/>
      </c>
      <c r="AS101" s="404" t="str">
        <f t="shared" si="84"/>
        <v/>
      </c>
      <c r="AT101" s="404"/>
      <c r="AU101" s="404"/>
      <c r="AV101" s="418"/>
      <c r="AW101" s="319"/>
      <c r="AX101" s="319"/>
      <c r="AY101" s="139"/>
      <c r="AZ101" s="136"/>
      <c r="BA101" s="136"/>
      <c r="BB101" s="136"/>
      <c r="BC101" s="136"/>
      <c r="BJ101" s="329"/>
      <c r="BK101" s="329"/>
      <c r="BL101" s="329"/>
      <c r="BM101" s="329"/>
      <c r="BN101" s="329"/>
      <c r="BO101" s="329"/>
      <c r="BP101" s="329"/>
      <c r="BQ101" s="329"/>
      <c r="BR101" s="329"/>
      <c r="BS101" s="329"/>
      <c r="BT101" s="329"/>
      <c r="BU101" s="329"/>
      <c r="BV101" s="329"/>
      <c r="BW101" s="329"/>
      <c r="BX101" s="329"/>
      <c r="BY101" s="329"/>
      <c r="BZ101" s="329"/>
      <c r="CA101" s="329"/>
      <c r="CB101" s="329"/>
      <c r="CC101" s="329"/>
      <c r="CD101" s="329"/>
      <c r="CE101" s="329"/>
      <c r="CF101" s="329"/>
      <c r="CG101" s="329"/>
      <c r="CH101" s="329"/>
      <c r="CL101" s="329"/>
    </row>
    <row r="102" spans="1:90" s="1" customFormat="1" ht="142.5" x14ac:dyDescent="0.3">
      <c r="A102" s="565" t="s">
        <v>582</v>
      </c>
      <c r="B102" s="567" t="s">
        <v>574</v>
      </c>
      <c r="C102" s="567" t="s">
        <v>237</v>
      </c>
      <c r="D102" s="567" t="s">
        <v>573</v>
      </c>
      <c r="E102" s="567" t="s">
        <v>239</v>
      </c>
      <c r="F102" s="541" t="s">
        <v>779</v>
      </c>
      <c r="G102" s="541" t="s">
        <v>792</v>
      </c>
      <c r="H102" s="541" t="s">
        <v>795</v>
      </c>
      <c r="I102" s="541" t="s">
        <v>802</v>
      </c>
      <c r="J102" s="567" t="s">
        <v>353</v>
      </c>
      <c r="K102" s="582" t="s">
        <v>580</v>
      </c>
      <c r="L102" s="583" t="s">
        <v>579</v>
      </c>
      <c r="M102" s="583" t="str">
        <f t="shared" si="116"/>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
      <c r="N102" s="567" t="s">
        <v>213</v>
      </c>
      <c r="O102" s="566">
        <v>12</v>
      </c>
      <c r="P102" s="557" t="str">
        <f t="shared" si="107"/>
        <v>Baja</v>
      </c>
      <c r="Q102" s="559">
        <f t="shared" si="92"/>
        <v>0.4</v>
      </c>
      <c r="R102" s="581"/>
      <c r="S102" s="557" t="str">
        <f>IF(OR(R102='Tabla Impacto'!$C$11,R102='Tabla Impacto'!$D$11),"Leve",IF(OR(R102='Tabla Impacto'!$C$12,R102='Tabla Impacto'!$D$12),"Menor",IF(OR(R102='Tabla Impacto'!$C$13,R102='Tabla Impacto'!$D$13),"Moderado",IF(OR(R102='Tabla Impacto'!$C$14,R102='Tabla Impacto'!$D$14),"Mayor",IF(OR(R102='Tabla Impacto'!$C$15,R102='Tabla Impacto'!$D$15),"Catastrófico","")))))</f>
        <v/>
      </c>
      <c r="T102" s="559" t="str">
        <f t="shared" ref="T102" si="117">IF(S102="","",IF(S102="Leve",0.2,IF(S102="Menor",0.4,IF(S102="Moderado",0.6,IF(S102="Mayor",0.8,IF(S102="Catastrófico",1,))))))</f>
        <v/>
      </c>
      <c r="U102" s="581" t="s">
        <v>137</v>
      </c>
      <c r="V102" s="557" t="str">
        <f>IF(OR(U102='Tabla Impacto'!$C$11,U102='Tabla Impacto'!$D$11),"Leve",IF(OR(U102='Tabla Impacto'!$C$12,U102='Tabla Impacto'!$D$12),"Menor",IF(OR(U102='Tabla Impacto'!$C$13,U102='Tabla Impacto'!$D$13),"Moderado",IF(OR(U102='Tabla Impacto'!$C$14,U102='Tabla Impacto'!$D$14),"Mayor",IF(OR(U102='Tabla Impacto'!$C$15,U102='Tabla Impacto'!$D$15),"Catastrófico","")))))</f>
        <v>Mayor</v>
      </c>
      <c r="W102" s="559">
        <f t="shared" ref="W102" si="118">IF(V102="","",IF(V102="Leve",0.2,IF(V102="Menor",0.4,IF(V102="Moderado",0.6,IF(V102="Mayor",0.8,IF(V102="Catastrófico",1,))))))</f>
        <v>0.8</v>
      </c>
      <c r="X102" s="561" t="str">
        <f>IF(Y102="","",IF(Y102='Tabla Impacto'!$G$4,'Tabla Impacto'!$F$4,IF(Y102='Tabla Impacto'!$G$5,'Tabla Impacto'!$F$5,IF(Y102='Tabla Impacto'!$G$6,'Tabla Impacto'!$F$6,IF(Y102='Tabla Impacto'!$G$7,'Tabla Impacto'!$F$7,IF(Y102='Tabla Impacto'!$G$8,'Tabla Impacto'!$F$8))))))</f>
        <v>Mayor</v>
      </c>
      <c r="Y102" s="559">
        <f t="shared" ref="Y102" si="119">+IF(T102="",W102,IF(W102="",T102,IF(T102&gt;W102,T102,W102)))</f>
        <v>0.8</v>
      </c>
      <c r="Z102" s="561" t="str">
        <f t="shared" ref="Z102" si="120">IF(OR(AND(P102="Muy Baja",X102="Leve"),AND(P102="Muy Baja",X102="Menor"),AND(P102="Baja",X102="Leve")),"Bajo",IF(OR(AND(P102="Muy baja",X102="Moderado"),AND(P102="Baja",X102="Menor"),AND(P102="Baja",X102="Moderado"),AND(P102="Media",X102="Leve"),AND(P102="Media",X102="Menor"),AND(P102="Media",X102="Moderado"),AND(P102="Alta",X102="Leve"),AND(P102="Alta",X102="Menor")),"Moderado",IF(OR(AND(P102="Muy Baja",X102="Mayor"),AND(P102="Baja",X102="Mayor"),AND(P102="Media",X102="Mayor"),AND(P102="Alta",X102="Moderado"),AND(P102="Alta",X102="Mayor"),AND(P102="Muy Alta",X102="Leve"),AND(P102="Muy Alta",X102="Menor"),AND(P102="Muy Alta",X102="Moderado"),AND(P102="Muy Alta",X102="Mayor")),"Alto",IF(OR(AND(P102="Muy Baja",X102="Catastrófico"),AND(P102="Baja",X102="Catastrófico"),AND(P102="Media",X102="Catastrófico"),AND(P102="Alta",X102="Catastrófico"),AND(P102="Muy Alta",X102="Catastrófico")),"Extremo",""))))</f>
        <v>Alto</v>
      </c>
      <c r="AA102" s="566"/>
      <c r="AB102" s="408">
        <v>1</v>
      </c>
      <c r="AC102" s="433" t="s">
        <v>578</v>
      </c>
      <c r="AD102" s="138"/>
      <c r="AE102" s="331" t="s">
        <v>223</v>
      </c>
      <c r="AF102" s="330" t="s">
        <v>694</v>
      </c>
      <c r="AG102" s="331" t="s">
        <v>3</v>
      </c>
      <c r="AH102" s="332" t="s">
        <v>12</v>
      </c>
      <c r="AI102" s="332" t="s">
        <v>8</v>
      </c>
      <c r="AJ102" s="333" t="str">
        <f t="shared" si="76"/>
        <v>40%</v>
      </c>
      <c r="AK102" s="332" t="s">
        <v>17</v>
      </c>
      <c r="AL102" s="332" t="s">
        <v>20</v>
      </c>
      <c r="AM102" s="332" t="s">
        <v>111</v>
      </c>
      <c r="AN102" s="309">
        <f>IFERROR(IF(AG102="Probabilidad",(Q102-(+Q102*AJ102)),IF(AG102="Impacto",Q102,"")),"")</f>
        <v>0.24</v>
      </c>
      <c r="AO102" s="419" t="str">
        <f t="shared" si="81"/>
        <v>Baja</v>
      </c>
      <c r="AP102" s="125">
        <f t="shared" ref="AP102" si="121">+AN102</f>
        <v>0.24</v>
      </c>
      <c r="AQ102" s="419" t="str">
        <f t="shared" si="82"/>
        <v>Mayor</v>
      </c>
      <c r="AR102" s="125">
        <f>IFERROR(IF(AG102="Impacto",(Y102-(+Y102*AJ102)),IF(AG102="Probabilidad",Y102,"")),"")</f>
        <v>0.8</v>
      </c>
      <c r="AS102" s="404" t="str">
        <f t="shared" si="84"/>
        <v>Alto</v>
      </c>
      <c r="AT102" s="546">
        <f>+AP104</f>
        <v>8.6399999999999991E-2</v>
      </c>
      <c r="AU102" s="546">
        <f>+AR104</f>
        <v>0.8</v>
      </c>
      <c r="AV102" s="555" t="s">
        <v>122</v>
      </c>
      <c r="AW102" s="319"/>
      <c r="AX102" s="319"/>
      <c r="AY102" s="139">
        <v>360</v>
      </c>
      <c r="AZ102" s="136">
        <v>90</v>
      </c>
      <c r="BA102" s="136">
        <v>90</v>
      </c>
      <c r="BB102" s="136">
        <v>90</v>
      </c>
      <c r="BC102" s="136">
        <v>90</v>
      </c>
      <c r="BJ102" s="329"/>
      <c r="BK102" s="329"/>
      <c r="BL102" s="329"/>
      <c r="BM102" s="329"/>
      <c r="BN102" s="329"/>
      <c r="BO102" s="329"/>
      <c r="BP102" s="329"/>
      <c r="BQ102" s="329"/>
      <c r="BR102" s="329"/>
      <c r="BS102" s="329"/>
      <c r="BT102" s="329"/>
      <c r="BU102" s="329"/>
      <c r="BV102" s="329"/>
      <c r="BW102" s="329"/>
      <c r="BX102" s="329"/>
      <c r="BY102" s="329"/>
      <c r="BZ102" s="329"/>
      <c r="CA102" s="329"/>
      <c r="CB102" s="329"/>
      <c r="CC102" s="329"/>
      <c r="CD102" s="329"/>
      <c r="CE102" s="329"/>
      <c r="CF102" s="329"/>
      <c r="CG102" s="329"/>
      <c r="CH102" s="329"/>
      <c r="CL102" s="329"/>
    </row>
    <row r="103" spans="1:90" s="1" customFormat="1" ht="142.5" x14ac:dyDescent="0.3">
      <c r="A103" s="565"/>
      <c r="B103" s="567" t="s">
        <v>574</v>
      </c>
      <c r="C103" s="567" t="s">
        <v>237</v>
      </c>
      <c r="D103" s="567" t="s">
        <v>581</v>
      </c>
      <c r="E103" s="567" t="s">
        <v>239</v>
      </c>
      <c r="F103" s="541"/>
      <c r="G103" s="541"/>
      <c r="H103" s="541"/>
      <c r="I103" s="541"/>
      <c r="J103" s="567" t="s">
        <v>353</v>
      </c>
      <c r="K103" s="582" t="s">
        <v>580</v>
      </c>
      <c r="L103" s="583" t="s">
        <v>579</v>
      </c>
      <c r="M103" s="583" t="str">
        <f t="shared" si="116"/>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
      <c r="N103" s="567"/>
      <c r="O103" s="566">
        <v>12</v>
      </c>
      <c r="P103" s="557"/>
      <c r="Q103" s="559"/>
      <c r="R103" s="581"/>
      <c r="S103" s="557"/>
      <c r="T103" s="559"/>
      <c r="U103" s="581"/>
      <c r="V103" s="557"/>
      <c r="W103" s="559"/>
      <c r="X103" s="561"/>
      <c r="Y103" s="559"/>
      <c r="Z103" s="561"/>
      <c r="AA103" s="566"/>
      <c r="AB103" s="408">
        <v>2</v>
      </c>
      <c r="AC103" s="433" t="s">
        <v>577</v>
      </c>
      <c r="AD103" s="138"/>
      <c r="AE103" s="331" t="s">
        <v>223</v>
      </c>
      <c r="AF103" s="330" t="s">
        <v>695</v>
      </c>
      <c r="AG103" s="331" t="s">
        <v>3</v>
      </c>
      <c r="AH103" s="332" t="s">
        <v>12</v>
      </c>
      <c r="AI103" s="332" t="s">
        <v>8</v>
      </c>
      <c r="AJ103" s="333" t="str">
        <f t="shared" si="76"/>
        <v>40%</v>
      </c>
      <c r="AK103" s="332" t="s">
        <v>17</v>
      </c>
      <c r="AL103" s="332" t="s">
        <v>20</v>
      </c>
      <c r="AM103" s="332" t="s">
        <v>111</v>
      </c>
      <c r="AN103" s="308">
        <f>IFERROR(IF(AND(AG102="Probabilidad",AG103="Probabilidad"),(AP102-(+AP102*AJ103)),IF(AG103="Probabilidad",(Q102-(+Q102*AJ103)),IF(AG103="Impacto",AP102,""))),"")</f>
        <v>0.14399999999999999</v>
      </c>
      <c r="AO103" s="419" t="str">
        <f t="shared" si="81"/>
        <v>Muy Baja</v>
      </c>
      <c r="AP103" s="125">
        <f>+AN103</f>
        <v>0.14399999999999999</v>
      </c>
      <c r="AQ103" s="419" t="str">
        <f t="shared" si="82"/>
        <v>Mayor</v>
      </c>
      <c r="AR103" s="125">
        <f>IFERROR(IF(AND(AG102="Impacto",AG103="Impacto"),(AR102-(+AR102*AJ103)),IF(AG103="Impacto",(Y102-(+Y102*AJ103)),IF(AG103="Probabilidad",AR102,""))),"")</f>
        <v>0.8</v>
      </c>
      <c r="AS103" s="404" t="str">
        <f t="shared" si="84"/>
        <v>Alto</v>
      </c>
      <c r="AT103" s="546"/>
      <c r="AU103" s="546"/>
      <c r="AV103" s="547"/>
      <c r="AW103" s="319"/>
      <c r="AX103" s="319"/>
      <c r="AY103" s="139">
        <v>24</v>
      </c>
      <c r="AZ103" s="136">
        <v>6</v>
      </c>
      <c r="BA103" s="136">
        <v>6</v>
      </c>
      <c r="BB103" s="136">
        <v>6</v>
      </c>
      <c r="BC103" s="136">
        <v>6</v>
      </c>
      <c r="BJ103" s="329"/>
      <c r="BK103" s="329"/>
      <c r="BL103" s="329"/>
      <c r="BM103" s="329"/>
      <c r="BN103" s="329"/>
      <c r="BO103" s="329"/>
      <c r="BP103" s="329"/>
      <c r="BQ103" s="329"/>
      <c r="BR103" s="329"/>
      <c r="BS103" s="329"/>
      <c r="BT103" s="329"/>
      <c r="BU103" s="329"/>
      <c r="BV103" s="329"/>
      <c r="BW103" s="329"/>
      <c r="BX103" s="329"/>
      <c r="BY103" s="329"/>
      <c r="BZ103" s="329"/>
      <c r="CA103" s="329"/>
      <c r="CB103" s="329"/>
      <c r="CC103" s="329"/>
      <c r="CD103" s="329"/>
      <c r="CE103" s="329"/>
      <c r="CF103" s="329"/>
      <c r="CG103" s="329"/>
      <c r="CH103" s="329"/>
      <c r="CL103" s="329"/>
    </row>
    <row r="104" spans="1:90" s="1" customFormat="1" ht="199.5" x14ac:dyDescent="0.3">
      <c r="A104" s="565"/>
      <c r="B104" s="567" t="s">
        <v>574</v>
      </c>
      <c r="C104" s="567" t="s">
        <v>237</v>
      </c>
      <c r="D104" s="567" t="s">
        <v>581</v>
      </c>
      <c r="E104" s="567" t="s">
        <v>239</v>
      </c>
      <c r="F104" s="541"/>
      <c r="G104" s="541"/>
      <c r="H104" s="541"/>
      <c r="I104" s="541"/>
      <c r="J104" s="567" t="s">
        <v>353</v>
      </c>
      <c r="K104" s="582" t="s">
        <v>580</v>
      </c>
      <c r="L104" s="583" t="s">
        <v>579</v>
      </c>
      <c r="M104" s="583" t="str">
        <f t="shared" si="116"/>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
      <c r="N104" s="567"/>
      <c r="O104" s="566">
        <v>12</v>
      </c>
      <c r="P104" s="557"/>
      <c r="Q104" s="559"/>
      <c r="R104" s="581"/>
      <c r="S104" s="557"/>
      <c r="T104" s="559"/>
      <c r="U104" s="581"/>
      <c r="V104" s="557"/>
      <c r="W104" s="559"/>
      <c r="X104" s="561"/>
      <c r="Y104" s="559"/>
      <c r="Z104" s="561"/>
      <c r="AA104" s="566"/>
      <c r="AB104" s="408">
        <v>3</v>
      </c>
      <c r="AC104" s="433" t="s">
        <v>576</v>
      </c>
      <c r="AD104" s="138"/>
      <c r="AE104" s="331" t="s">
        <v>223</v>
      </c>
      <c r="AF104" s="330" t="s">
        <v>696</v>
      </c>
      <c r="AG104" s="331" t="s">
        <v>3</v>
      </c>
      <c r="AH104" s="332" t="s">
        <v>12</v>
      </c>
      <c r="AI104" s="332" t="s">
        <v>8</v>
      </c>
      <c r="AJ104" s="333" t="str">
        <f t="shared" si="76"/>
        <v>40%</v>
      </c>
      <c r="AK104" s="332" t="s">
        <v>17</v>
      </c>
      <c r="AL104" s="332" t="s">
        <v>20</v>
      </c>
      <c r="AM104" s="332" t="s">
        <v>111</v>
      </c>
      <c r="AN104" s="308">
        <f>IFERROR(IF(AND(AG103="Probabilidad",AG104="Probabilidad"),(AP103-(+AP103*AJ104)),IF(AG104="Probabilidad",(Q103-(+Q103*AJ104)),IF(AG104="Impacto",AP103,""))),"")</f>
        <v>8.6399999999999991E-2</v>
      </c>
      <c r="AO104" s="419" t="str">
        <f t="shared" si="81"/>
        <v>Muy Baja</v>
      </c>
      <c r="AP104" s="125">
        <f>+AN104</f>
        <v>8.6399999999999991E-2</v>
      </c>
      <c r="AQ104" s="419" t="str">
        <f t="shared" si="82"/>
        <v>Mayor</v>
      </c>
      <c r="AR104" s="125">
        <f>IFERROR(IF(AND(AG103="Impacto",AG104="Impacto"),(AR103-(+AR103*AJ104)),IF(AG104="Impacto",(Y103-(+Y103*AJ104)),IF(AG104="Probabilidad",AR103,""))),"")</f>
        <v>0.8</v>
      </c>
      <c r="AS104" s="404" t="str">
        <f t="shared" si="84"/>
        <v>Alto</v>
      </c>
      <c r="AT104" s="546"/>
      <c r="AU104" s="546"/>
      <c r="AV104" s="547"/>
      <c r="AW104" s="319"/>
      <c r="AX104" s="319"/>
      <c r="AY104" s="139">
        <v>360</v>
      </c>
      <c r="AZ104" s="136">
        <v>90</v>
      </c>
      <c r="BA104" s="136">
        <v>90</v>
      </c>
      <c r="BB104" s="136">
        <v>90</v>
      </c>
      <c r="BC104" s="136">
        <v>90</v>
      </c>
      <c r="BJ104" s="329"/>
      <c r="BK104" s="329"/>
      <c r="BL104" s="329"/>
      <c r="BM104" s="329"/>
      <c r="BN104" s="329"/>
      <c r="BO104" s="329"/>
      <c r="BP104" s="329"/>
      <c r="BQ104" s="329"/>
      <c r="BR104" s="329"/>
      <c r="BS104" s="329"/>
      <c r="BT104" s="329"/>
      <c r="BU104" s="329"/>
      <c r="BV104" s="329"/>
      <c r="BW104" s="329"/>
      <c r="BX104" s="329"/>
      <c r="BY104" s="329"/>
      <c r="BZ104" s="329"/>
      <c r="CA104" s="329"/>
      <c r="CB104" s="329"/>
      <c r="CC104" s="329"/>
      <c r="CD104" s="329"/>
      <c r="CE104" s="329"/>
      <c r="CF104" s="329"/>
      <c r="CG104" s="329"/>
      <c r="CH104" s="329"/>
      <c r="CL104" s="329"/>
    </row>
    <row r="105" spans="1:90" s="1" customFormat="1" ht="13.9" hidden="1" customHeight="1" x14ac:dyDescent="0.3">
      <c r="A105" s="565"/>
      <c r="B105" s="567" t="s">
        <v>574</v>
      </c>
      <c r="C105" s="567" t="s">
        <v>237</v>
      </c>
      <c r="D105" s="567" t="s">
        <v>581</v>
      </c>
      <c r="E105" s="567" t="s">
        <v>239</v>
      </c>
      <c r="F105" s="541"/>
      <c r="G105" s="541"/>
      <c r="H105" s="541"/>
      <c r="I105" s="541"/>
      <c r="J105" s="567" t="s">
        <v>353</v>
      </c>
      <c r="K105" s="582" t="s">
        <v>580</v>
      </c>
      <c r="L105" s="583" t="s">
        <v>579</v>
      </c>
      <c r="M105" s="583" t="str">
        <f t="shared" si="116"/>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
      <c r="N105" s="567"/>
      <c r="O105" s="566">
        <v>12</v>
      </c>
      <c r="P105" s="557"/>
      <c r="Q105" s="559"/>
      <c r="R105" s="581"/>
      <c r="S105" s="557"/>
      <c r="T105" s="559"/>
      <c r="U105" s="581"/>
      <c r="V105" s="557"/>
      <c r="W105" s="559"/>
      <c r="X105" s="561"/>
      <c r="Y105" s="559"/>
      <c r="Z105" s="561"/>
      <c r="AA105" s="566"/>
      <c r="AB105" s="408"/>
      <c r="AC105" s="433"/>
      <c r="AD105" s="138"/>
      <c r="AE105" s="331"/>
      <c r="AF105" s="330"/>
      <c r="AG105" s="331" t="str">
        <f t="shared" si="80"/>
        <v/>
      </c>
      <c r="AH105" s="332"/>
      <c r="AI105" s="332"/>
      <c r="AJ105" s="333" t="str">
        <f t="shared" si="76"/>
        <v/>
      </c>
      <c r="AK105" s="332"/>
      <c r="AL105" s="332"/>
      <c r="AM105" s="332"/>
      <c r="AN105" s="124"/>
      <c r="AO105" s="419" t="str">
        <f t="shared" si="81"/>
        <v/>
      </c>
      <c r="AP105" s="125"/>
      <c r="AQ105" s="419" t="str">
        <f t="shared" si="82"/>
        <v/>
      </c>
      <c r="AR105" s="125" t="str">
        <f t="shared" si="83"/>
        <v/>
      </c>
      <c r="AS105" s="404" t="str">
        <f t="shared" si="84"/>
        <v/>
      </c>
      <c r="AT105" s="404"/>
      <c r="AU105" s="404"/>
      <c r="AV105" s="418"/>
      <c r="AW105" s="319"/>
      <c r="AX105" s="319"/>
      <c r="AY105" s="139"/>
      <c r="AZ105" s="136"/>
      <c r="BA105" s="136"/>
      <c r="BB105" s="136"/>
      <c r="BC105" s="136"/>
      <c r="BJ105" s="329"/>
      <c r="BK105" s="329"/>
      <c r="BL105" s="329"/>
      <c r="BM105" s="329"/>
      <c r="BN105" s="329"/>
      <c r="BO105" s="329"/>
      <c r="BP105" s="329"/>
      <c r="BQ105" s="329"/>
      <c r="BR105" s="329"/>
      <c r="BS105" s="329"/>
      <c r="BT105" s="329"/>
      <c r="BU105" s="329"/>
      <c r="BV105" s="329"/>
      <c r="BW105" s="329"/>
      <c r="BX105" s="329"/>
      <c r="BY105" s="329"/>
      <c r="BZ105" s="329"/>
      <c r="CA105" s="329"/>
      <c r="CB105" s="329"/>
      <c r="CC105" s="329"/>
      <c r="CD105" s="329"/>
      <c r="CE105" s="329"/>
      <c r="CF105" s="329"/>
      <c r="CG105" s="329"/>
      <c r="CH105" s="329"/>
      <c r="CL105" s="329"/>
    </row>
    <row r="106" spans="1:90" s="1" customFormat="1" ht="13.9" hidden="1" customHeight="1" x14ac:dyDescent="0.3">
      <c r="A106" s="565"/>
      <c r="B106" s="567" t="s">
        <v>574</v>
      </c>
      <c r="C106" s="567" t="s">
        <v>237</v>
      </c>
      <c r="D106" s="567" t="s">
        <v>581</v>
      </c>
      <c r="E106" s="567" t="s">
        <v>239</v>
      </c>
      <c r="F106" s="541"/>
      <c r="G106" s="541"/>
      <c r="H106" s="541"/>
      <c r="I106" s="541"/>
      <c r="J106" s="567" t="s">
        <v>353</v>
      </c>
      <c r="K106" s="582" t="s">
        <v>580</v>
      </c>
      <c r="L106" s="583" t="s">
        <v>579</v>
      </c>
      <c r="M106" s="583" t="str">
        <f t="shared" si="116"/>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
      <c r="N106" s="567"/>
      <c r="O106" s="566">
        <v>12</v>
      </c>
      <c r="P106" s="557"/>
      <c r="Q106" s="559"/>
      <c r="R106" s="581"/>
      <c r="S106" s="557"/>
      <c r="T106" s="559"/>
      <c r="U106" s="581"/>
      <c r="V106" s="557"/>
      <c r="W106" s="559"/>
      <c r="X106" s="561"/>
      <c r="Y106" s="559"/>
      <c r="Z106" s="561"/>
      <c r="AA106" s="566"/>
      <c r="AB106" s="408"/>
      <c r="AC106" s="433"/>
      <c r="AD106" s="138"/>
      <c r="AE106" s="331"/>
      <c r="AF106" s="330"/>
      <c r="AG106" s="331" t="str">
        <f t="shared" si="80"/>
        <v/>
      </c>
      <c r="AH106" s="332"/>
      <c r="AI106" s="332"/>
      <c r="AJ106" s="333" t="str">
        <f t="shared" si="76"/>
        <v/>
      </c>
      <c r="AK106" s="332"/>
      <c r="AL106" s="332"/>
      <c r="AM106" s="332"/>
      <c r="AN106" s="124"/>
      <c r="AO106" s="419" t="str">
        <f t="shared" si="81"/>
        <v/>
      </c>
      <c r="AP106" s="125"/>
      <c r="AQ106" s="419" t="str">
        <f t="shared" si="82"/>
        <v/>
      </c>
      <c r="AR106" s="125" t="str">
        <f t="shared" si="83"/>
        <v/>
      </c>
      <c r="AS106" s="404" t="str">
        <f t="shared" si="84"/>
        <v/>
      </c>
      <c r="AT106" s="404"/>
      <c r="AU106" s="404"/>
      <c r="AV106" s="418"/>
      <c r="AW106" s="319"/>
      <c r="AX106" s="319"/>
      <c r="AY106" s="139"/>
      <c r="AZ106" s="136"/>
      <c r="BA106" s="136"/>
      <c r="BB106" s="136"/>
      <c r="BC106" s="136"/>
      <c r="BJ106" s="329"/>
      <c r="BK106" s="329"/>
      <c r="BL106" s="329"/>
      <c r="BM106" s="329"/>
      <c r="BN106" s="329"/>
      <c r="BO106" s="329"/>
      <c r="BP106" s="329"/>
      <c r="BQ106" s="329"/>
      <c r="BR106" s="329"/>
      <c r="BS106" s="329"/>
      <c r="BT106" s="329"/>
      <c r="BU106" s="329"/>
      <c r="BV106" s="329"/>
      <c r="BW106" s="329"/>
      <c r="BX106" s="329"/>
      <c r="BY106" s="329"/>
      <c r="BZ106" s="329"/>
      <c r="CA106" s="329"/>
      <c r="CB106" s="329"/>
      <c r="CC106" s="329"/>
      <c r="CD106" s="329"/>
      <c r="CE106" s="329"/>
      <c r="CF106" s="329"/>
      <c r="CG106" s="329"/>
      <c r="CH106" s="329"/>
      <c r="CL106" s="329"/>
    </row>
    <row r="107" spans="1:90" s="1" customFormat="1" ht="13.9" hidden="1" customHeight="1" x14ac:dyDescent="0.3">
      <c r="A107" s="565"/>
      <c r="B107" s="567" t="s">
        <v>574</v>
      </c>
      <c r="C107" s="567" t="s">
        <v>237</v>
      </c>
      <c r="D107" s="567" t="s">
        <v>581</v>
      </c>
      <c r="E107" s="567" t="s">
        <v>239</v>
      </c>
      <c r="F107" s="541"/>
      <c r="G107" s="541"/>
      <c r="H107" s="541"/>
      <c r="I107" s="541"/>
      <c r="J107" s="567" t="s">
        <v>353</v>
      </c>
      <c r="K107" s="582" t="s">
        <v>580</v>
      </c>
      <c r="L107" s="583" t="s">
        <v>579</v>
      </c>
      <c r="M107" s="583" t="str">
        <f t="shared" si="116"/>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
      <c r="N107" s="567"/>
      <c r="O107" s="566">
        <v>12</v>
      </c>
      <c r="P107" s="557"/>
      <c r="Q107" s="559"/>
      <c r="R107" s="581"/>
      <c r="S107" s="557"/>
      <c r="T107" s="559"/>
      <c r="U107" s="581"/>
      <c r="V107" s="557"/>
      <c r="W107" s="559"/>
      <c r="X107" s="561"/>
      <c r="Y107" s="559"/>
      <c r="Z107" s="561"/>
      <c r="AA107" s="566"/>
      <c r="AB107" s="408"/>
      <c r="AC107" s="433"/>
      <c r="AD107" s="138"/>
      <c r="AE107" s="331"/>
      <c r="AF107" s="330"/>
      <c r="AG107" s="331" t="str">
        <f t="shared" si="80"/>
        <v/>
      </c>
      <c r="AH107" s="332"/>
      <c r="AI107" s="332"/>
      <c r="AJ107" s="333" t="str">
        <f t="shared" si="76"/>
        <v/>
      </c>
      <c r="AK107" s="332"/>
      <c r="AL107" s="332"/>
      <c r="AM107" s="332"/>
      <c r="AN107" s="124"/>
      <c r="AO107" s="419" t="str">
        <f t="shared" si="81"/>
        <v/>
      </c>
      <c r="AP107" s="125"/>
      <c r="AQ107" s="419" t="str">
        <f t="shared" si="82"/>
        <v/>
      </c>
      <c r="AR107" s="125" t="str">
        <f t="shared" si="83"/>
        <v/>
      </c>
      <c r="AS107" s="404" t="str">
        <f t="shared" si="84"/>
        <v/>
      </c>
      <c r="AT107" s="404"/>
      <c r="AU107" s="404"/>
      <c r="AV107" s="418"/>
      <c r="AW107" s="319"/>
      <c r="AX107" s="319"/>
      <c r="AY107" s="139"/>
      <c r="AZ107" s="136"/>
      <c r="BA107" s="136"/>
      <c r="BB107" s="136"/>
      <c r="BC107" s="136"/>
      <c r="BJ107" s="329"/>
      <c r="BK107" s="329"/>
      <c r="BL107" s="329"/>
      <c r="BM107" s="329"/>
      <c r="BN107" s="329"/>
      <c r="BO107" s="329"/>
      <c r="BP107" s="329"/>
      <c r="BQ107" s="329"/>
      <c r="BR107" s="329"/>
      <c r="BS107" s="329"/>
      <c r="BT107" s="329"/>
      <c r="BU107" s="329"/>
      <c r="BV107" s="329"/>
      <c r="BW107" s="329"/>
      <c r="BX107" s="329"/>
      <c r="BY107" s="329"/>
      <c r="BZ107" s="329"/>
      <c r="CA107" s="329"/>
      <c r="CB107" s="329"/>
      <c r="CC107" s="329"/>
      <c r="CD107" s="329"/>
      <c r="CE107" s="329"/>
      <c r="CF107" s="329"/>
      <c r="CG107" s="329"/>
      <c r="CH107" s="329"/>
      <c r="CL107" s="329"/>
    </row>
    <row r="108" spans="1:90" s="1" customFormat="1" ht="160.15" customHeight="1" x14ac:dyDescent="0.3">
      <c r="A108" s="565" t="s">
        <v>575</v>
      </c>
      <c r="B108" s="567" t="s">
        <v>568</v>
      </c>
      <c r="C108" s="567" t="s">
        <v>237</v>
      </c>
      <c r="D108" s="567" t="s">
        <v>567</v>
      </c>
      <c r="E108" s="567" t="s">
        <v>239</v>
      </c>
      <c r="F108" s="541" t="s">
        <v>783</v>
      </c>
      <c r="G108" s="541" t="s">
        <v>794</v>
      </c>
      <c r="H108" s="541" t="s">
        <v>797</v>
      </c>
      <c r="I108" s="541" t="s">
        <v>799</v>
      </c>
      <c r="J108" s="567" t="s">
        <v>353</v>
      </c>
      <c r="K108" s="582" t="s">
        <v>572</v>
      </c>
      <c r="L108" s="583" t="s">
        <v>571</v>
      </c>
      <c r="M108" s="583" t="str">
        <f t="shared" si="116"/>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
      <c r="N108" s="567" t="s">
        <v>213</v>
      </c>
      <c r="O108" s="566">
        <v>12</v>
      </c>
      <c r="P108" s="557" t="str">
        <f t="shared" si="107"/>
        <v>Baja</v>
      </c>
      <c r="Q108" s="559">
        <f t="shared" si="92"/>
        <v>0.4</v>
      </c>
      <c r="R108" s="581"/>
      <c r="S108" s="557" t="str">
        <f>IF(OR(R108='Tabla Impacto'!$C$11,R108='Tabla Impacto'!$D$11),"Leve",IF(OR(R108='Tabla Impacto'!$C$12,R108='Tabla Impacto'!$D$12),"Menor",IF(OR(R108='Tabla Impacto'!$C$13,R108='Tabla Impacto'!$D$13),"Moderado",IF(OR(R108='Tabla Impacto'!$C$14,R108='Tabla Impacto'!$D$14),"Mayor",IF(OR(R108='Tabla Impacto'!$C$15,R108='Tabla Impacto'!$D$15),"Catastrófico","")))))</f>
        <v/>
      </c>
      <c r="T108" s="559" t="str">
        <f t="shared" ref="T108" si="122">IF(S108="","",IF(S108="Leve",0.2,IF(S108="Menor",0.4,IF(S108="Moderado",0.6,IF(S108="Mayor",0.8,IF(S108="Catastrófico",1,))))))</f>
        <v/>
      </c>
      <c r="U108" s="581" t="s">
        <v>137</v>
      </c>
      <c r="V108" s="557" t="str">
        <f>IF(OR(U108='Tabla Impacto'!$C$11,U108='Tabla Impacto'!$D$11),"Leve",IF(OR(U108='Tabla Impacto'!$C$12,U108='Tabla Impacto'!$D$12),"Menor",IF(OR(U108='Tabla Impacto'!$C$13,U108='Tabla Impacto'!$D$13),"Moderado",IF(OR(U108='Tabla Impacto'!$C$14,U108='Tabla Impacto'!$D$14),"Mayor",IF(OR(U108='Tabla Impacto'!$C$15,U108='Tabla Impacto'!$D$15),"Catastrófico","")))))</f>
        <v>Mayor</v>
      </c>
      <c r="W108" s="559">
        <f t="shared" ref="W108" si="123">IF(V108="","",IF(V108="Leve",0.2,IF(V108="Menor",0.4,IF(V108="Moderado",0.6,IF(V108="Mayor",0.8,IF(V108="Catastrófico",1,))))))</f>
        <v>0.8</v>
      </c>
      <c r="X108" s="561" t="str">
        <f>IF(Y108="","",IF(Y108='Tabla Impacto'!$G$4,'Tabla Impacto'!$F$4,IF(Y108='Tabla Impacto'!$G$5,'Tabla Impacto'!$F$5,IF(Y108='Tabla Impacto'!$G$6,'Tabla Impacto'!$F$6,IF(Y108='Tabla Impacto'!$G$7,'Tabla Impacto'!$F$7,IF(Y108='Tabla Impacto'!$G$8,'Tabla Impacto'!$F$8))))))</f>
        <v>Mayor</v>
      </c>
      <c r="Y108" s="559">
        <f t="shared" ref="Y108" si="124">+IF(T108="",W108,IF(W108="",T108,IF(T108&gt;W108,T108,W108)))</f>
        <v>0.8</v>
      </c>
      <c r="Z108" s="561" t="str">
        <f t="shared" ref="Z108" si="125">IF(OR(AND(P108="Muy Baja",X108="Leve"),AND(P108="Muy Baja",X108="Menor"),AND(P108="Baja",X108="Leve")),"Bajo",IF(OR(AND(P108="Muy baja",X108="Moderado"),AND(P108="Baja",X108="Menor"),AND(P108="Baja",X108="Moderado"),AND(P108="Media",X108="Leve"),AND(P108="Media",X108="Menor"),AND(P108="Media",X108="Moderado"),AND(P108="Alta",X108="Leve"),AND(P108="Alta",X108="Menor")),"Moderado",IF(OR(AND(P108="Muy Baja",X108="Mayor"),AND(P108="Baja",X108="Mayor"),AND(P108="Media",X108="Mayor"),AND(P108="Alta",X108="Moderado"),AND(P108="Alta",X108="Mayor"),AND(P108="Muy Alta",X108="Leve"),AND(P108="Muy Alta",X108="Menor"),AND(P108="Muy Alta",X108="Moderado"),AND(P108="Muy Alta",X108="Mayor")),"Alto",IF(OR(AND(P108="Muy Baja",X108="Catastrófico"),AND(P108="Baja",X108="Catastrófico"),AND(P108="Media",X108="Catastrófico"),AND(P108="Alta",X108="Catastrófico"),AND(P108="Muy Alta",X108="Catastrófico")),"Extremo",""))))</f>
        <v>Alto</v>
      </c>
      <c r="AA108" s="566"/>
      <c r="AB108" s="408">
        <v>1</v>
      </c>
      <c r="AC108" s="433" t="s">
        <v>860</v>
      </c>
      <c r="AD108" s="138"/>
      <c r="AE108" s="331" t="s">
        <v>223</v>
      </c>
      <c r="AF108" s="330" t="s">
        <v>697</v>
      </c>
      <c r="AG108" s="331" t="s">
        <v>3</v>
      </c>
      <c r="AH108" s="332" t="s">
        <v>12</v>
      </c>
      <c r="AI108" s="332" t="s">
        <v>8</v>
      </c>
      <c r="AJ108" s="333" t="str">
        <f t="shared" si="76"/>
        <v>40%</v>
      </c>
      <c r="AK108" s="332" t="s">
        <v>17</v>
      </c>
      <c r="AL108" s="332" t="s">
        <v>20</v>
      </c>
      <c r="AM108" s="332" t="s">
        <v>111</v>
      </c>
      <c r="AN108" s="309">
        <f>IFERROR(IF(AG108="Probabilidad",(Q108-(+Q108*AJ108)),IF(AG108="Impacto",Q108,"")),"")</f>
        <v>0.24</v>
      </c>
      <c r="AO108" s="419" t="str">
        <f t="shared" ref="AO108:AO110" si="126">IFERROR(IF(AN108="","",IF(AN108&lt;=0.2,"Muy Baja",IF(AN108&lt;=0.4,"Baja",IF(AN108&lt;=0.6,"Media",IF(AN108&lt;=0.8,"Alta","Muy Alta"))))),"")</f>
        <v>Baja</v>
      </c>
      <c r="AP108" s="125">
        <f t="shared" ref="AP108" si="127">+AN108</f>
        <v>0.24</v>
      </c>
      <c r="AQ108" s="419" t="str">
        <f t="shared" ref="AQ108:AQ110" si="128">IFERROR(IF(AR108="","",IF(AR108&lt;=0.2,"Leve",IF(AR108&lt;=0.4,"Menor",IF(AR108&lt;=0.6,"Moderado",IF(AR108&lt;=0.8,"Mayor","Catastrófico"))))),"")</f>
        <v>Mayor</v>
      </c>
      <c r="AR108" s="125">
        <f>IFERROR(IF(AG108="Impacto",(Y108-(+Y108*AJ108)),IF(AG108="Probabilidad",Y108,"")),"")</f>
        <v>0.8</v>
      </c>
      <c r="AS108" s="404" t="str">
        <f t="shared" si="84"/>
        <v>Alto</v>
      </c>
      <c r="AT108" s="546">
        <f>+AP110</f>
        <v>8.6399999999999991E-2</v>
      </c>
      <c r="AU108" s="546">
        <f>+AR110</f>
        <v>0.8</v>
      </c>
      <c r="AV108" s="548" t="s">
        <v>122</v>
      </c>
      <c r="AW108" s="319"/>
      <c r="AX108" s="319"/>
      <c r="AY108" s="335">
        <v>12</v>
      </c>
      <c r="AZ108" s="336">
        <v>3</v>
      </c>
      <c r="BA108" s="336">
        <v>3</v>
      </c>
      <c r="BB108" s="336">
        <v>3</v>
      </c>
      <c r="BC108" s="336">
        <v>3</v>
      </c>
      <c r="BJ108" s="329"/>
      <c r="BK108" s="329"/>
      <c r="BL108" s="329"/>
      <c r="BM108" s="329"/>
      <c r="BN108" s="329"/>
      <c r="BO108" s="329"/>
      <c r="BP108" s="329"/>
      <c r="BQ108" s="329"/>
      <c r="BR108" s="329"/>
      <c r="BS108" s="329"/>
      <c r="BT108" s="329"/>
      <c r="BU108" s="329"/>
      <c r="BV108" s="329"/>
      <c r="BW108" s="329"/>
      <c r="BX108" s="329"/>
      <c r="BY108" s="329"/>
      <c r="BZ108" s="329"/>
      <c r="CA108" s="329"/>
      <c r="CB108" s="329"/>
      <c r="CC108" s="329"/>
      <c r="CD108" s="329"/>
      <c r="CE108" s="329"/>
      <c r="CF108" s="329"/>
      <c r="CG108" s="329"/>
      <c r="CH108" s="329"/>
      <c r="CL108" s="329"/>
    </row>
    <row r="109" spans="1:90" s="1" customFormat="1" ht="128.25" x14ac:dyDescent="0.3">
      <c r="A109" s="565"/>
      <c r="B109" s="567" t="s">
        <v>574</v>
      </c>
      <c r="C109" s="567" t="s">
        <v>237</v>
      </c>
      <c r="D109" s="567" t="s">
        <v>573</v>
      </c>
      <c r="E109" s="567" t="s">
        <v>239</v>
      </c>
      <c r="F109" s="541"/>
      <c r="G109" s="541"/>
      <c r="H109" s="541"/>
      <c r="I109" s="541"/>
      <c r="J109" s="567" t="s">
        <v>353</v>
      </c>
      <c r="K109" s="582" t="s">
        <v>572</v>
      </c>
      <c r="L109" s="583" t="s">
        <v>571</v>
      </c>
      <c r="M109" s="583" t="str">
        <f t="shared" si="116"/>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
      <c r="N109" s="567"/>
      <c r="O109" s="566">
        <v>12</v>
      </c>
      <c r="P109" s="557"/>
      <c r="Q109" s="559"/>
      <c r="R109" s="581"/>
      <c r="S109" s="557"/>
      <c r="T109" s="559"/>
      <c r="U109" s="581"/>
      <c r="V109" s="557"/>
      <c r="W109" s="559"/>
      <c r="X109" s="561"/>
      <c r="Y109" s="559"/>
      <c r="Z109" s="561"/>
      <c r="AA109" s="566"/>
      <c r="AB109" s="408">
        <v>2</v>
      </c>
      <c r="AC109" s="433" t="s">
        <v>861</v>
      </c>
      <c r="AD109" s="138"/>
      <c r="AE109" s="331" t="s">
        <v>223</v>
      </c>
      <c r="AF109" s="330" t="s">
        <v>698</v>
      </c>
      <c r="AG109" s="331" t="s">
        <v>3</v>
      </c>
      <c r="AH109" s="332" t="s">
        <v>12</v>
      </c>
      <c r="AI109" s="332" t="s">
        <v>8</v>
      </c>
      <c r="AJ109" s="333" t="str">
        <f t="shared" si="76"/>
        <v>40%</v>
      </c>
      <c r="AK109" s="332" t="s">
        <v>17</v>
      </c>
      <c r="AL109" s="332" t="s">
        <v>20</v>
      </c>
      <c r="AM109" s="332" t="s">
        <v>111</v>
      </c>
      <c r="AN109" s="308">
        <f>IFERROR(IF(AND(AG108="Probabilidad",AG109="Probabilidad"),(AP108-(+AP108*AJ109)),IF(AG109="Probabilidad",(Q108-(+Q108*AJ109)),IF(AG109="Impacto",AP108,""))),"")</f>
        <v>0.14399999999999999</v>
      </c>
      <c r="AO109" s="419" t="str">
        <f t="shared" si="126"/>
        <v>Muy Baja</v>
      </c>
      <c r="AP109" s="125">
        <f>+AN109</f>
        <v>0.14399999999999999</v>
      </c>
      <c r="AQ109" s="419" t="str">
        <f t="shared" si="128"/>
        <v>Mayor</v>
      </c>
      <c r="AR109" s="125">
        <f>IFERROR(IF(AND(AG108="Impacto",AG109="Impacto"),(AR108-(+AR108*AJ109)),IF(AG109="Impacto",(Y108-(+Y108*AJ109)),IF(AG109="Probabilidad",AR108,""))),"")</f>
        <v>0.8</v>
      </c>
      <c r="AS109" s="404" t="str">
        <f t="shared" si="84"/>
        <v>Alto</v>
      </c>
      <c r="AT109" s="546"/>
      <c r="AU109" s="546"/>
      <c r="AV109" s="548"/>
      <c r="AW109" s="319"/>
      <c r="AX109" s="319"/>
      <c r="AY109" s="335">
        <v>48</v>
      </c>
      <c r="AZ109" s="336">
        <v>12</v>
      </c>
      <c r="BA109" s="336">
        <v>12</v>
      </c>
      <c r="BB109" s="336">
        <v>12</v>
      </c>
      <c r="BC109" s="336">
        <v>12</v>
      </c>
      <c r="BJ109" s="329"/>
      <c r="BK109" s="329"/>
      <c r="BL109" s="329"/>
      <c r="BM109" s="329"/>
      <c r="BN109" s="329"/>
      <c r="BO109" s="329"/>
      <c r="BP109" s="329"/>
      <c r="BQ109" s="329"/>
      <c r="BR109" s="329"/>
      <c r="BS109" s="329"/>
      <c r="BT109" s="329"/>
      <c r="BU109" s="329"/>
      <c r="BV109" s="329"/>
      <c r="BW109" s="329"/>
      <c r="BX109" s="329"/>
      <c r="BY109" s="329"/>
      <c r="BZ109" s="329"/>
      <c r="CA109" s="329"/>
      <c r="CB109" s="329"/>
      <c r="CC109" s="329"/>
      <c r="CD109" s="329"/>
      <c r="CE109" s="329"/>
      <c r="CF109" s="329"/>
      <c r="CG109" s="329"/>
      <c r="CH109" s="329"/>
      <c r="CL109" s="329"/>
    </row>
    <row r="110" spans="1:90" s="1" customFormat="1" ht="142.5" x14ac:dyDescent="0.3">
      <c r="A110" s="565"/>
      <c r="B110" s="567" t="s">
        <v>574</v>
      </c>
      <c r="C110" s="567" t="s">
        <v>237</v>
      </c>
      <c r="D110" s="567" t="s">
        <v>573</v>
      </c>
      <c r="E110" s="567" t="s">
        <v>239</v>
      </c>
      <c r="F110" s="541"/>
      <c r="G110" s="541"/>
      <c r="H110" s="541"/>
      <c r="I110" s="541"/>
      <c r="J110" s="567" t="s">
        <v>353</v>
      </c>
      <c r="K110" s="582" t="s">
        <v>572</v>
      </c>
      <c r="L110" s="583" t="s">
        <v>571</v>
      </c>
      <c r="M110" s="583" t="str">
        <f t="shared" si="116"/>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
      <c r="N110" s="567"/>
      <c r="O110" s="566">
        <v>12</v>
      </c>
      <c r="P110" s="557"/>
      <c r="Q110" s="559"/>
      <c r="R110" s="581"/>
      <c r="S110" s="557"/>
      <c r="T110" s="559"/>
      <c r="U110" s="581"/>
      <c r="V110" s="557"/>
      <c r="W110" s="559"/>
      <c r="X110" s="561"/>
      <c r="Y110" s="559"/>
      <c r="Z110" s="561"/>
      <c r="AA110" s="566"/>
      <c r="AB110" s="408">
        <v>3</v>
      </c>
      <c r="AC110" s="433" t="s">
        <v>570</v>
      </c>
      <c r="AD110" s="138"/>
      <c r="AE110" s="331" t="s">
        <v>223</v>
      </c>
      <c r="AF110" s="330" t="s">
        <v>699</v>
      </c>
      <c r="AG110" s="331" t="s">
        <v>3</v>
      </c>
      <c r="AH110" s="332" t="s">
        <v>12</v>
      </c>
      <c r="AI110" s="332" t="s">
        <v>8</v>
      </c>
      <c r="AJ110" s="333" t="str">
        <f t="shared" si="76"/>
        <v>40%</v>
      </c>
      <c r="AK110" s="332" t="s">
        <v>17</v>
      </c>
      <c r="AL110" s="332" t="s">
        <v>20</v>
      </c>
      <c r="AM110" s="332" t="s">
        <v>111</v>
      </c>
      <c r="AN110" s="308">
        <f>IFERROR(IF(AND(AG109="Probabilidad",AG110="Probabilidad"),(AP109-(+AP109*AJ110)),IF(AG110="Probabilidad",(Q109-(+Q109*AJ110)),IF(AG110="Impacto",AP109,""))),"")</f>
        <v>8.6399999999999991E-2</v>
      </c>
      <c r="AO110" s="419" t="str">
        <f t="shared" si="126"/>
        <v>Muy Baja</v>
      </c>
      <c r="AP110" s="125">
        <f>+AN110</f>
        <v>8.6399999999999991E-2</v>
      </c>
      <c r="AQ110" s="419" t="str">
        <f t="shared" si="128"/>
        <v>Mayor</v>
      </c>
      <c r="AR110" s="125">
        <f>IFERROR(IF(AND(AG109="Impacto",AG110="Impacto"),(AR109-(+AR109*AJ110)),IF(AG110="Impacto",(Y109-(+Y109*AJ110)),IF(AG110="Probabilidad",AR109,""))),"")</f>
        <v>0.8</v>
      </c>
      <c r="AS110" s="404" t="str">
        <f t="shared" si="84"/>
        <v>Alto</v>
      </c>
      <c r="AT110" s="546"/>
      <c r="AU110" s="546"/>
      <c r="AV110" s="548"/>
      <c r="AW110" s="319"/>
      <c r="AX110" s="319"/>
      <c r="AY110" s="335">
        <v>0</v>
      </c>
      <c r="AZ110" s="336">
        <v>0</v>
      </c>
      <c r="BA110" s="336">
        <v>0</v>
      </c>
      <c r="BB110" s="336">
        <v>0</v>
      </c>
      <c r="BC110" s="336">
        <v>0</v>
      </c>
      <c r="BJ110" s="329"/>
      <c r="BK110" s="329"/>
      <c r="BL110" s="329"/>
      <c r="BM110" s="329"/>
      <c r="BN110" s="329"/>
      <c r="BO110" s="329"/>
      <c r="BP110" s="329"/>
      <c r="BQ110" s="329"/>
      <c r="BR110" s="329"/>
      <c r="BS110" s="329"/>
      <c r="BT110" s="329"/>
      <c r="BU110" s="329"/>
      <c r="BV110" s="329"/>
      <c r="BW110" s="329"/>
      <c r="BX110" s="329"/>
      <c r="BY110" s="329"/>
      <c r="BZ110" s="329"/>
      <c r="CA110" s="329"/>
      <c r="CB110" s="329"/>
      <c r="CC110" s="329"/>
      <c r="CD110" s="329"/>
      <c r="CE110" s="329"/>
      <c r="CF110" s="329"/>
      <c r="CG110" s="329"/>
      <c r="CH110" s="329"/>
      <c r="CL110" s="329"/>
    </row>
    <row r="111" spans="1:90" s="1" customFormat="1" ht="13.9" hidden="1" customHeight="1" x14ac:dyDescent="0.3">
      <c r="A111" s="565"/>
      <c r="B111" s="567" t="s">
        <v>574</v>
      </c>
      <c r="C111" s="567" t="s">
        <v>237</v>
      </c>
      <c r="D111" s="567" t="s">
        <v>573</v>
      </c>
      <c r="E111" s="567" t="s">
        <v>239</v>
      </c>
      <c r="F111" s="541"/>
      <c r="G111" s="541"/>
      <c r="H111" s="541"/>
      <c r="I111" s="541"/>
      <c r="J111" s="567" t="s">
        <v>353</v>
      </c>
      <c r="K111" s="582" t="s">
        <v>572</v>
      </c>
      <c r="L111" s="583" t="s">
        <v>571</v>
      </c>
      <c r="M111" s="583" t="str">
        <f t="shared" si="116"/>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
      <c r="N111" s="567"/>
      <c r="O111" s="566">
        <v>12</v>
      </c>
      <c r="P111" s="557"/>
      <c r="Q111" s="559"/>
      <c r="R111" s="581"/>
      <c r="S111" s="557"/>
      <c r="T111" s="559"/>
      <c r="U111" s="581"/>
      <c r="V111" s="557"/>
      <c r="W111" s="559"/>
      <c r="X111" s="561"/>
      <c r="Y111" s="559"/>
      <c r="Z111" s="561"/>
      <c r="AA111" s="566"/>
      <c r="AB111" s="408"/>
      <c r="AC111" s="433"/>
      <c r="AD111" s="138"/>
      <c r="AE111" s="331"/>
      <c r="AF111" s="330"/>
      <c r="AG111" s="331" t="str">
        <f t="shared" si="80"/>
        <v/>
      </c>
      <c r="AH111" s="332"/>
      <c r="AI111" s="332"/>
      <c r="AJ111" s="333" t="str">
        <f t="shared" si="76"/>
        <v/>
      </c>
      <c r="AK111" s="332"/>
      <c r="AL111" s="332"/>
      <c r="AM111" s="332"/>
      <c r="AN111" s="124"/>
      <c r="AO111" s="419" t="str">
        <f t="shared" si="81"/>
        <v/>
      </c>
      <c r="AP111" s="125"/>
      <c r="AQ111" s="419" t="str">
        <f t="shared" si="82"/>
        <v/>
      </c>
      <c r="AR111" s="125" t="str">
        <f t="shared" si="83"/>
        <v/>
      </c>
      <c r="AS111" s="404" t="str">
        <f t="shared" si="84"/>
        <v/>
      </c>
      <c r="AT111" s="404"/>
      <c r="AU111" s="404"/>
      <c r="AV111" s="418"/>
      <c r="AW111" s="319"/>
      <c r="AX111" s="319"/>
      <c r="AY111" s="139"/>
      <c r="AZ111" s="136"/>
      <c r="BA111" s="136"/>
      <c r="BB111" s="136"/>
      <c r="BC111" s="136"/>
      <c r="BJ111" s="329"/>
      <c r="BK111" s="329"/>
      <c r="BL111" s="329"/>
      <c r="BM111" s="329"/>
      <c r="BN111" s="329"/>
      <c r="BO111" s="329"/>
      <c r="BP111" s="329"/>
      <c r="BQ111" s="329"/>
      <c r="BR111" s="329"/>
      <c r="BS111" s="329"/>
      <c r="BT111" s="329"/>
      <c r="BU111" s="329"/>
      <c r="BV111" s="329"/>
      <c r="BW111" s="329"/>
      <c r="BX111" s="329"/>
      <c r="BY111" s="329"/>
      <c r="BZ111" s="329"/>
      <c r="CA111" s="329"/>
      <c r="CB111" s="329"/>
      <c r="CC111" s="329"/>
      <c r="CD111" s="329"/>
      <c r="CE111" s="329"/>
      <c r="CF111" s="329"/>
      <c r="CG111" s="329"/>
      <c r="CH111" s="329"/>
      <c r="CL111" s="329"/>
    </row>
    <row r="112" spans="1:90" s="1" customFormat="1" ht="13.9" hidden="1" customHeight="1" x14ac:dyDescent="0.3">
      <c r="A112" s="565"/>
      <c r="B112" s="567" t="s">
        <v>574</v>
      </c>
      <c r="C112" s="567" t="s">
        <v>237</v>
      </c>
      <c r="D112" s="567" t="s">
        <v>573</v>
      </c>
      <c r="E112" s="567" t="s">
        <v>239</v>
      </c>
      <c r="F112" s="541"/>
      <c r="G112" s="541"/>
      <c r="H112" s="541"/>
      <c r="I112" s="541"/>
      <c r="J112" s="567" t="s">
        <v>353</v>
      </c>
      <c r="K112" s="582" t="s">
        <v>572</v>
      </c>
      <c r="L112" s="583" t="s">
        <v>571</v>
      </c>
      <c r="M112" s="583" t="str">
        <f t="shared" si="116"/>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
      <c r="N112" s="567"/>
      <c r="O112" s="566">
        <v>12</v>
      </c>
      <c r="P112" s="557"/>
      <c r="Q112" s="559"/>
      <c r="R112" s="581"/>
      <c r="S112" s="557"/>
      <c r="T112" s="559"/>
      <c r="U112" s="581"/>
      <c r="V112" s="557"/>
      <c r="W112" s="559"/>
      <c r="X112" s="561"/>
      <c r="Y112" s="559"/>
      <c r="Z112" s="561"/>
      <c r="AA112" s="566"/>
      <c r="AB112" s="408"/>
      <c r="AC112" s="433"/>
      <c r="AD112" s="138"/>
      <c r="AE112" s="331"/>
      <c r="AF112" s="330"/>
      <c r="AG112" s="331" t="str">
        <f t="shared" si="80"/>
        <v/>
      </c>
      <c r="AH112" s="332"/>
      <c r="AI112" s="332"/>
      <c r="AJ112" s="333" t="str">
        <f t="shared" si="76"/>
        <v/>
      </c>
      <c r="AK112" s="332"/>
      <c r="AL112" s="332"/>
      <c r="AM112" s="332"/>
      <c r="AN112" s="124"/>
      <c r="AO112" s="419" t="str">
        <f t="shared" si="81"/>
        <v/>
      </c>
      <c r="AP112" s="125"/>
      <c r="AQ112" s="419" t="str">
        <f t="shared" si="82"/>
        <v/>
      </c>
      <c r="AR112" s="125" t="str">
        <f t="shared" si="83"/>
        <v/>
      </c>
      <c r="AS112" s="404" t="str">
        <f t="shared" si="84"/>
        <v/>
      </c>
      <c r="AT112" s="404"/>
      <c r="AU112" s="404"/>
      <c r="AV112" s="418"/>
      <c r="AW112" s="319"/>
      <c r="AX112" s="319"/>
      <c r="AY112" s="139"/>
      <c r="AZ112" s="136"/>
      <c r="BA112" s="136"/>
      <c r="BB112" s="136"/>
      <c r="BC112" s="136"/>
      <c r="BJ112" s="329"/>
      <c r="BK112" s="329"/>
      <c r="BL112" s="329"/>
      <c r="BM112" s="329"/>
      <c r="BN112" s="329"/>
      <c r="BO112" s="329"/>
      <c r="BP112" s="329"/>
      <c r="BQ112" s="329"/>
      <c r="BR112" s="329"/>
      <c r="BS112" s="329"/>
      <c r="BT112" s="329"/>
      <c r="BU112" s="329"/>
      <c r="BV112" s="329"/>
      <c r="BW112" s="329"/>
      <c r="BX112" s="329"/>
      <c r="BY112" s="329"/>
      <c r="BZ112" s="329"/>
      <c r="CA112" s="329"/>
      <c r="CB112" s="329"/>
      <c r="CC112" s="329"/>
      <c r="CD112" s="329"/>
      <c r="CE112" s="329"/>
      <c r="CF112" s="329"/>
      <c r="CG112" s="329"/>
      <c r="CH112" s="329"/>
      <c r="CL112" s="329"/>
    </row>
    <row r="113" spans="1:90" s="1" customFormat="1" ht="13.9" hidden="1" customHeight="1" x14ac:dyDescent="0.3">
      <c r="A113" s="565"/>
      <c r="B113" s="567" t="s">
        <v>574</v>
      </c>
      <c r="C113" s="567" t="s">
        <v>237</v>
      </c>
      <c r="D113" s="567" t="s">
        <v>573</v>
      </c>
      <c r="E113" s="567" t="s">
        <v>239</v>
      </c>
      <c r="F113" s="541"/>
      <c r="G113" s="541"/>
      <c r="H113" s="541"/>
      <c r="I113" s="541"/>
      <c r="J113" s="567" t="s">
        <v>353</v>
      </c>
      <c r="K113" s="582" t="s">
        <v>572</v>
      </c>
      <c r="L113" s="583" t="s">
        <v>571</v>
      </c>
      <c r="M113" s="583" t="str">
        <f t="shared" si="116"/>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
      <c r="N113" s="567"/>
      <c r="O113" s="566">
        <v>12</v>
      </c>
      <c r="P113" s="557"/>
      <c r="Q113" s="559"/>
      <c r="R113" s="581"/>
      <c r="S113" s="557"/>
      <c r="T113" s="559"/>
      <c r="U113" s="581"/>
      <c r="V113" s="557"/>
      <c r="W113" s="559"/>
      <c r="X113" s="561"/>
      <c r="Y113" s="559"/>
      <c r="Z113" s="561"/>
      <c r="AA113" s="566"/>
      <c r="AB113" s="408"/>
      <c r="AC113" s="433"/>
      <c r="AD113" s="138"/>
      <c r="AE113" s="331"/>
      <c r="AF113" s="330"/>
      <c r="AG113" s="331" t="str">
        <f t="shared" si="80"/>
        <v/>
      </c>
      <c r="AH113" s="332"/>
      <c r="AI113" s="332"/>
      <c r="AJ113" s="333" t="str">
        <f t="shared" si="76"/>
        <v/>
      </c>
      <c r="AK113" s="332"/>
      <c r="AL113" s="332"/>
      <c r="AM113" s="332"/>
      <c r="AN113" s="124"/>
      <c r="AO113" s="419" t="str">
        <f t="shared" si="81"/>
        <v/>
      </c>
      <c r="AP113" s="125"/>
      <c r="AQ113" s="419" t="str">
        <f t="shared" si="82"/>
        <v/>
      </c>
      <c r="AR113" s="125" t="str">
        <f t="shared" si="83"/>
        <v/>
      </c>
      <c r="AS113" s="404" t="str">
        <f t="shared" si="84"/>
        <v/>
      </c>
      <c r="AT113" s="404"/>
      <c r="AU113" s="404"/>
      <c r="AV113" s="418"/>
      <c r="AW113" s="319"/>
      <c r="AX113" s="319"/>
      <c r="AY113" s="139"/>
      <c r="AZ113" s="136"/>
      <c r="BA113" s="136"/>
      <c r="BB113" s="136"/>
      <c r="BC113" s="136"/>
      <c r="BJ113" s="329"/>
      <c r="BK113" s="329"/>
      <c r="BL113" s="329"/>
      <c r="BM113" s="329"/>
      <c r="BN113" s="329"/>
      <c r="BO113" s="329"/>
      <c r="BP113" s="329"/>
      <c r="BQ113" s="329"/>
      <c r="BR113" s="329"/>
      <c r="BS113" s="329"/>
      <c r="BT113" s="329"/>
      <c r="BU113" s="329"/>
      <c r="BV113" s="329"/>
      <c r="BW113" s="329"/>
      <c r="BX113" s="329"/>
      <c r="BY113" s="329"/>
      <c r="BZ113" s="329"/>
      <c r="CA113" s="329"/>
      <c r="CB113" s="329"/>
      <c r="CC113" s="329"/>
      <c r="CD113" s="329"/>
      <c r="CE113" s="329"/>
      <c r="CF113" s="329"/>
      <c r="CG113" s="329"/>
      <c r="CH113" s="329"/>
      <c r="CL113" s="329"/>
    </row>
    <row r="114" spans="1:90" s="1" customFormat="1" ht="142.5" x14ac:dyDescent="0.3">
      <c r="A114" s="565" t="s">
        <v>569</v>
      </c>
      <c r="B114" s="567" t="s">
        <v>563</v>
      </c>
      <c r="C114" s="567" t="s">
        <v>237</v>
      </c>
      <c r="D114" s="567" t="s">
        <v>562</v>
      </c>
      <c r="E114" s="567" t="s">
        <v>239</v>
      </c>
      <c r="F114" s="541" t="s">
        <v>778</v>
      </c>
      <c r="G114" s="541" t="s">
        <v>787</v>
      </c>
      <c r="H114" s="541" t="s">
        <v>795</v>
      </c>
      <c r="I114" s="541" t="s">
        <v>800</v>
      </c>
      <c r="J114" s="567" t="s">
        <v>353</v>
      </c>
      <c r="K114" s="582" t="s">
        <v>566</v>
      </c>
      <c r="L114" s="583" t="s">
        <v>565</v>
      </c>
      <c r="M114" s="583" t="str">
        <f t="shared" si="116"/>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
      <c r="N114" s="567" t="s">
        <v>116</v>
      </c>
      <c r="O114" s="566">
        <v>2</v>
      </c>
      <c r="P114" s="557" t="str">
        <f t="shared" si="107"/>
        <v>Muy Baja</v>
      </c>
      <c r="Q114" s="559">
        <f t="shared" si="92"/>
        <v>0.2</v>
      </c>
      <c r="R114" s="581"/>
      <c r="S114" s="557" t="str">
        <f>IF(OR(R114='Tabla Impacto'!$C$11,R114='Tabla Impacto'!$D$11),"Leve",IF(OR(R114='Tabla Impacto'!$C$12,R114='Tabla Impacto'!$D$12),"Menor",IF(OR(R114='Tabla Impacto'!$C$13,R114='Tabla Impacto'!$D$13),"Moderado",IF(OR(R114='Tabla Impacto'!$C$14,R114='Tabla Impacto'!$D$14),"Mayor",IF(OR(R114='Tabla Impacto'!$C$15,R114='Tabla Impacto'!$D$15),"Catastrófico","")))))</f>
        <v/>
      </c>
      <c r="T114" s="559" t="str">
        <f t="shared" ref="T114" si="129">IF(S114="","",IF(S114="Leve",0.2,IF(S114="Menor",0.4,IF(S114="Moderado",0.6,IF(S114="Mayor",0.8,IF(S114="Catastrófico",1,))))))</f>
        <v/>
      </c>
      <c r="U114" s="581" t="s">
        <v>138</v>
      </c>
      <c r="V114" s="557" t="str">
        <f>IF(OR(U114='Tabla Impacto'!$C$11,U114='Tabla Impacto'!$D$11),"Leve",IF(OR(U114='Tabla Impacto'!$C$12,U114='Tabla Impacto'!$D$12),"Menor",IF(OR(U114='Tabla Impacto'!$C$13,U114='Tabla Impacto'!$D$13),"Moderado",IF(OR(U114='Tabla Impacto'!$C$14,U114='Tabla Impacto'!$D$14),"Mayor",IF(OR(U114='Tabla Impacto'!$C$15,U114='Tabla Impacto'!$D$15),"Catastrófico","")))))</f>
        <v>Catastrófico</v>
      </c>
      <c r="W114" s="559">
        <f t="shared" ref="W114" si="130">IF(V114="","",IF(V114="Leve",0.2,IF(V114="Menor",0.4,IF(V114="Moderado",0.6,IF(V114="Mayor",0.8,IF(V114="Catastrófico",1,))))))</f>
        <v>1</v>
      </c>
      <c r="X114" s="561" t="str">
        <f>IF(Y114="","",IF(Y114='Tabla Impacto'!$G$4,'Tabla Impacto'!$F$4,IF(Y114='Tabla Impacto'!$G$5,'Tabla Impacto'!$F$5,IF(Y114='Tabla Impacto'!$G$6,'Tabla Impacto'!$F$6,IF(Y114='Tabla Impacto'!$G$7,'Tabla Impacto'!$F$7,IF(Y114='Tabla Impacto'!$G$8,'Tabla Impacto'!$F$8))))))</f>
        <v>Catastrófico</v>
      </c>
      <c r="Y114" s="559">
        <f t="shared" ref="Y114" si="131">+IF(T114="",W114,IF(W114="",T114,IF(T114&gt;W114,T114,W114)))</f>
        <v>1</v>
      </c>
      <c r="Z114" s="561" t="str">
        <f t="shared" ref="Z114" si="132">IF(OR(AND(P114="Muy Baja",X114="Leve"),AND(P114="Muy Baja",X114="Menor"),AND(P114="Baja",X114="Leve")),"Bajo",IF(OR(AND(P114="Muy baja",X114="Moderado"),AND(P114="Baja",X114="Menor"),AND(P114="Baja",X114="Moderado"),AND(P114="Media",X114="Leve"),AND(P114="Media",X114="Menor"),AND(P114="Media",X114="Moderado"),AND(P114="Alta",X114="Leve"),AND(P114="Alta",X114="Menor")),"Moderado",IF(OR(AND(P114="Muy Baja",X114="Mayor"),AND(P114="Baja",X114="Mayor"),AND(P114="Media",X114="Mayor"),AND(P114="Alta",X114="Moderado"),AND(P114="Alta",X114="Mayor"),AND(P114="Muy Alta",X114="Leve"),AND(P114="Muy Alta",X114="Menor"),AND(P114="Muy Alta",X114="Moderado"),AND(P114="Muy Alta",X114="Mayor")),"Alto",IF(OR(AND(P114="Muy Baja",X114="Catastrófico"),AND(P114="Baja",X114="Catastrófico"),AND(P114="Media",X114="Catastrófico"),AND(P114="Alta",X114="Catastrófico"),AND(P114="Muy Alta",X114="Catastrófico")),"Extremo",""))))</f>
        <v>Extremo</v>
      </c>
      <c r="AA114" s="566"/>
      <c r="AB114" s="408">
        <v>1</v>
      </c>
      <c r="AC114" s="433" t="s">
        <v>862</v>
      </c>
      <c r="AD114" s="138"/>
      <c r="AE114" s="331" t="s">
        <v>223</v>
      </c>
      <c r="AF114" s="330" t="s">
        <v>700</v>
      </c>
      <c r="AG114" s="331" t="s">
        <v>3</v>
      </c>
      <c r="AH114" s="332" t="s">
        <v>12</v>
      </c>
      <c r="AI114" s="332" t="s">
        <v>8</v>
      </c>
      <c r="AJ114" s="333" t="str">
        <f t="shared" si="76"/>
        <v>40%</v>
      </c>
      <c r="AK114" s="332" t="s">
        <v>17</v>
      </c>
      <c r="AL114" s="332" t="s">
        <v>20</v>
      </c>
      <c r="AM114" s="332" t="s">
        <v>111</v>
      </c>
      <c r="AN114" s="309">
        <f>IFERROR(IF(AG114="Probabilidad",(Q114-(+Q114*AJ114)),IF(AG114="Impacto",Q114,"")),"")</f>
        <v>0.12</v>
      </c>
      <c r="AO114" s="419" t="str">
        <f t="shared" si="81"/>
        <v>Muy Baja</v>
      </c>
      <c r="AP114" s="125">
        <f>+AN114</f>
        <v>0.12</v>
      </c>
      <c r="AQ114" s="419" t="str">
        <f t="shared" si="82"/>
        <v>Catastrófico</v>
      </c>
      <c r="AR114" s="125">
        <f>IFERROR(IF(AG114="Impacto",(Y114-(+Y114*AJ114)),IF(AG114="Probabilidad",Y114,"")),"")</f>
        <v>1</v>
      </c>
      <c r="AS114" s="404" t="str">
        <f t="shared" ref="AS114" si="133">IFERROR(IF(OR(AND(AO114="Muy Baja",AQ114="Leve"),AND(AO114="Muy Baja",AQ114="Menor"),AND(AO114="Baja",AQ114="Leve")),"Bajo",IF(OR(AND(AO114="Muy baja",AQ114="Moderado"),AND(AO114="Baja",AQ114="Menor"),AND(AO114="Baja",AQ114="Moderado"),AND(AO114="Media",AQ114="Leve"),AND(AO114="Media",AQ114="Menor"),AND(AO114="Media",AQ114="Moderado"),AND(AO114="Alta",AQ114="Leve"),AND(AO114="Alta",AQ114="Menor")),"Moderado",IF(OR(AND(AO114="Muy Baja",AQ114="Mayor"),AND(AO114="Baja",AQ114="Mayor"),AND(AO114="Media",AQ114="Mayor"),AND(AO114="Alta",AQ114="Moderado"),AND(AO114="Alta",AQ114="Mayor"),AND(AO114="Muy Alta",AQ114="Leve"),AND(AO114="Muy Alta",AQ114="Menor"),AND(AO114="Muy Alta",AQ114="Moderado"),AND(AO114="Muy Alta",AQ114="Mayor")),"Alto",IF(OR(AND(AO114="Muy Baja",AQ114="Catastrófico"),AND(AO114="Baja",AQ114="Catastrófico"),AND(AO114="Media",AQ114="Catastrófico"),AND(AO114="Alta",AQ114="Catastrófico"),AND(AO114="Muy Alta",AQ114="Catastrófico")),"Extremo","")))),"")</f>
        <v>Extremo</v>
      </c>
      <c r="AT114" s="416">
        <f>+AP114</f>
        <v>0.12</v>
      </c>
      <c r="AU114" s="416">
        <f>+AR114</f>
        <v>1</v>
      </c>
      <c r="AV114" s="418" t="s">
        <v>122</v>
      </c>
      <c r="AW114" s="319"/>
      <c r="AX114" s="319"/>
      <c r="AY114" s="335">
        <v>12</v>
      </c>
      <c r="AZ114" s="336">
        <v>3</v>
      </c>
      <c r="BA114" s="336">
        <v>3</v>
      </c>
      <c r="BB114" s="336">
        <v>3</v>
      </c>
      <c r="BC114" s="336">
        <v>3</v>
      </c>
      <c r="BJ114" s="329"/>
      <c r="BK114" s="329"/>
      <c r="BL114" s="329"/>
      <c r="BM114" s="329"/>
      <c r="BN114" s="329"/>
      <c r="BO114" s="329"/>
      <c r="BP114" s="329"/>
      <c r="BQ114" s="329"/>
      <c r="BR114" s="329"/>
      <c r="BS114" s="329"/>
      <c r="BT114" s="329"/>
      <c r="BU114" s="329"/>
      <c r="BV114" s="329"/>
      <c r="BW114" s="329"/>
      <c r="BX114" s="329"/>
      <c r="BY114" s="329"/>
      <c r="BZ114" s="329"/>
      <c r="CA114" s="329"/>
      <c r="CB114" s="329"/>
      <c r="CC114" s="329"/>
      <c r="CD114" s="329"/>
      <c r="CE114" s="329"/>
      <c r="CF114" s="329"/>
      <c r="CG114" s="329"/>
      <c r="CH114" s="329"/>
      <c r="CL114" s="329"/>
    </row>
    <row r="115" spans="1:90" s="1" customFormat="1" ht="13.9" hidden="1" customHeight="1" x14ac:dyDescent="0.3">
      <c r="A115" s="565"/>
      <c r="B115" s="567" t="s">
        <v>568</v>
      </c>
      <c r="C115" s="567" t="s">
        <v>237</v>
      </c>
      <c r="D115" s="567" t="s">
        <v>567</v>
      </c>
      <c r="E115" s="567" t="s">
        <v>239</v>
      </c>
      <c r="F115" s="541"/>
      <c r="G115" s="541"/>
      <c r="H115" s="541"/>
      <c r="I115" s="541"/>
      <c r="J115" s="567" t="s">
        <v>353</v>
      </c>
      <c r="K115" s="582" t="s">
        <v>566</v>
      </c>
      <c r="L115" s="583" t="s">
        <v>565</v>
      </c>
      <c r="M115" s="583" t="str">
        <f t="shared" si="116"/>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
      <c r="N115" s="567"/>
      <c r="O115" s="566">
        <v>2</v>
      </c>
      <c r="P115" s="557"/>
      <c r="Q115" s="559"/>
      <c r="R115" s="581"/>
      <c r="S115" s="557"/>
      <c r="T115" s="559"/>
      <c r="U115" s="581"/>
      <c r="V115" s="557"/>
      <c r="W115" s="559"/>
      <c r="X115" s="561"/>
      <c r="Y115" s="559"/>
      <c r="Z115" s="561"/>
      <c r="AA115" s="566"/>
      <c r="AB115" s="408"/>
      <c r="AC115" s="433"/>
      <c r="AD115" s="138"/>
      <c r="AE115" s="331"/>
      <c r="AF115" s="330"/>
      <c r="AG115" s="331" t="str">
        <f t="shared" si="80"/>
        <v/>
      </c>
      <c r="AH115" s="332"/>
      <c r="AI115" s="332"/>
      <c r="AJ115" s="333" t="str">
        <f t="shared" si="76"/>
        <v/>
      </c>
      <c r="AK115" s="332"/>
      <c r="AL115" s="332"/>
      <c r="AM115" s="332"/>
      <c r="AN115" s="124"/>
      <c r="AO115" s="419" t="str">
        <f t="shared" si="81"/>
        <v/>
      </c>
      <c r="AP115" s="125"/>
      <c r="AQ115" s="419" t="str">
        <f t="shared" si="82"/>
        <v/>
      </c>
      <c r="AR115" s="125" t="str">
        <f t="shared" si="83"/>
        <v/>
      </c>
      <c r="AS115" s="404" t="str">
        <f t="shared" si="84"/>
        <v/>
      </c>
      <c r="AT115" s="404"/>
      <c r="AU115" s="404"/>
      <c r="AV115" s="418"/>
      <c r="AW115" s="319"/>
      <c r="AX115" s="319"/>
      <c r="AY115" s="139"/>
      <c r="AZ115" s="136"/>
      <c r="BA115" s="136"/>
      <c r="BB115" s="136"/>
      <c r="BC115" s="136"/>
      <c r="BJ115" s="329"/>
      <c r="BK115" s="329"/>
      <c r="BL115" s="329"/>
      <c r="BM115" s="329"/>
      <c r="BN115" s="329"/>
      <c r="BO115" s="329"/>
      <c r="BP115" s="329"/>
      <c r="BQ115" s="329"/>
      <c r="BR115" s="329"/>
      <c r="BS115" s="329"/>
      <c r="BT115" s="329"/>
      <c r="BU115" s="329"/>
      <c r="BV115" s="329"/>
      <c r="BW115" s="329"/>
      <c r="BX115" s="329"/>
      <c r="BY115" s="329"/>
      <c r="BZ115" s="329"/>
      <c r="CA115" s="329"/>
      <c r="CB115" s="329"/>
      <c r="CC115" s="329"/>
      <c r="CD115" s="329"/>
      <c r="CE115" s="329"/>
      <c r="CF115" s="329"/>
      <c r="CG115" s="329"/>
      <c r="CH115" s="329"/>
      <c r="CL115" s="329"/>
    </row>
    <row r="116" spans="1:90" s="1" customFormat="1" ht="13.9" hidden="1" customHeight="1" x14ac:dyDescent="0.3">
      <c r="A116" s="565"/>
      <c r="B116" s="567" t="s">
        <v>568</v>
      </c>
      <c r="C116" s="567" t="s">
        <v>237</v>
      </c>
      <c r="D116" s="567" t="s">
        <v>567</v>
      </c>
      <c r="E116" s="567" t="s">
        <v>239</v>
      </c>
      <c r="F116" s="541"/>
      <c r="G116" s="541"/>
      <c r="H116" s="541"/>
      <c r="I116" s="541"/>
      <c r="J116" s="567" t="s">
        <v>353</v>
      </c>
      <c r="K116" s="582" t="s">
        <v>566</v>
      </c>
      <c r="L116" s="583" t="s">
        <v>565</v>
      </c>
      <c r="M116" s="583" t="str">
        <f t="shared" si="116"/>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
      <c r="N116" s="567"/>
      <c r="O116" s="566">
        <v>2</v>
      </c>
      <c r="P116" s="557"/>
      <c r="Q116" s="559"/>
      <c r="R116" s="581"/>
      <c r="S116" s="557"/>
      <c r="T116" s="559"/>
      <c r="U116" s="581"/>
      <c r="V116" s="557"/>
      <c r="W116" s="559"/>
      <c r="X116" s="561"/>
      <c r="Y116" s="559"/>
      <c r="Z116" s="561"/>
      <c r="AA116" s="566"/>
      <c r="AB116" s="408"/>
      <c r="AC116" s="433"/>
      <c r="AD116" s="138"/>
      <c r="AE116" s="331"/>
      <c r="AF116" s="330"/>
      <c r="AG116" s="331" t="str">
        <f t="shared" si="80"/>
        <v/>
      </c>
      <c r="AH116" s="332"/>
      <c r="AI116" s="332"/>
      <c r="AJ116" s="333" t="str">
        <f t="shared" si="76"/>
        <v/>
      </c>
      <c r="AK116" s="332"/>
      <c r="AL116" s="332"/>
      <c r="AM116" s="332"/>
      <c r="AN116" s="124"/>
      <c r="AO116" s="419" t="str">
        <f t="shared" si="81"/>
        <v/>
      </c>
      <c r="AP116" s="125"/>
      <c r="AQ116" s="419" t="str">
        <f t="shared" si="82"/>
        <v/>
      </c>
      <c r="AR116" s="125" t="str">
        <f t="shared" si="83"/>
        <v/>
      </c>
      <c r="AS116" s="404" t="str">
        <f t="shared" si="84"/>
        <v/>
      </c>
      <c r="AT116" s="404"/>
      <c r="AU116" s="404"/>
      <c r="AV116" s="418"/>
      <c r="AW116" s="319"/>
      <c r="AX116" s="319"/>
      <c r="AY116" s="139"/>
      <c r="AZ116" s="136"/>
      <c r="BA116" s="136"/>
      <c r="BB116" s="136"/>
      <c r="BC116" s="136"/>
      <c r="BJ116" s="329"/>
      <c r="BK116" s="329"/>
      <c r="BL116" s="329"/>
      <c r="BM116" s="329"/>
      <c r="BN116" s="329"/>
      <c r="BO116" s="329"/>
      <c r="BP116" s="329"/>
      <c r="BQ116" s="329"/>
      <c r="BR116" s="329"/>
      <c r="BS116" s="329"/>
      <c r="BT116" s="329"/>
      <c r="BU116" s="329"/>
      <c r="BV116" s="329"/>
      <c r="BW116" s="329"/>
      <c r="BX116" s="329"/>
      <c r="BY116" s="329"/>
      <c r="BZ116" s="329"/>
      <c r="CA116" s="329"/>
      <c r="CB116" s="329"/>
      <c r="CC116" s="329"/>
      <c r="CD116" s="329"/>
      <c r="CE116" s="329"/>
      <c r="CF116" s="329"/>
      <c r="CG116" s="329"/>
      <c r="CH116" s="329"/>
      <c r="CL116" s="329"/>
    </row>
    <row r="117" spans="1:90" s="1" customFormat="1" ht="13.9" hidden="1" customHeight="1" x14ac:dyDescent="0.3">
      <c r="A117" s="565"/>
      <c r="B117" s="567" t="s">
        <v>568</v>
      </c>
      <c r="C117" s="567" t="s">
        <v>237</v>
      </c>
      <c r="D117" s="567" t="s">
        <v>567</v>
      </c>
      <c r="E117" s="567" t="s">
        <v>239</v>
      </c>
      <c r="F117" s="541"/>
      <c r="G117" s="541"/>
      <c r="H117" s="541"/>
      <c r="I117" s="541"/>
      <c r="J117" s="567" t="s">
        <v>353</v>
      </c>
      <c r="K117" s="582" t="s">
        <v>566</v>
      </c>
      <c r="L117" s="583" t="s">
        <v>565</v>
      </c>
      <c r="M117" s="583" t="str">
        <f t="shared" si="116"/>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
      <c r="N117" s="567"/>
      <c r="O117" s="566">
        <v>2</v>
      </c>
      <c r="P117" s="557"/>
      <c r="Q117" s="559"/>
      <c r="R117" s="581"/>
      <c r="S117" s="557"/>
      <c r="T117" s="559"/>
      <c r="U117" s="581"/>
      <c r="V117" s="557"/>
      <c r="W117" s="559"/>
      <c r="X117" s="561"/>
      <c r="Y117" s="559"/>
      <c r="Z117" s="561"/>
      <c r="AA117" s="566"/>
      <c r="AB117" s="408"/>
      <c r="AC117" s="433"/>
      <c r="AD117" s="138"/>
      <c r="AE117" s="331"/>
      <c r="AF117" s="330"/>
      <c r="AG117" s="331" t="str">
        <f t="shared" si="80"/>
        <v/>
      </c>
      <c r="AH117" s="332"/>
      <c r="AI117" s="332"/>
      <c r="AJ117" s="333" t="str">
        <f t="shared" si="76"/>
        <v/>
      </c>
      <c r="AK117" s="332"/>
      <c r="AL117" s="332"/>
      <c r="AM117" s="332"/>
      <c r="AN117" s="124"/>
      <c r="AO117" s="419" t="str">
        <f t="shared" si="81"/>
        <v/>
      </c>
      <c r="AP117" s="125"/>
      <c r="AQ117" s="419" t="str">
        <f t="shared" si="82"/>
        <v/>
      </c>
      <c r="AR117" s="125" t="str">
        <f t="shared" si="83"/>
        <v/>
      </c>
      <c r="AS117" s="404" t="str">
        <f t="shared" si="84"/>
        <v/>
      </c>
      <c r="AT117" s="404"/>
      <c r="AU117" s="404"/>
      <c r="AV117" s="418"/>
      <c r="AW117" s="319"/>
      <c r="AX117" s="319"/>
      <c r="AY117" s="139"/>
      <c r="AZ117" s="136"/>
      <c r="BA117" s="136"/>
      <c r="BB117" s="136"/>
      <c r="BC117" s="136"/>
      <c r="BJ117" s="329"/>
      <c r="BK117" s="329"/>
      <c r="BL117" s="329"/>
      <c r="BM117" s="329"/>
      <c r="BN117" s="329"/>
      <c r="BO117" s="329"/>
      <c r="BP117" s="329"/>
      <c r="BQ117" s="329"/>
      <c r="BR117" s="329"/>
      <c r="BS117" s="329"/>
      <c r="BT117" s="329"/>
      <c r="BU117" s="329"/>
      <c r="BV117" s="329"/>
      <c r="BW117" s="329"/>
      <c r="BX117" s="329"/>
      <c r="BY117" s="329"/>
      <c r="BZ117" s="329"/>
      <c r="CA117" s="329"/>
      <c r="CB117" s="329"/>
      <c r="CC117" s="329"/>
      <c r="CD117" s="329"/>
      <c r="CE117" s="329"/>
      <c r="CF117" s="329"/>
      <c r="CG117" s="329"/>
      <c r="CH117" s="329"/>
      <c r="CL117" s="329"/>
    </row>
    <row r="118" spans="1:90" s="1" customFormat="1" ht="13.9" hidden="1" customHeight="1" x14ac:dyDescent="0.3">
      <c r="A118" s="565"/>
      <c r="B118" s="567" t="s">
        <v>568</v>
      </c>
      <c r="C118" s="567" t="s">
        <v>237</v>
      </c>
      <c r="D118" s="567" t="s">
        <v>567</v>
      </c>
      <c r="E118" s="567" t="s">
        <v>239</v>
      </c>
      <c r="F118" s="541"/>
      <c r="G118" s="541"/>
      <c r="H118" s="541"/>
      <c r="I118" s="541"/>
      <c r="J118" s="567" t="s">
        <v>353</v>
      </c>
      <c r="K118" s="582" t="s">
        <v>566</v>
      </c>
      <c r="L118" s="583" t="s">
        <v>565</v>
      </c>
      <c r="M118" s="583" t="str">
        <f t="shared" si="116"/>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
      <c r="N118" s="567"/>
      <c r="O118" s="566">
        <v>2</v>
      </c>
      <c r="P118" s="557"/>
      <c r="Q118" s="559"/>
      <c r="R118" s="581"/>
      <c r="S118" s="557"/>
      <c r="T118" s="559"/>
      <c r="U118" s="581"/>
      <c r="V118" s="557"/>
      <c r="W118" s="559"/>
      <c r="X118" s="561"/>
      <c r="Y118" s="559"/>
      <c r="Z118" s="561"/>
      <c r="AA118" s="566"/>
      <c r="AB118" s="408"/>
      <c r="AC118" s="433"/>
      <c r="AD118" s="138"/>
      <c r="AE118" s="331"/>
      <c r="AF118" s="330"/>
      <c r="AG118" s="331" t="str">
        <f t="shared" si="80"/>
        <v/>
      </c>
      <c r="AH118" s="332"/>
      <c r="AI118" s="332"/>
      <c r="AJ118" s="333" t="str">
        <f t="shared" si="76"/>
        <v/>
      </c>
      <c r="AK118" s="332"/>
      <c r="AL118" s="332"/>
      <c r="AM118" s="332"/>
      <c r="AN118" s="124"/>
      <c r="AO118" s="419" t="str">
        <f t="shared" si="81"/>
        <v/>
      </c>
      <c r="AP118" s="125"/>
      <c r="AQ118" s="419" t="str">
        <f t="shared" si="82"/>
        <v/>
      </c>
      <c r="AR118" s="125" t="str">
        <f t="shared" si="83"/>
        <v/>
      </c>
      <c r="AS118" s="404" t="str">
        <f t="shared" si="84"/>
        <v/>
      </c>
      <c r="AT118" s="404"/>
      <c r="AU118" s="404"/>
      <c r="AV118" s="418"/>
      <c r="AW118" s="319"/>
      <c r="AX118" s="319"/>
      <c r="AY118" s="139"/>
      <c r="AZ118" s="136"/>
      <c r="BA118" s="136"/>
      <c r="BB118" s="136"/>
      <c r="BC118" s="136"/>
      <c r="BJ118" s="329"/>
      <c r="BK118" s="329"/>
      <c r="BL118" s="329"/>
      <c r="BM118" s="329"/>
      <c r="BN118" s="329"/>
      <c r="BO118" s="329"/>
      <c r="BP118" s="329"/>
      <c r="BQ118" s="329"/>
      <c r="BR118" s="329"/>
      <c r="BS118" s="329"/>
      <c r="BT118" s="329"/>
      <c r="BU118" s="329"/>
      <c r="BV118" s="329"/>
      <c r="BW118" s="329"/>
      <c r="BX118" s="329"/>
      <c r="BY118" s="329"/>
      <c r="BZ118" s="329"/>
      <c r="CA118" s="329"/>
      <c r="CB118" s="329"/>
      <c r="CC118" s="329"/>
      <c r="CD118" s="329"/>
      <c r="CE118" s="329"/>
      <c r="CF118" s="329"/>
      <c r="CG118" s="329"/>
      <c r="CH118" s="329"/>
      <c r="CL118" s="329"/>
    </row>
    <row r="119" spans="1:90" s="1" customFormat="1" ht="13.9" hidden="1" customHeight="1" x14ac:dyDescent="0.3">
      <c r="A119" s="565"/>
      <c r="B119" s="567" t="s">
        <v>568</v>
      </c>
      <c r="C119" s="567" t="s">
        <v>237</v>
      </c>
      <c r="D119" s="567" t="s">
        <v>567</v>
      </c>
      <c r="E119" s="567" t="s">
        <v>239</v>
      </c>
      <c r="F119" s="541"/>
      <c r="G119" s="541"/>
      <c r="H119" s="541"/>
      <c r="I119" s="541"/>
      <c r="J119" s="567" t="s">
        <v>353</v>
      </c>
      <c r="K119" s="582" t="s">
        <v>566</v>
      </c>
      <c r="L119" s="583" t="s">
        <v>565</v>
      </c>
      <c r="M119" s="583" t="str">
        <f t="shared" si="116"/>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
      <c r="N119" s="567"/>
      <c r="O119" s="566">
        <v>2</v>
      </c>
      <c r="P119" s="557"/>
      <c r="Q119" s="559"/>
      <c r="R119" s="581"/>
      <c r="S119" s="557"/>
      <c r="T119" s="559"/>
      <c r="U119" s="581"/>
      <c r="V119" s="557"/>
      <c r="W119" s="559"/>
      <c r="X119" s="561"/>
      <c r="Y119" s="559"/>
      <c r="Z119" s="561"/>
      <c r="AA119" s="566"/>
      <c r="AB119" s="408"/>
      <c r="AC119" s="433"/>
      <c r="AD119" s="138"/>
      <c r="AE119" s="331"/>
      <c r="AF119" s="330"/>
      <c r="AG119" s="331" t="str">
        <f t="shared" si="80"/>
        <v/>
      </c>
      <c r="AH119" s="332"/>
      <c r="AI119" s="332"/>
      <c r="AJ119" s="333" t="str">
        <f t="shared" si="76"/>
        <v/>
      </c>
      <c r="AK119" s="332"/>
      <c r="AL119" s="332"/>
      <c r="AM119" s="332"/>
      <c r="AN119" s="124"/>
      <c r="AO119" s="419" t="str">
        <f t="shared" si="81"/>
        <v/>
      </c>
      <c r="AP119" s="125"/>
      <c r="AQ119" s="419" t="str">
        <f t="shared" si="82"/>
        <v/>
      </c>
      <c r="AR119" s="125" t="str">
        <f t="shared" si="83"/>
        <v/>
      </c>
      <c r="AS119" s="404" t="str">
        <f t="shared" si="84"/>
        <v/>
      </c>
      <c r="AT119" s="404"/>
      <c r="AU119" s="404"/>
      <c r="AV119" s="418"/>
      <c r="AW119" s="319"/>
      <c r="AX119" s="319"/>
      <c r="AY119" s="139"/>
      <c r="AZ119" s="136"/>
      <c r="BA119" s="136"/>
      <c r="BB119" s="136"/>
      <c r="BC119" s="136"/>
      <c r="BJ119" s="329"/>
      <c r="BK119" s="329"/>
      <c r="BL119" s="329"/>
      <c r="BM119" s="329"/>
      <c r="BN119" s="329"/>
      <c r="BO119" s="329"/>
      <c r="BP119" s="329"/>
      <c r="BQ119" s="329"/>
      <c r="BR119" s="329"/>
      <c r="BS119" s="329"/>
      <c r="BT119" s="329"/>
      <c r="BU119" s="329"/>
      <c r="BV119" s="329"/>
      <c r="BW119" s="329"/>
      <c r="BX119" s="329"/>
      <c r="BY119" s="329"/>
      <c r="BZ119" s="329"/>
      <c r="CA119" s="329"/>
      <c r="CB119" s="329"/>
      <c r="CC119" s="329"/>
      <c r="CD119" s="329"/>
      <c r="CE119" s="329"/>
      <c r="CF119" s="329"/>
      <c r="CG119" s="329"/>
      <c r="CH119" s="329"/>
      <c r="CL119" s="329"/>
    </row>
    <row r="120" spans="1:90" s="1" customFormat="1" ht="142.5" x14ac:dyDescent="0.3">
      <c r="A120" s="565" t="s">
        <v>564</v>
      </c>
      <c r="B120" s="567" t="s">
        <v>558</v>
      </c>
      <c r="C120" s="567" t="s">
        <v>237</v>
      </c>
      <c r="D120" s="567" t="s">
        <v>557</v>
      </c>
      <c r="E120" s="567" t="s">
        <v>238</v>
      </c>
      <c r="F120" s="541" t="s">
        <v>783</v>
      </c>
      <c r="G120" s="541" t="s">
        <v>794</v>
      </c>
      <c r="H120" s="541" t="s">
        <v>796</v>
      </c>
      <c r="I120" s="541" t="s">
        <v>789</v>
      </c>
      <c r="J120" s="567" t="s">
        <v>397</v>
      </c>
      <c r="K120" s="582" t="s">
        <v>561</v>
      </c>
      <c r="L120" s="583" t="s">
        <v>560</v>
      </c>
      <c r="M120" s="583" t="str">
        <f t="shared" si="116"/>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
      <c r="N120" s="567" t="s">
        <v>213</v>
      </c>
      <c r="O120" s="566">
        <v>52</v>
      </c>
      <c r="P120" s="557" t="str">
        <f t="shared" si="107"/>
        <v>Media</v>
      </c>
      <c r="Q120" s="559">
        <f t="shared" si="92"/>
        <v>0.6</v>
      </c>
      <c r="R120" s="581" t="s">
        <v>131</v>
      </c>
      <c r="S120" s="557" t="str">
        <f>IF(OR(R120='Tabla Impacto'!$C$11,R120='Tabla Impacto'!$D$11),"Leve",IF(OR(R120='Tabla Impacto'!$C$12,R120='Tabla Impacto'!$D$12),"Menor",IF(OR(R120='Tabla Impacto'!$C$13,R120='Tabla Impacto'!$D$13),"Moderado",IF(OR(R120='Tabla Impacto'!$C$14,R120='Tabla Impacto'!$D$14),"Mayor",IF(OR(R120='Tabla Impacto'!$C$15,R120='Tabla Impacto'!$D$15),"Catastrófico","")))))</f>
        <v>Moderado</v>
      </c>
      <c r="T120" s="559">
        <f t="shared" ref="T120" si="134">IF(S120="","",IF(S120="Leve",0.2,IF(S120="Menor",0.4,IF(S120="Moderado",0.6,IF(S120="Mayor",0.8,IF(S120="Catastrófico",1,))))))</f>
        <v>0.6</v>
      </c>
      <c r="U120" s="581" t="s">
        <v>136</v>
      </c>
      <c r="V120" s="557" t="str">
        <f>IF(OR(U120='Tabla Impacto'!$C$11,U120='Tabla Impacto'!$D$11),"Leve",IF(OR(U120='Tabla Impacto'!$C$12,U120='Tabla Impacto'!$D$12),"Menor",IF(OR(U120='Tabla Impacto'!$C$13,U120='Tabla Impacto'!$D$13),"Moderado",IF(OR(U120='Tabla Impacto'!$C$14,U120='Tabla Impacto'!$D$14),"Mayor",IF(OR(U120='Tabla Impacto'!$C$15,U120='Tabla Impacto'!$D$15),"Catastrófico","")))))</f>
        <v>Moderado</v>
      </c>
      <c r="W120" s="559">
        <f t="shared" ref="W120" si="135">IF(V120="","",IF(V120="Leve",0.2,IF(V120="Menor",0.4,IF(V120="Moderado",0.6,IF(V120="Mayor",0.8,IF(V120="Catastrófico",1,))))))</f>
        <v>0.6</v>
      </c>
      <c r="X120" s="561" t="str">
        <f>IF(Y120="","",IF(Y120='Tabla Impacto'!$G$4,'Tabla Impacto'!$F$4,IF(Y120='Tabla Impacto'!$G$5,'Tabla Impacto'!$F$5,IF(Y120='Tabla Impacto'!$G$6,'Tabla Impacto'!$F$6,IF(Y120='Tabla Impacto'!$G$7,'Tabla Impacto'!$F$7,IF(Y120='Tabla Impacto'!$G$8,'Tabla Impacto'!$F$8))))))</f>
        <v>Moderado</v>
      </c>
      <c r="Y120" s="559">
        <f t="shared" ref="Y120" si="136">+IF(T120="",W120,IF(W120="",T120,IF(T120&gt;W120,T120,W120)))</f>
        <v>0.6</v>
      </c>
      <c r="Z120" s="561" t="str">
        <f t="shared" ref="Z120" si="137">IF(OR(AND(P120="Muy Baja",X120="Leve"),AND(P120="Muy Baja",X120="Menor"),AND(P120="Baja",X120="Leve")),"Bajo",IF(OR(AND(P120="Muy baja",X120="Moderado"),AND(P120="Baja",X120="Menor"),AND(P120="Baja",X120="Moderado"),AND(P120="Media",X120="Leve"),AND(P120="Media",X120="Menor"),AND(P120="Media",X120="Moderado"),AND(P120="Alta",X120="Leve"),AND(P120="Alta",X120="Menor")),"Moderado",IF(OR(AND(P120="Muy Baja",X120="Mayor"),AND(P120="Baja",X120="Mayor"),AND(P120="Media",X120="Mayor"),AND(P120="Alta",X120="Moderado"),AND(P120="Alta",X120="Mayor"),AND(P120="Muy Alta",X120="Leve"),AND(P120="Muy Alta",X120="Menor"),AND(P120="Muy Alta",X120="Moderado"),AND(P120="Muy Alta",X120="Mayor")),"Alto",IF(OR(AND(P120="Muy Baja",X120="Catastrófico"),AND(P120="Baja",X120="Catastrófico"),AND(P120="Media",X120="Catastrófico"),AND(P120="Alta",X120="Catastrófico"),AND(P120="Muy Alta",X120="Catastrófico")),"Extremo",""))))</f>
        <v>Moderado</v>
      </c>
      <c r="AA120" s="566"/>
      <c r="AB120" s="408">
        <v>1</v>
      </c>
      <c r="AC120" s="433" t="s">
        <v>863</v>
      </c>
      <c r="AD120" s="138"/>
      <c r="AE120" s="331" t="s">
        <v>223</v>
      </c>
      <c r="AF120" s="330" t="s">
        <v>701</v>
      </c>
      <c r="AG120" s="331" t="s">
        <v>3</v>
      </c>
      <c r="AH120" s="332" t="s">
        <v>12</v>
      </c>
      <c r="AI120" s="332" t="s">
        <v>8</v>
      </c>
      <c r="AJ120" s="333" t="str">
        <f t="shared" si="76"/>
        <v>40%</v>
      </c>
      <c r="AK120" s="332" t="s">
        <v>17</v>
      </c>
      <c r="AL120" s="332" t="s">
        <v>20</v>
      </c>
      <c r="AM120" s="332" t="s">
        <v>111</v>
      </c>
      <c r="AN120" s="309">
        <f>IFERROR(IF(AG120="Probabilidad",(Q120-(+Q120*AJ120)),IF(AG120="Impacto",Q120,"")),"")</f>
        <v>0.36</v>
      </c>
      <c r="AO120" s="419" t="str">
        <f t="shared" ref="AO120:AO122" si="138">IFERROR(IF(AN120="","",IF(AN120&lt;=0.2,"Muy Baja",IF(AN120&lt;=0.4,"Baja",IF(AN120&lt;=0.6,"Media",IF(AN120&lt;=0.8,"Alta","Muy Alta"))))),"")</f>
        <v>Baja</v>
      </c>
      <c r="AP120" s="125">
        <f>+AN120</f>
        <v>0.36</v>
      </c>
      <c r="AQ120" s="419" t="str">
        <f t="shared" ref="AQ120:AQ122" si="139">IFERROR(IF(AR120="","",IF(AR120&lt;=0.2,"Leve",IF(AR120&lt;=0.4,"Menor",IF(AR120&lt;=0.6,"Moderado",IF(AR120&lt;=0.8,"Mayor","Catastrófico"))))),"")</f>
        <v>Moderado</v>
      </c>
      <c r="AR120" s="125">
        <f>IFERROR(IF(AG120="Impacto",(Y120-(+Y120*AJ120)),IF(AG120="Probabilidad",Y120,"")),"")</f>
        <v>0.6</v>
      </c>
      <c r="AS120" s="404" t="str">
        <f t="shared" si="84"/>
        <v>Moderado</v>
      </c>
      <c r="AT120" s="546">
        <f>+AP122</f>
        <v>0.12959999999999999</v>
      </c>
      <c r="AU120" s="546">
        <f>+AR122</f>
        <v>0.6</v>
      </c>
      <c r="AV120" s="547" t="s">
        <v>122</v>
      </c>
      <c r="AW120" s="319"/>
      <c r="AX120" s="319"/>
      <c r="AY120" s="335">
        <v>0</v>
      </c>
      <c r="AZ120" s="336">
        <v>0</v>
      </c>
      <c r="BA120" s="336">
        <v>0</v>
      </c>
      <c r="BB120" s="336">
        <v>0</v>
      </c>
      <c r="BC120" s="336">
        <v>0</v>
      </c>
      <c r="BJ120" s="329"/>
      <c r="BK120" s="329"/>
      <c r="BL120" s="329"/>
      <c r="BM120" s="329"/>
      <c r="BN120" s="329"/>
      <c r="BO120" s="329"/>
      <c r="BP120" s="329"/>
      <c r="BQ120" s="329"/>
      <c r="BR120" s="329"/>
      <c r="BS120" s="329"/>
      <c r="BT120" s="329"/>
      <c r="BU120" s="329"/>
      <c r="BV120" s="329"/>
      <c r="BW120" s="329"/>
      <c r="BX120" s="329"/>
      <c r="BY120" s="329"/>
      <c r="BZ120" s="329"/>
      <c r="CA120" s="329"/>
      <c r="CB120" s="329"/>
      <c r="CC120" s="329"/>
      <c r="CD120" s="329"/>
      <c r="CE120" s="329"/>
      <c r="CF120" s="329"/>
      <c r="CG120" s="329"/>
      <c r="CH120" s="329"/>
      <c r="CL120" s="329"/>
    </row>
    <row r="121" spans="1:90" s="1" customFormat="1" ht="142.5" x14ac:dyDescent="0.3">
      <c r="A121" s="565"/>
      <c r="B121" s="567" t="s">
        <v>563</v>
      </c>
      <c r="C121" s="567" t="s">
        <v>237</v>
      </c>
      <c r="D121" s="567" t="s">
        <v>562</v>
      </c>
      <c r="E121" s="567" t="s">
        <v>238</v>
      </c>
      <c r="F121" s="541"/>
      <c r="G121" s="541"/>
      <c r="H121" s="541"/>
      <c r="I121" s="541"/>
      <c r="J121" s="567" t="s">
        <v>397</v>
      </c>
      <c r="K121" s="582" t="s">
        <v>561</v>
      </c>
      <c r="L121" s="583" t="s">
        <v>560</v>
      </c>
      <c r="M121" s="583" t="str">
        <f t="shared" si="116"/>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
      <c r="N121" s="567"/>
      <c r="O121" s="566">
        <v>52</v>
      </c>
      <c r="P121" s="557"/>
      <c r="Q121" s="559"/>
      <c r="R121" s="581"/>
      <c r="S121" s="557"/>
      <c r="T121" s="559"/>
      <c r="U121" s="581"/>
      <c r="V121" s="557"/>
      <c r="W121" s="559"/>
      <c r="X121" s="561"/>
      <c r="Y121" s="559"/>
      <c r="Z121" s="561"/>
      <c r="AA121" s="566"/>
      <c r="AB121" s="408">
        <v>2</v>
      </c>
      <c r="AC121" s="433" t="s">
        <v>836</v>
      </c>
      <c r="AD121" s="138"/>
      <c r="AE121" s="331" t="s">
        <v>223</v>
      </c>
      <c r="AF121" s="330" t="s">
        <v>702</v>
      </c>
      <c r="AG121" s="331" t="s">
        <v>3</v>
      </c>
      <c r="AH121" s="332" t="s">
        <v>12</v>
      </c>
      <c r="AI121" s="332" t="s">
        <v>8</v>
      </c>
      <c r="AJ121" s="333" t="str">
        <f t="shared" si="76"/>
        <v>40%</v>
      </c>
      <c r="AK121" s="332" t="s">
        <v>17</v>
      </c>
      <c r="AL121" s="332" t="s">
        <v>20</v>
      </c>
      <c r="AM121" s="332" t="s">
        <v>111</v>
      </c>
      <c r="AN121" s="308">
        <f>IFERROR(IF(AND(AG120="Probabilidad",AG121="Probabilidad"),(AP120-(+AP120*AJ121)),IF(AG121="Probabilidad",(Q120-(+Q120*AJ121)),IF(AG121="Impacto",AP120,""))),"")</f>
        <v>0.216</v>
      </c>
      <c r="AO121" s="419" t="str">
        <f t="shared" si="138"/>
        <v>Baja</v>
      </c>
      <c r="AP121" s="125">
        <f>+AN121</f>
        <v>0.216</v>
      </c>
      <c r="AQ121" s="419" t="str">
        <f t="shared" si="139"/>
        <v>Moderado</v>
      </c>
      <c r="AR121" s="125">
        <f>IFERROR(IF(AND(AG120="Impacto",AG121="Impacto"),(AR120-(+AR120*AJ121)),IF(AG121="Impacto",(Y120-(+Y120*AJ121)),IF(AG121="Probabilidad",AR120,""))),"")</f>
        <v>0.6</v>
      </c>
      <c r="AS121" s="404" t="str">
        <f t="shared" ref="AS121:AS122" si="140">IFERROR(IF(OR(AND(AO121="Muy Baja",AQ121="Leve"),AND(AO121="Muy Baja",AQ121="Menor"),AND(AO121="Baja",AQ121="Leve")),"Bajo",IF(OR(AND(AO121="Muy baja",AQ121="Moderado"),AND(AO121="Baja",AQ121="Menor"),AND(AO121="Baja",AQ121="Moderado"),AND(AO121="Media",AQ121="Leve"),AND(AO121="Media",AQ121="Menor"),AND(AO121="Media",AQ121="Moderado"),AND(AO121="Alta",AQ121="Leve"),AND(AO121="Alta",AQ121="Menor")),"Moderado",IF(OR(AND(AO121="Muy Baja",AQ121="Mayor"),AND(AO121="Baja",AQ121="Mayor"),AND(AO121="Media",AQ121="Mayor"),AND(AO121="Alta",AQ121="Moderado"),AND(AO121="Alta",AQ121="Mayor"),AND(AO121="Muy Alta",AQ121="Leve"),AND(AO121="Muy Alta",AQ121="Menor"),AND(AO121="Muy Alta",AQ121="Moderado"),AND(AO121="Muy Alta",AQ121="Mayor")),"Alto",IF(OR(AND(AO121="Muy Baja",AQ121="Catastrófico"),AND(AO121="Baja",AQ121="Catastrófico"),AND(AO121="Media",AQ121="Catastrófico"),AND(AO121="Alta",AQ121="Catastrófico"),AND(AO121="Muy Alta",AQ121="Catastrófico")),"Extremo","")))),"")</f>
        <v>Moderado</v>
      </c>
      <c r="AT121" s="546"/>
      <c r="AU121" s="546"/>
      <c r="AV121" s="547"/>
      <c r="AW121" s="319"/>
      <c r="AX121" s="319"/>
      <c r="AY121" s="335">
        <v>0</v>
      </c>
      <c r="AZ121" s="336">
        <v>0</v>
      </c>
      <c r="BA121" s="336">
        <v>0</v>
      </c>
      <c r="BB121" s="336">
        <v>0</v>
      </c>
      <c r="BC121" s="336">
        <v>0</v>
      </c>
      <c r="BJ121" s="329"/>
      <c r="BK121" s="329"/>
      <c r="BL121" s="329"/>
      <c r="BM121" s="329"/>
      <c r="BN121" s="329"/>
      <c r="BO121" s="329"/>
      <c r="BP121" s="329"/>
      <c r="BQ121" s="329"/>
      <c r="BR121" s="329"/>
      <c r="BS121" s="329"/>
      <c r="BT121" s="329"/>
      <c r="BU121" s="329"/>
      <c r="BV121" s="329"/>
      <c r="BW121" s="329"/>
      <c r="BX121" s="329"/>
      <c r="BY121" s="329"/>
      <c r="BZ121" s="329"/>
      <c r="CA121" s="329"/>
      <c r="CB121" s="329"/>
      <c r="CC121" s="329"/>
      <c r="CD121" s="329"/>
      <c r="CE121" s="329"/>
      <c r="CF121" s="329"/>
      <c r="CG121" s="329"/>
      <c r="CH121" s="329"/>
      <c r="CL121" s="329"/>
    </row>
    <row r="122" spans="1:90" s="1" customFormat="1" ht="142.5" x14ac:dyDescent="0.3">
      <c r="A122" s="565"/>
      <c r="B122" s="567" t="s">
        <v>563</v>
      </c>
      <c r="C122" s="567" t="s">
        <v>237</v>
      </c>
      <c r="D122" s="567" t="s">
        <v>562</v>
      </c>
      <c r="E122" s="567" t="s">
        <v>238</v>
      </c>
      <c r="F122" s="541"/>
      <c r="G122" s="541"/>
      <c r="H122" s="541"/>
      <c r="I122" s="541"/>
      <c r="J122" s="567" t="s">
        <v>397</v>
      </c>
      <c r="K122" s="582" t="s">
        <v>561</v>
      </c>
      <c r="L122" s="583" t="s">
        <v>560</v>
      </c>
      <c r="M122" s="583" t="str">
        <f t="shared" si="116"/>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
      <c r="N122" s="567"/>
      <c r="O122" s="566">
        <v>52</v>
      </c>
      <c r="P122" s="557"/>
      <c r="Q122" s="559"/>
      <c r="R122" s="581"/>
      <c r="S122" s="557"/>
      <c r="T122" s="559"/>
      <c r="U122" s="581"/>
      <c r="V122" s="557"/>
      <c r="W122" s="559"/>
      <c r="X122" s="561"/>
      <c r="Y122" s="559"/>
      <c r="Z122" s="561"/>
      <c r="AA122" s="566"/>
      <c r="AB122" s="408">
        <v>3</v>
      </c>
      <c r="AC122" s="433" t="s">
        <v>864</v>
      </c>
      <c r="AD122" s="138"/>
      <c r="AE122" s="331" t="s">
        <v>223</v>
      </c>
      <c r="AF122" s="330" t="s">
        <v>703</v>
      </c>
      <c r="AG122" s="331" t="s">
        <v>3</v>
      </c>
      <c r="AH122" s="332" t="s">
        <v>12</v>
      </c>
      <c r="AI122" s="332" t="s">
        <v>8</v>
      </c>
      <c r="AJ122" s="333" t="str">
        <f t="shared" si="76"/>
        <v>40%</v>
      </c>
      <c r="AK122" s="332" t="s">
        <v>17</v>
      </c>
      <c r="AL122" s="332" t="s">
        <v>20</v>
      </c>
      <c r="AM122" s="332" t="s">
        <v>111</v>
      </c>
      <c r="AN122" s="308">
        <f>IFERROR(IF(AND(AG121="Probabilidad",AG122="Probabilidad"),(AP121-(+AP121*AJ122)),IF(AG122="Probabilidad",(Q121-(+Q121*AJ122)),IF(AG122="Impacto",AP121,""))),"")</f>
        <v>0.12959999999999999</v>
      </c>
      <c r="AO122" s="419" t="str">
        <f t="shared" si="138"/>
        <v>Muy Baja</v>
      </c>
      <c r="AP122" s="125">
        <f>+AN122</f>
        <v>0.12959999999999999</v>
      </c>
      <c r="AQ122" s="419" t="str">
        <f t="shared" si="139"/>
        <v>Moderado</v>
      </c>
      <c r="AR122" s="125">
        <f>IFERROR(IF(AND(AG121="Impacto",AG122="Impacto"),(AR121-(+AR121*AJ122)),IF(AG122="Impacto",(Y121-(+Y121*AJ122)),IF(AG122="Probabilidad",AR121,""))),"")</f>
        <v>0.6</v>
      </c>
      <c r="AS122" s="404" t="str">
        <f t="shared" si="140"/>
        <v>Moderado</v>
      </c>
      <c r="AT122" s="546"/>
      <c r="AU122" s="546"/>
      <c r="AV122" s="547"/>
      <c r="AW122" s="319"/>
      <c r="AX122" s="319"/>
      <c r="AY122" s="335">
        <v>0</v>
      </c>
      <c r="AZ122" s="336">
        <v>0</v>
      </c>
      <c r="BA122" s="336">
        <v>0</v>
      </c>
      <c r="BB122" s="336">
        <v>0</v>
      </c>
      <c r="BC122" s="336">
        <v>0</v>
      </c>
      <c r="BJ122" s="329"/>
      <c r="BK122" s="329"/>
      <c r="BL122" s="329"/>
      <c r="BM122" s="329"/>
      <c r="BN122" s="329"/>
      <c r="BO122" s="329"/>
      <c r="BP122" s="329"/>
      <c r="BQ122" s="329"/>
      <c r="BR122" s="329"/>
      <c r="BS122" s="329"/>
      <c r="BT122" s="329"/>
      <c r="BU122" s="329"/>
      <c r="BV122" s="329"/>
      <c r="BW122" s="329"/>
      <c r="BX122" s="329"/>
      <c r="BY122" s="329"/>
      <c r="BZ122" s="329"/>
      <c r="CA122" s="329"/>
      <c r="CB122" s="329"/>
      <c r="CC122" s="329"/>
      <c r="CD122" s="329"/>
      <c r="CE122" s="329"/>
      <c r="CF122" s="329"/>
      <c r="CG122" s="329"/>
      <c r="CH122" s="329"/>
      <c r="CL122" s="329"/>
    </row>
    <row r="123" spans="1:90" s="1" customFormat="1" ht="13.9" hidden="1" customHeight="1" x14ac:dyDescent="0.3">
      <c r="A123" s="565"/>
      <c r="B123" s="567" t="s">
        <v>563</v>
      </c>
      <c r="C123" s="567" t="s">
        <v>237</v>
      </c>
      <c r="D123" s="567" t="s">
        <v>562</v>
      </c>
      <c r="E123" s="567" t="s">
        <v>238</v>
      </c>
      <c r="F123" s="541"/>
      <c r="G123" s="541"/>
      <c r="H123" s="541"/>
      <c r="I123" s="541"/>
      <c r="J123" s="567" t="s">
        <v>397</v>
      </c>
      <c r="K123" s="582" t="s">
        <v>561</v>
      </c>
      <c r="L123" s="583" t="s">
        <v>560</v>
      </c>
      <c r="M123" s="583" t="str">
        <f t="shared" si="116"/>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
      <c r="N123" s="567"/>
      <c r="O123" s="566">
        <v>52</v>
      </c>
      <c r="P123" s="557"/>
      <c r="Q123" s="559"/>
      <c r="R123" s="581"/>
      <c r="S123" s="557"/>
      <c r="T123" s="559"/>
      <c r="U123" s="581"/>
      <c r="V123" s="557"/>
      <c r="W123" s="559"/>
      <c r="X123" s="561"/>
      <c r="Y123" s="559"/>
      <c r="Z123" s="561"/>
      <c r="AA123" s="566"/>
      <c r="AB123" s="408"/>
      <c r="AC123" s="433"/>
      <c r="AD123" s="138"/>
      <c r="AE123" s="331"/>
      <c r="AF123" s="330"/>
      <c r="AG123" s="331" t="str">
        <f t="shared" si="80"/>
        <v/>
      </c>
      <c r="AH123" s="332"/>
      <c r="AI123" s="332"/>
      <c r="AJ123" s="333" t="str">
        <f t="shared" si="76"/>
        <v/>
      </c>
      <c r="AK123" s="332"/>
      <c r="AL123" s="332"/>
      <c r="AM123" s="332"/>
      <c r="AN123" s="124"/>
      <c r="AO123" s="419" t="str">
        <f t="shared" si="81"/>
        <v/>
      </c>
      <c r="AP123" s="125"/>
      <c r="AQ123" s="419" t="str">
        <f t="shared" si="82"/>
        <v/>
      </c>
      <c r="AR123" s="125" t="str">
        <f t="shared" si="83"/>
        <v/>
      </c>
      <c r="AS123" s="404" t="str">
        <f t="shared" si="84"/>
        <v/>
      </c>
      <c r="AT123" s="404"/>
      <c r="AU123" s="404"/>
      <c r="AV123" s="418"/>
      <c r="AW123" s="319"/>
      <c r="AX123" s="319"/>
      <c r="AY123" s="139"/>
      <c r="AZ123" s="136"/>
      <c r="BA123" s="136"/>
      <c r="BB123" s="136"/>
      <c r="BC123" s="136"/>
      <c r="BJ123" s="329"/>
      <c r="BK123" s="329"/>
      <c r="BL123" s="329"/>
      <c r="BM123" s="329"/>
      <c r="BN123" s="329"/>
      <c r="BO123" s="329"/>
      <c r="BP123" s="329"/>
      <c r="BQ123" s="329"/>
      <c r="BR123" s="329"/>
      <c r="BS123" s="329"/>
      <c r="BT123" s="329"/>
      <c r="BU123" s="329"/>
      <c r="BV123" s="329"/>
      <c r="BW123" s="329"/>
      <c r="BX123" s="329"/>
      <c r="BY123" s="329"/>
      <c r="BZ123" s="329"/>
      <c r="CA123" s="329"/>
      <c r="CB123" s="329"/>
      <c r="CC123" s="329"/>
      <c r="CD123" s="329"/>
      <c r="CE123" s="329"/>
      <c r="CF123" s="329"/>
      <c r="CG123" s="329"/>
      <c r="CH123" s="329"/>
      <c r="CL123" s="329"/>
    </row>
    <row r="124" spans="1:90" s="1" customFormat="1" ht="13.9" hidden="1" customHeight="1" x14ac:dyDescent="0.3">
      <c r="A124" s="565"/>
      <c r="B124" s="567" t="s">
        <v>563</v>
      </c>
      <c r="C124" s="567" t="s">
        <v>237</v>
      </c>
      <c r="D124" s="567" t="s">
        <v>562</v>
      </c>
      <c r="E124" s="567" t="s">
        <v>238</v>
      </c>
      <c r="F124" s="541"/>
      <c r="G124" s="541"/>
      <c r="H124" s="541"/>
      <c r="I124" s="541"/>
      <c r="J124" s="567" t="s">
        <v>397</v>
      </c>
      <c r="K124" s="582" t="s">
        <v>561</v>
      </c>
      <c r="L124" s="583" t="s">
        <v>560</v>
      </c>
      <c r="M124" s="583" t="str">
        <f t="shared" si="116"/>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
      <c r="N124" s="567"/>
      <c r="O124" s="566">
        <v>52</v>
      </c>
      <c r="P124" s="557"/>
      <c r="Q124" s="559"/>
      <c r="R124" s="581"/>
      <c r="S124" s="557"/>
      <c r="T124" s="559"/>
      <c r="U124" s="581"/>
      <c r="V124" s="557"/>
      <c r="W124" s="559"/>
      <c r="X124" s="561"/>
      <c r="Y124" s="559"/>
      <c r="Z124" s="561"/>
      <c r="AA124" s="566"/>
      <c r="AB124" s="408"/>
      <c r="AC124" s="433"/>
      <c r="AD124" s="138"/>
      <c r="AE124" s="331"/>
      <c r="AF124" s="330"/>
      <c r="AG124" s="331" t="str">
        <f t="shared" si="80"/>
        <v/>
      </c>
      <c r="AH124" s="332"/>
      <c r="AI124" s="332"/>
      <c r="AJ124" s="333" t="str">
        <f t="shared" si="76"/>
        <v/>
      </c>
      <c r="AK124" s="332"/>
      <c r="AL124" s="332"/>
      <c r="AM124" s="332"/>
      <c r="AN124" s="124"/>
      <c r="AO124" s="419" t="str">
        <f t="shared" si="81"/>
        <v/>
      </c>
      <c r="AP124" s="125"/>
      <c r="AQ124" s="419" t="str">
        <f t="shared" si="82"/>
        <v/>
      </c>
      <c r="AR124" s="125" t="str">
        <f t="shared" si="83"/>
        <v/>
      </c>
      <c r="AS124" s="404" t="str">
        <f t="shared" si="84"/>
        <v/>
      </c>
      <c r="AT124" s="404"/>
      <c r="AU124" s="404"/>
      <c r="AV124" s="418"/>
      <c r="AW124" s="319"/>
      <c r="AX124" s="319"/>
      <c r="AY124" s="139"/>
      <c r="AZ124" s="136"/>
      <c r="BA124" s="136"/>
      <c r="BB124" s="136"/>
      <c r="BC124" s="136"/>
      <c r="BJ124" s="329"/>
      <c r="BK124" s="329"/>
      <c r="BL124" s="329"/>
      <c r="BM124" s="329"/>
      <c r="BN124" s="329"/>
      <c r="BO124" s="329"/>
      <c r="BP124" s="329"/>
      <c r="BQ124" s="329"/>
      <c r="BR124" s="329"/>
      <c r="BS124" s="329"/>
      <c r="BT124" s="329"/>
      <c r="BU124" s="329"/>
      <c r="BV124" s="329"/>
      <c r="BW124" s="329"/>
      <c r="BX124" s="329"/>
      <c r="BY124" s="329"/>
      <c r="BZ124" s="329"/>
      <c r="CA124" s="329"/>
      <c r="CB124" s="329"/>
      <c r="CC124" s="329"/>
      <c r="CD124" s="329"/>
      <c r="CE124" s="329"/>
      <c r="CF124" s="329"/>
      <c r="CG124" s="329"/>
      <c r="CH124" s="329"/>
      <c r="CL124" s="329"/>
    </row>
    <row r="125" spans="1:90" s="1" customFormat="1" ht="13.9" hidden="1" customHeight="1" x14ac:dyDescent="0.3">
      <c r="A125" s="565"/>
      <c r="B125" s="567" t="s">
        <v>563</v>
      </c>
      <c r="C125" s="567" t="s">
        <v>237</v>
      </c>
      <c r="D125" s="567" t="s">
        <v>562</v>
      </c>
      <c r="E125" s="567" t="s">
        <v>238</v>
      </c>
      <c r="F125" s="541"/>
      <c r="G125" s="541"/>
      <c r="H125" s="541"/>
      <c r="I125" s="541"/>
      <c r="J125" s="567" t="s">
        <v>397</v>
      </c>
      <c r="K125" s="582" t="s">
        <v>561</v>
      </c>
      <c r="L125" s="583" t="s">
        <v>560</v>
      </c>
      <c r="M125" s="583" t="str">
        <f t="shared" si="116"/>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
      <c r="N125" s="567"/>
      <c r="O125" s="566">
        <v>52</v>
      </c>
      <c r="P125" s="557"/>
      <c r="Q125" s="559"/>
      <c r="R125" s="581"/>
      <c r="S125" s="557"/>
      <c r="T125" s="559"/>
      <c r="U125" s="581"/>
      <c r="V125" s="557"/>
      <c r="W125" s="559"/>
      <c r="X125" s="561"/>
      <c r="Y125" s="559"/>
      <c r="Z125" s="561"/>
      <c r="AA125" s="566"/>
      <c r="AB125" s="408"/>
      <c r="AC125" s="433"/>
      <c r="AD125" s="138"/>
      <c r="AE125" s="331"/>
      <c r="AF125" s="330"/>
      <c r="AG125" s="331" t="str">
        <f t="shared" si="80"/>
        <v/>
      </c>
      <c r="AH125" s="332"/>
      <c r="AI125" s="332"/>
      <c r="AJ125" s="333" t="str">
        <f t="shared" si="76"/>
        <v/>
      </c>
      <c r="AK125" s="332"/>
      <c r="AL125" s="332"/>
      <c r="AM125" s="332"/>
      <c r="AN125" s="124"/>
      <c r="AO125" s="419" t="str">
        <f t="shared" si="81"/>
        <v/>
      </c>
      <c r="AP125" s="125"/>
      <c r="AQ125" s="419" t="str">
        <f t="shared" si="82"/>
        <v/>
      </c>
      <c r="AR125" s="125" t="str">
        <f t="shared" si="83"/>
        <v/>
      </c>
      <c r="AS125" s="404" t="str">
        <f t="shared" si="84"/>
        <v/>
      </c>
      <c r="AT125" s="404"/>
      <c r="AU125" s="404"/>
      <c r="AV125" s="418"/>
      <c r="AW125" s="319"/>
      <c r="AX125" s="319"/>
      <c r="AY125" s="139"/>
      <c r="AZ125" s="136"/>
      <c r="BA125" s="136"/>
      <c r="BB125" s="136"/>
      <c r="BC125" s="136"/>
      <c r="BJ125" s="329"/>
      <c r="BK125" s="329"/>
      <c r="BL125" s="329"/>
      <c r="BM125" s="329"/>
      <c r="BN125" s="329"/>
      <c r="BO125" s="329"/>
      <c r="BP125" s="329"/>
      <c r="BQ125" s="329"/>
      <c r="BR125" s="329"/>
      <c r="BS125" s="329"/>
      <c r="BT125" s="329"/>
      <c r="BU125" s="329"/>
      <c r="BV125" s="329"/>
      <c r="BW125" s="329"/>
      <c r="BX125" s="329"/>
      <c r="BY125" s="329"/>
      <c r="BZ125" s="329"/>
      <c r="CA125" s="329"/>
      <c r="CB125" s="329"/>
      <c r="CC125" s="329"/>
      <c r="CD125" s="329"/>
      <c r="CE125" s="329"/>
      <c r="CF125" s="329"/>
      <c r="CG125" s="329"/>
      <c r="CH125" s="329"/>
      <c r="CL125" s="329"/>
    </row>
    <row r="126" spans="1:90" s="1" customFormat="1" ht="156.75" x14ac:dyDescent="0.3">
      <c r="A126" s="565" t="s">
        <v>559</v>
      </c>
      <c r="B126" s="567" t="s">
        <v>551</v>
      </c>
      <c r="C126" s="567" t="s">
        <v>237</v>
      </c>
      <c r="D126" s="567" t="s">
        <v>550</v>
      </c>
      <c r="E126" s="567" t="s">
        <v>238</v>
      </c>
      <c r="F126" s="541" t="s">
        <v>783</v>
      </c>
      <c r="G126" s="541" t="s">
        <v>794</v>
      </c>
      <c r="H126" s="541" t="s">
        <v>795</v>
      </c>
      <c r="I126" s="541" t="s">
        <v>799</v>
      </c>
      <c r="J126" s="567" t="s">
        <v>353</v>
      </c>
      <c r="K126" s="582" t="s">
        <v>556</v>
      </c>
      <c r="L126" s="583" t="s">
        <v>555</v>
      </c>
      <c r="M126" s="583" t="str">
        <f t="shared" si="116"/>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
      <c r="N126" s="567" t="s">
        <v>213</v>
      </c>
      <c r="O126" s="566">
        <v>600</v>
      </c>
      <c r="P126" s="557" t="str">
        <f t="shared" si="107"/>
        <v>Alta</v>
      </c>
      <c r="Q126" s="559">
        <f t="shared" si="92"/>
        <v>0.8</v>
      </c>
      <c r="R126" s="581"/>
      <c r="S126" s="557" t="str">
        <f>IF(OR(R126='Tabla Impacto'!$C$11,R126='Tabla Impacto'!$D$11),"Leve",IF(OR(R126='Tabla Impacto'!$C$12,R126='Tabla Impacto'!$D$12),"Menor",IF(OR(R126='Tabla Impacto'!$C$13,R126='Tabla Impacto'!$D$13),"Moderado",IF(OR(R126='Tabla Impacto'!$C$14,R126='Tabla Impacto'!$D$14),"Mayor",IF(OR(R126='Tabla Impacto'!$C$15,R126='Tabla Impacto'!$D$15),"Catastrófico","")))))</f>
        <v/>
      </c>
      <c r="T126" s="559" t="str">
        <f t="shared" ref="T126" si="141">IF(S126="","",IF(S126="Leve",0.2,IF(S126="Menor",0.4,IF(S126="Moderado",0.6,IF(S126="Mayor",0.8,IF(S126="Catastrófico",1,))))))</f>
        <v/>
      </c>
      <c r="U126" s="581" t="s">
        <v>137</v>
      </c>
      <c r="V126" s="557" t="str">
        <f>IF(OR(U126='Tabla Impacto'!$C$11,U126='Tabla Impacto'!$D$11),"Leve",IF(OR(U126='Tabla Impacto'!$C$12,U126='Tabla Impacto'!$D$12),"Menor",IF(OR(U126='Tabla Impacto'!$C$13,U126='Tabla Impacto'!$D$13),"Moderado",IF(OR(U126='Tabla Impacto'!$C$14,U126='Tabla Impacto'!$D$14),"Mayor",IF(OR(U126='Tabla Impacto'!$C$15,U126='Tabla Impacto'!$D$15),"Catastrófico","")))))</f>
        <v>Mayor</v>
      </c>
      <c r="W126" s="559">
        <f t="shared" ref="W126" si="142">IF(V126="","",IF(V126="Leve",0.2,IF(V126="Menor",0.4,IF(V126="Moderado",0.6,IF(V126="Mayor",0.8,IF(V126="Catastrófico",1,))))))</f>
        <v>0.8</v>
      </c>
      <c r="X126" s="561" t="str">
        <f>IF(Y126="","",IF(Y126='Tabla Impacto'!$G$4,'Tabla Impacto'!$F$4,IF(Y126='Tabla Impacto'!$G$5,'Tabla Impacto'!$F$5,IF(Y126='Tabla Impacto'!$G$6,'Tabla Impacto'!$F$6,IF(Y126='Tabla Impacto'!$G$7,'Tabla Impacto'!$F$7,IF(Y126='Tabla Impacto'!$G$8,'Tabla Impacto'!$F$8))))))</f>
        <v>Mayor</v>
      </c>
      <c r="Y126" s="559">
        <f t="shared" ref="Y126" si="143">+IF(T126="",W126,IF(W126="",T126,IF(T126&gt;W126,T126,W126)))</f>
        <v>0.8</v>
      </c>
      <c r="Z126" s="561" t="str">
        <f t="shared" ref="Z126" si="144">IF(OR(AND(P126="Muy Baja",X126="Leve"),AND(P126="Muy Baja",X126="Menor"),AND(P126="Baja",X126="Leve")),"Bajo",IF(OR(AND(P126="Muy baja",X126="Moderado"),AND(P126="Baja",X126="Menor"),AND(P126="Baja",X126="Moderado"),AND(P126="Media",X126="Leve"),AND(P126="Media",X126="Menor"),AND(P126="Media",X126="Moderado"),AND(P126="Alta",X126="Leve"),AND(P126="Alta",X126="Menor")),"Moderado",IF(OR(AND(P126="Muy Baja",X126="Mayor"),AND(P126="Baja",X126="Mayor"),AND(P126="Media",X126="Mayor"),AND(P126="Alta",X126="Moderado"),AND(P126="Alta",X126="Mayor"),AND(P126="Muy Alta",X126="Leve"),AND(P126="Muy Alta",X126="Menor"),AND(P126="Muy Alta",X126="Moderado"),AND(P126="Muy Alta",X126="Mayor")),"Alto",IF(OR(AND(P126="Muy Baja",X126="Catastrófico"),AND(P126="Baja",X126="Catastrófico"),AND(P126="Media",X126="Catastrófico"),AND(P126="Alta",X126="Catastrófico"),AND(P126="Muy Alta",X126="Catastrófico")),"Extremo",""))))</f>
        <v>Alto</v>
      </c>
      <c r="AA126" s="566"/>
      <c r="AB126" s="408">
        <v>1</v>
      </c>
      <c r="AC126" s="338" t="s">
        <v>554</v>
      </c>
      <c r="AD126" s="138"/>
      <c r="AE126" s="331" t="s">
        <v>223</v>
      </c>
      <c r="AF126" s="330" t="s">
        <v>704</v>
      </c>
      <c r="AG126" s="331" t="s">
        <v>3</v>
      </c>
      <c r="AH126" s="332" t="s">
        <v>12</v>
      </c>
      <c r="AI126" s="332" t="s">
        <v>8</v>
      </c>
      <c r="AJ126" s="333" t="str">
        <f>IF(AND(AH126="Preventivo",AI126="Automático"),"50%",IF(AND(AH126="Preventivo",AI126="Manual"),"40%",IF(AND(AH126="Detectivo",AI126="Automático"),"40%",IF(AND(AH126="Detectivo",AI126="Manual"),"30%",IF(AND(AH126="Correctivo",AI126="Automático"),"35%",IF(AND(AH126="Correctivo",AI126="Manual"),"25%",""))))))</f>
        <v>40%</v>
      </c>
      <c r="AK126" s="332" t="s">
        <v>17</v>
      </c>
      <c r="AL126" s="332" t="s">
        <v>20</v>
      </c>
      <c r="AM126" s="332" t="s">
        <v>111</v>
      </c>
      <c r="AN126" s="309">
        <f>IFERROR(IF(AG126="Probabilidad",(Q126-(+Q126*AJ126)),IF(AG126="Impacto",Q126,"")),"")</f>
        <v>0.48</v>
      </c>
      <c r="AO126" s="419" t="str">
        <f t="shared" si="81"/>
        <v>Media</v>
      </c>
      <c r="AP126" s="125">
        <f>+AN126</f>
        <v>0.48</v>
      </c>
      <c r="AQ126" s="419" t="str">
        <f t="shared" si="82"/>
        <v>Mayor</v>
      </c>
      <c r="AR126" s="125">
        <f>IFERROR(IF(AG126="Impacto",(Y126-(+Y126*AJ126)),IF(AG126="Probabilidad",Y126,"")),"")</f>
        <v>0.8</v>
      </c>
      <c r="AS126" s="404" t="str">
        <f t="shared" ref="AS126:AS127" si="145">IFERROR(IF(OR(AND(AO126="Muy Baja",AQ126="Leve"),AND(AO126="Muy Baja",AQ126="Menor"),AND(AO126="Baja",AQ126="Leve")),"Bajo",IF(OR(AND(AO126="Muy baja",AQ126="Moderado"),AND(AO126="Baja",AQ126="Menor"),AND(AO126="Baja",AQ126="Moderado"),AND(AO126="Media",AQ126="Leve"),AND(AO126="Media",AQ126="Menor"),AND(AO126="Media",AQ126="Moderado"),AND(AO126="Alta",AQ126="Leve"),AND(AO126="Alta",AQ126="Menor")),"Moderado",IF(OR(AND(AO126="Muy Baja",AQ126="Mayor"),AND(AO126="Baja",AQ126="Mayor"),AND(AO126="Media",AQ126="Mayor"),AND(AO126="Alta",AQ126="Moderado"),AND(AO126="Alta",AQ126="Mayor"),AND(AO126="Muy Alta",AQ126="Leve"),AND(AO126="Muy Alta",AQ126="Menor"),AND(AO126="Muy Alta",AQ126="Moderado"),AND(AO126="Muy Alta",AQ126="Mayor")),"Alto",IF(OR(AND(AO126="Muy Baja",AQ126="Catastrófico"),AND(AO126="Baja",AQ126="Catastrófico"),AND(AO126="Media",AQ126="Catastrófico"),AND(AO126="Alta",AQ126="Catastrófico"),AND(AO126="Muy Alta",AQ126="Catastrófico")),"Extremo","")))),"")</f>
        <v>Alto</v>
      </c>
      <c r="AT126" s="546">
        <f>+AP127</f>
        <v>0.28799999999999998</v>
      </c>
      <c r="AU126" s="546">
        <f>+AR127</f>
        <v>0.8</v>
      </c>
      <c r="AV126" s="547" t="s">
        <v>122</v>
      </c>
      <c r="AW126" s="319"/>
      <c r="AX126" s="319"/>
      <c r="AY126" s="335">
        <v>0</v>
      </c>
      <c r="AZ126" s="336">
        <v>0</v>
      </c>
      <c r="BA126" s="336">
        <v>0</v>
      </c>
      <c r="BB126" s="336">
        <v>0</v>
      </c>
      <c r="BC126" s="336">
        <v>0</v>
      </c>
      <c r="BJ126" s="329"/>
      <c r="BK126" s="329"/>
      <c r="BL126" s="329"/>
      <c r="BM126" s="329"/>
      <c r="BN126" s="329"/>
      <c r="BO126" s="329"/>
      <c r="BP126" s="329"/>
      <c r="BQ126" s="329"/>
      <c r="BR126" s="329"/>
      <c r="BS126" s="329"/>
      <c r="BT126" s="329"/>
      <c r="BU126" s="329"/>
      <c r="BV126" s="329"/>
      <c r="BW126" s="329"/>
      <c r="BX126" s="329"/>
      <c r="BY126" s="329"/>
      <c r="BZ126" s="329"/>
      <c r="CA126" s="329"/>
      <c r="CB126" s="329"/>
      <c r="CC126" s="329"/>
      <c r="CD126" s="329"/>
      <c r="CE126" s="329"/>
      <c r="CF126" s="329"/>
      <c r="CG126" s="329"/>
      <c r="CH126" s="329"/>
      <c r="CL126" s="329"/>
    </row>
    <row r="127" spans="1:90" s="1" customFormat="1" ht="136.9" customHeight="1" x14ac:dyDescent="0.3">
      <c r="A127" s="565"/>
      <c r="B127" s="567" t="s">
        <v>558</v>
      </c>
      <c r="C127" s="567" t="s">
        <v>237</v>
      </c>
      <c r="D127" s="567" t="s">
        <v>557</v>
      </c>
      <c r="E127" s="567" t="s">
        <v>238</v>
      </c>
      <c r="F127" s="541"/>
      <c r="G127" s="541"/>
      <c r="H127" s="541"/>
      <c r="I127" s="541"/>
      <c r="J127" s="567" t="s">
        <v>353</v>
      </c>
      <c r="K127" s="582" t="s">
        <v>556</v>
      </c>
      <c r="L127" s="583" t="s">
        <v>555</v>
      </c>
      <c r="M127" s="583" t="str">
        <f t="shared" si="116"/>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
      <c r="N127" s="567"/>
      <c r="O127" s="566">
        <v>600</v>
      </c>
      <c r="P127" s="557"/>
      <c r="Q127" s="559"/>
      <c r="R127" s="581"/>
      <c r="S127" s="557"/>
      <c r="T127" s="559"/>
      <c r="U127" s="581"/>
      <c r="V127" s="557"/>
      <c r="W127" s="559"/>
      <c r="X127" s="561"/>
      <c r="Y127" s="559"/>
      <c r="Z127" s="561"/>
      <c r="AA127" s="566"/>
      <c r="AB127" s="408">
        <v>2</v>
      </c>
      <c r="AC127" s="338" t="s">
        <v>553</v>
      </c>
      <c r="AD127" s="138"/>
      <c r="AE127" s="331" t="s">
        <v>223</v>
      </c>
      <c r="AF127" s="330" t="s">
        <v>705</v>
      </c>
      <c r="AG127" s="331" t="s">
        <v>3</v>
      </c>
      <c r="AH127" s="332" t="s">
        <v>12</v>
      </c>
      <c r="AI127" s="332" t="s">
        <v>8</v>
      </c>
      <c r="AJ127" s="333" t="str">
        <f t="shared" si="76"/>
        <v>40%</v>
      </c>
      <c r="AK127" s="332" t="s">
        <v>17</v>
      </c>
      <c r="AL127" s="332" t="s">
        <v>20</v>
      </c>
      <c r="AM127" s="332" t="s">
        <v>111</v>
      </c>
      <c r="AN127" s="308">
        <f>IFERROR(IF(AND(AG126="Probabilidad",AG127="Probabilidad"),(AP126-(+AP126*AJ127)),IF(AG127="Probabilidad",(Q126-(+Q126*AJ127)),IF(AG127="Impacto",AP126,""))),"")</f>
        <v>0.28799999999999998</v>
      </c>
      <c r="AO127" s="419" t="str">
        <f t="shared" si="81"/>
        <v>Baja</v>
      </c>
      <c r="AP127" s="125">
        <f>+AN127</f>
        <v>0.28799999999999998</v>
      </c>
      <c r="AQ127" s="419" t="str">
        <f t="shared" si="82"/>
        <v>Mayor</v>
      </c>
      <c r="AR127" s="125">
        <f>IFERROR(IF(AND(AG126="Impacto",AG127="Impacto"),(AR126-(+AR126*AJ127)),IF(AG127="Impacto",(Y126-(+Y126*AJ127)),IF(AG127="Probabilidad",AR126,""))),"")</f>
        <v>0.8</v>
      </c>
      <c r="AS127" s="404" t="str">
        <f t="shared" si="145"/>
        <v>Alto</v>
      </c>
      <c r="AT127" s="546"/>
      <c r="AU127" s="546"/>
      <c r="AV127" s="547"/>
      <c r="AW127" s="319"/>
      <c r="AX127" s="319"/>
      <c r="AY127" s="335">
        <v>0</v>
      </c>
      <c r="AZ127" s="336">
        <v>0</v>
      </c>
      <c r="BA127" s="336">
        <v>0</v>
      </c>
      <c r="BB127" s="336">
        <v>0</v>
      </c>
      <c r="BC127" s="336">
        <v>0</v>
      </c>
      <c r="BJ127" s="329"/>
      <c r="BK127" s="329"/>
      <c r="BL127" s="329"/>
      <c r="BM127" s="329"/>
      <c r="BN127" s="329"/>
      <c r="BO127" s="329"/>
      <c r="BP127" s="329"/>
      <c r="BQ127" s="329"/>
      <c r="BR127" s="329"/>
      <c r="BS127" s="329"/>
      <c r="BT127" s="329"/>
      <c r="BU127" s="329"/>
      <c r="BV127" s="329"/>
      <c r="BW127" s="329"/>
      <c r="BX127" s="329"/>
      <c r="BY127" s="329"/>
      <c r="BZ127" s="329"/>
      <c r="CA127" s="329"/>
      <c r="CB127" s="329"/>
      <c r="CC127" s="329"/>
      <c r="CD127" s="329"/>
      <c r="CE127" s="329"/>
      <c r="CF127" s="329"/>
      <c r="CG127" s="329"/>
      <c r="CH127" s="329"/>
      <c r="CL127" s="329"/>
    </row>
    <row r="128" spans="1:90" s="1" customFormat="1" ht="13.9" hidden="1" customHeight="1" x14ac:dyDescent="0.3">
      <c r="A128" s="565"/>
      <c r="B128" s="567" t="s">
        <v>558</v>
      </c>
      <c r="C128" s="567" t="s">
        <v>237</v>
      </c>
      <c r="D128" s="567" t="s">
        <v>557</v>
      </c>
      <c r="E128" s="567" t="s">
        <v>238</v>
      </c>
      <c r="F128" s="541"/>
      <c r="G128" s="541"/>
      <c r="H128" s="541"/>
      <c r="I128" s="541"/>
      <c r="J128" s="567" t="s">
        <v>353</v>
      </c>
      <c r="K128" s="582" t="s">
        <v>556</v>
      </c>
      <c r="L128" s="583" t="s">
        <v>555</v>
      </c>
      <c r="M128" s="583" t="str">
        <f t="shared" si="116"/>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
      <c r="N128" s="567"/>
      <c r="O128" s="566">
        <v>600</v>
      </c>
      <c r="P128" s="557"/>
      <c r="Q128" s="559"/>
      <c r="R128" s="581"/>
      <c r="S128" s="557"/>
      <c r="T128" s="559"/>
      <c r="U128" s="581"/>
      <c r="V128" s="557"/>
      <c r="W128" s="559"/>
      <c r="X128" s="561"/>
      <c r="Y128" s="559"/>
      <c r="Z128" s="561"/>
      <c r="AA128" s="566"/>
      <c r="AB128" s="408"/>
      <c r="AC128" s="433"/>
      <c r="AD128" s="138"/>
      <c r="AE128" s="331"/>
      <c r="AF128" s="330"/>
      <c r="AG128" s="331" t="str">
        <f t="shared" si="80"/>
        <v/>
      </c>
      <c r="AH128" s="332"/>
      <c r="AI128" s="332"/>
      <c r="AJ128" s="333" t="str">
        <f t="shared" si="76"/>
        <v/>
      </c>
      <c r="AK128" s="332"/>
      <c r="AL128" s="332"/>
      <c r="AM128" s="332"/>
      <c r="AN128" s="124"/>
      <c r="AO128" s="419" t="str">
        <f t="shared" si="81"/>
        <v/>
      </c>
      <c r="AP128" s="125"/>
      <c r="AQ128" s="419" t="str">
        <f t="shared" si="82"/>
        <v/>
      </c>
      <c r="AR128" s="125" t="str">
        <f t="shared" si="83"/>
        <v/>
      </c>
      <c r="AS128" s="404" t="str">
        <f t="shared" si="84"/>
        <v/>
      </c>
      <c r="AT128" s="404"/>
      <c r="AU128" s="404"/>
      <c r="AV128" s="418"/>
      <c r="AW128" s="319"/>
      <c r="AX128" s="319"/>
      <c r="AY128" s="139"/>
      <c r="AZ128" s="136"/>
      <c r="BA128" s="136"/>
      <c r="BB128" s="136"/>
      <c r="BC128" s="136"/>
      <c r="BJ128" s="329"/>
      <c r="BK128" s="329"/>
      <c r="BL128" s="329"/>
      <c r="BM128" s="329"/>
      <c r="BN128" s="329"/>
      <c r="BO128" s="329"/>
      <c r="BP128" s="329"/>
      <c r="BQ128" s="329"/>
      <c r="BR128" s="329"/>
      <c r="BS128" s="329"/>
      <c r="BT128" s="329"/>
      <c r="BU128" s="329"/>
      <c r="BV128" s="329"/>
      <c r="BW128" s="329"/>
      <c r="BX128" s="329"/>
      <c r="BY128" s="329"/>
      <c r="BZ128" s="329"/>
      <c r="CA128" s="329"/>
      <c r="CB128" s="329"/>
      <c r="CC128" s="329"/>
      <c r="CD128" s="329"/>
      <c r="CE128" s="329"/>
      <c r="CF128" s="329"/>
      <c r="CG128" s="329"/>
      <c r="CH128" s="329"/>
      <c r="CL128" s="329"/>
    </row>
    <row r="129" spans="1:90" s="1" customFormat="1" ht="13.9" hidden="1" customHeight="1" x14ac:dyDescent="0.3">
      <c r="A129" s="565"/>
      <c r="B129" s="567" t="s">
        <v>558</v>
      </c>
      <c r="C129" s="567" t="s">
        <v>237</v>
      </c>
      <c r="D129" s="567" t="s">
        <v>557</v>
      </c>
      <c r="E129" s="567" t="s">
        <v>238</v>
      </c>
      <c r="F129" s="541"/>
      <c r="G129" s="541"/>
      <c r="H129" s="541"/>
      <c r="I129" s="541"/>
      <c r="J129" s="567" t="s">
        <v>353</v>
      </c>
      <c r="K129" s="582" t="s">
        <v>556</v>
      </c>
      <c r="L129" s="583" t="s">
        <v>555</v>
      </c>
      <c r="M129" s="583" t="str">
        <f t="shared" si="116"/>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
      <c r="N129" s="567"/>
      <c r="O129" s="566">
        <v>600</v>
      </c>
      <c r="P129" s="557"/>
      <c r="Q129" s="559"/>
      <c r="R129" s="581"/>
      <c r="S129" s="557"/>
      <c r="T129" s="559"/>
      <c r="U129" s="581"/>
      <c r="V129" s="557"/>
      <c r="W129" s="559"/>
      <c r="X129" s="561"/>
      <c r="Y129" s="559"/>
      <c r="Z129" s="561"/>
      <c r="AA129" s="566"/>
      <c r="AB129" s="408"/>
      <c r="AC129" s="433"/>
      <c r="AD129" s="138"/>
      <c r="AE129" s="331"/>
      <c r="AF129" s="330"/>
      <c r="AG129" s="331" t="str">
        <f t="shared" si="80"/>
        <v/>
      </c>
      <c r="AH129" s="332"/>
      <c r="AI129" s="332"/>
      <c r="AJ129" s="333" t="str">
        <f t="shared" si="76"/>
        <v/>
      </c>
      <c r="AK129" s="332"/>
      <c r="AL129" s="332"/>
      <c r="AM129" s="332"/>
      <c r="AN129" s="124"/>
      <c r="AO129" s="419" t="str">
        <f t="shared" si="81"/>
        <v/>
      </c>
      <c r="AP129" s="125"/>
      <c r="AQ129" s="419" t="str">
        <f t="shared" si="82"/>
        <v/>
      </c>
      <c r="AR129" s="125" t="str">
        <f t="shared" si="83"/>
        <v/>
      </c>
      <c r="AS129" s="404" t="str">
        <f t="shared" si="84"/>
        <v/>
      </c>
      <c r="AT129" s="404"/>
      <c r="AU129" s="404"/>
      <c r="AV129" s="418"/>
      <c r="AW129" s="319"/>
      <c r="AX129" s="319"/>
      <c r="AY129" s="139"/>
      <c r="AZ129" s="136"/>
      <c r="BA129" s="136"/>
      <c r="BB129" s="136"/>
      <c r="BC129" s="136"/>
      <c r="BJ129" s="329"/>
      <c r="BK129" s="329"/>
      <c r="BL129" s="329"/>
      <c r="BM129" s="329"/>
      <c r="BN129" s="329"/>
      <c r="BO129" s="329"/>
      <c r="BP129" s="329"/>
      <c r="BQ129" s="329"/>
      <c r="BR129" s="329"/>
      <c r="BS129" s="329"/>
      <c r="BT129" s="329"/>
      <c r="BU129" s="329"/>
      <c r="BV129" s="329"/>
      <c r="BW129" s="329"/>
      <c r="BX129" s="329"/>
      <c r="BY129" s="329"/>
      <c r="BZ129" s="329"/>
      <c r="CA129" s="329"/>
      <c r="CB129" s="329"/>
      <c r="CC129" s="329"/>
      <c r="CD129" s="329"/>
      <c r="CE129" s="329"/>
      <c r="CF129" s="329"/>
      <c r="CG129" s="329"/>
      <c r="CH129" s="329"/>
      <c r="CL129" s="329"/>
    </row>
    <row r="130" spans="1:90" s="1" customFormat="1" ht="13.9" hidden="1" customHeight="1" x14ac:dyDescent="0.3">
      <c r="A130" s="565"/>
      <c r="B130" s="567" t="s">
        <v>558</v>
      </c>
      <c r="C130" s="567" t="s">
        <v>237</v>
      </c>
      <c r="D130" s="567" t="s">
        <v>557</v>
      </c>
      <c r="E130" s="567" t="s">
        <v>238</v>
      </c>
      <c r="F130" s="541"/>
      <c r="G130" s="541"/>
      <c r="H130" s="541"/>
      <c r="I130" s="541"/>
      <c r="J130" s="567" t="s">
        <v>353</v>
      </c>
      <c r="K130" s="582" t="s">
        <v>556</v>
      </c>
      <c r="L130" s="583" t="s">
        <v>555</v>
      </c>
      <c r="M130" s="583" t="str">
        <f t="shared" ref="M130:M161" si="146">+CONCATENATE(J130," ",K130," ",L130)</f>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
      <c r="N130" s="567"/>
      <c r="O130" s="566">
        <v>600</v>
      </c>
      <c r="P130" s="557"/>
      <c r="Q130" s="559"/>
      <c r="R130" s="581"/>
      <c r="S130" s="557"/>
      <c r="T130" s="559"/>
      <c r="U130" s="581"/>
      <c r="V130" s="557"/>
      <c r="W130" s="559"/>
      <c r="X130" s="561"/>
      <c r="Y130" s="559"/>
      <c r="Z130" s="561"/>
      <c r="AA130" s="566"/>
      <c r="AB130" s="408"/>
      <c r="AC130" s="433"/>
      <c r="AD130" s="138"/>
      <c r="AE130" s="331"/>
      <c r="AF130" s="330"/>
      <c r="AG130" s="331" t="str">
        <f t="shared" si="80"/>
        <v/>
      </c>
      <c r="AH130" s="332"/>
      <c r="AI130" s="332"/>
      <c r="AJ130" s="333" t="str">
        <f t="shared" si="76"/>
        <v/>
      </c>
      <c r="AK130" s="332"/>
      <c r="AL130" s="332"/>
      <c r="AM130" s="332"/>
      <c r="AN130" s="124"/>
      <c r="AO130" s="419" t="str">
        <f t="shared" si="81"/>
        <v/>
      </c>
      <c r="AP130" s="125"/>
      <c r="AQ130" s="419" t="str">
        <f t="shared" si="82"/>
        <v/>
      </c>
      <c r="AR130" s="125" t="str">
        <f t="shared" si="83"/>
        <v/>
      </c>
      <c r="AS130" s="404" t="str">
        <f t="shared" si="84"/>
        <v/>
      </c>
      <c r="AT130" s="404"/>
      <c r="AU130" s="404"/>
      <c r="AV130" s="418"/>
      <c r="AW130" s="319"/>
      <c r="AX130" s="319"/>
      <c r="AY130" s="139"/>
      <c r="AZ130" s="136"/>
      <c r="BA130" s="136"/>
      <c r="BB130" s="136"/>
      <c r="BC130" s="136"/>
      <c r="BJ130" s="329"/>
      <c r="BK130" s="329"/>
      <c r="BL130" s="329"/>
      <c r="BM130" s="329"/>
      <c r="BN130" s="329"/>
      <c r="BO130" s="329"/>
      <c r="BP130" s="329"/>
      <c r="BQ130" s="329"/>
      <c r="BR130" s="329"/>
      <c r="BS130" s="329"/>
      <c r="BT130" s="329"/>
      <c r="BU130" s="329"/>
      <c r="BV130" s="329"/>
      <c r="BW130" s="329"/>
      <c r="BX130" s="329"/>
      <c r="BY130" s="329"/>
      <c r="BZ130" s="329"/>
      <c r="CA130" s="329"/>
      <c r="CB130" s="329"/>
      <c r="CC130" s="329"/>
      <c r="CD130" s="329"/>
      <c r="CE130" s="329"/>
      <c r="CF130" s="329"/>
      <c r="CG130" s="329"/>
      <c r="CH130" s="329"/>
      <c r="CL130" s="329"/>
    </row>
    <row r="131" spans="1:90" s="1" customFormat="1" ht="13.9" hidden="1" customHeight="1" x14ac:dyDescent="0.3">
      <c r="A131" s="565"/>
      <c r="B131" s="567" t="s">
        <v>558</v>
      </c>
      <c r="C131" s="567" t="s">
        <v>237</v>
      </c>
      <c r="D131" s="567" t="s">
        <v>557</v>
      </c>
      <c r="E131" s="567" t="s">
        <v>238</v>
      </c>
      <c r="F131" s="541"/>
      <c r="G131" s="541"/>
      <c r="H131" s="541"/>
      <c r="I131" s="541"/>
      <c r="J131" s="567" t="s">
        <v>353</v>
      </c>
      <c r="K131" s="582" t="s">
        <v>556</v>
      </c>
      <c r="L131" s="583" t="s">
        <v>555</v>
      </c>
      <c r="M131" s="583" t="str">
        <f t="shared" si="146"/>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
      <c r="N131" s="567"/>
      <c r="O131" s="566">
        <v>600</v>
      </c>
      <c r="P131" s="557"/>
      <c r="Q131" s="559"/>
      <c r="R131" s="581"/>
      <c r="S131" s="557"/>
      <c r="T131" s="559"/>
      <c r="U131" s="581"/>
      <c r="V131" s="557"/>
      <c r="W131" s="559"/>
      <c r="X131" s="561"/>
      <c r="Y131" s="559"/>
      <c r="Z131" s="561"/>
      <c r="AA131" s="566"/>
      <c r="AB131" s="408"/>
      <c r="AC131" s="433"/>
      <c r="AD131" s="138"/>
      <c r="AE131" s="331"/>
      <c r="AF131" s="330"/>
      <c r="AG131" s="331" t="str">
        <f t="shared" si="80"/>
        <v/>
      </c>
      <c r="AH131" s="332"/>
      <c r="AI131" s="332"/>
      <c r="AJ131" s="333" t="str">
        <f t="shared" si="76"/>
        <v/>
      </c>
      <c r="AK131" s="332"/>
      <c r="AL131" s="332"/>
      <c r="AM131" s="332"/>
      <c r="AN131" s="124"/>
      <c r="AO131" s="419" t="str">
        <f t="shared" si="81"/>
        <v/>
      </c>
      <c r="AP131" s="125"/>
      <c r="AQ131" s="419" t="str">
        <f t="shared" si="82"/>
        <v/>
      </c>
      <c r="AR131" s="125" t="str">
        <f t="shared" si="83"/>
        <v/>
      </c>
      <c r="AS131" s="404" t="str">
        <f t="shared" si="84"/>
        <v/>
      </c>
      <c r="AT131" s="404"/>
      <c r="AU131" s="404"/>
      <c r="AV131" s="418"/>
      <c r="AW131" s="319"/>
      <c r="AX131" s="319"/>
      <c r="AY131" s="139"/>
      <c r="AZ131" s="136"/>
      <c r="BA131" s="136"/>
      <c r="BB131" s="136"/>
      <c r="BC131" s="136"/>
      <c r="BJ131" s="329"/>
      <c r="BK131" s="329"/>
      <c r="BL131" s="329"/>
      <c r="BM131" s="329"/>
      <c r="BN131" s="329"/>
      <c r="BO131" s="329"/>
      <c r="BP131" s="329"/>
      <c r="BQ131" s="329"/>
      <c r="BR131" s="329"/>
      <c r="BS131" s="329"/>
      <c r="BT131" s="329"/>
      <c r="BU131" s="329"/>
      <c r="BV131" s="329"/>
      <c r="BW131" s="329"/>
      <c r="BX131" s="329"/>
      <c r="BY131" s="329"/>
      <c r="BZ131" s="329"/>
      <c r="CA131" s="329"/>
      <c r="CB131" s="329"/>
      <c r="CC131" s="329"/>
      <c r="CD131" s="329"/>
      <c r="CE131" s="329"/>
      <c r="CF131" s="329"/>
      <c r="CG131" s="329"/>
      <c r="CH131" s="329"/>
      <c r="CL131" s="329"/>
    </row>
    <row r="132" spans="1:90" s="1" customFormat="1" ht="150" customHeight="1" x14ac:dyDescent="0.3">
      <c r="A132" s="565" t="s">
        <v>552</v>
      </c>
      <c r="B132" s="567" t="s">
        <v>545</v>
      </c>
      <c r="C132" s="567" t="s">
        <v>237</v>
      </c>
      <c r="D132" s="567" t="s">
        <v>544</v>
      </c>
      <c r="E132" s="567" t="s">
        <v>238</v>
      </c>
      <c r="F132" s="541" t="s">
        <v>778</v>
      </c>
      <c r="G132" s="541" t="s">
        <v>794</v>
      </c>
      <c r="H132" s="541" t="s">
        <v>795</v>
      </c>
      <c r="I132" s="541" t="s">
        <v>799</v>
      </c>
      <c r="J132" s="567" t="s">
        <v>353</v>
      </c>
      <c r="K132" s="582" t="s">
        <v>549</v>
      </c>
      <c r="L132" s="583" t="s">
        <v>837</v>
      </c>
      <c r="M132" s="583" t="str">
        <f t="shared" si="146"/>
        <v>Posibilidad de pérdida Reputacional por recibir dádivas para alterar u omitir información en las diferentes etapas del proceso de producción cartográfica básica para beneficio propio o de un particular. debido 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
      <c r="N132" s="567" t="s">
        <v>116</v>
      </c>
      <c r="O132" s="566">
        <v>12</v>
      </c>
      <c r="P132" s="557" t="str">
        <f t="shared" si="107"/>
        <v>Baja</v>
      </c>
      <c r="Q132" s="559">
        <f t="shared" si="92"/>
        <v>0.4</v>
      </c>
      <c r="R132" s="581"/>
      <c r="S132" s="557" t="str">
        <f>IF(OR(R132='Tabla Impacto'!$C$11,R132='Tabla Impacto'!$D$11),"Leve",IF(OR(R132='Tabla Impacto'!$C$12,R132='Tabla Impacto'!$D$12),"Menor",IF(OR(R132='Tabla Impacto'!$C$13,R132='Tabla Impacto'!$D$13),"Moderado",IF(OR(R132='Tabla Impacto'!$C$14,R132='Tabla Impacto'!$D$14),"Mayor",IF(OR(R132='Tabla Impacto'!$C$15,R132='Tabla Impacto'!$D$15),"Catastrófico","")))))</f>
        <v/>
      </c>
      <c r="T132" s="559" t="str">
        <f t="shared" ref="T132" si="147">IF(S132="","",IF(S132="Leve",0.2,IF(S132="Menor",0.4,IF(S132="Moderado",0.6,IF(S132="Mayor",0.8,IF(S132="Catastrófico",1,))))))</f>
        <v/>
      </c>
      <c r="U132" s="581" t="s">
        <v>138</v>
      </c>
      <c r="V132" s="557" t="str">
        <f>IF(OR(U132='Tabla Impacto'!$C$11,U132='Tabla Impacto'!$D$11),"Leve",IF(OR(U132='Tabla Impacto'!$C$12,U132='Tabla Impacto'!$D$12),"Menor",IF(OR(U132='Tabla Impacto'!$C$13,U132='Tabla Impacto'!$D$13),"Moderado",IF(OR(U132='Tabla Impacto'!$C$14,U132='Tabla Impacto'!$D$14),"Mayor",IF(OR(U132='Tabla Impacto'!$C$15,U132='Tabla Impacto'!$D$15),"Catastrófico","")))))</f>
        <v>Catastrófico</v>
      </c>
      <c r="W132" s="559">
        <f t="shared" ref="W132" si="148">IF(V132="","",IF(V132="Leve",0.2,IF(V132="Menor",0.4,IF(V132="Moderado",0.6,IF(V132="Mayor",0.8,IF(V132="Catastrófico",1,))))))</f>
        <v>1</v>
      </c>
      <c r="X132" s="561" t="str">
        <f>IF(Y132="","",IF(Y132='Tabla Impacto'!$G$4,'Tabla Impacto'!$F$4,IF(Y132='Tabla Impacto'!$G$5,'Tabla Impacto'!$F$5,IF(Y132='Tabla Impacto'!$G$6,'Tabla Impacto'!$F$6,IF(Y132='Tabla Impacto'!$G$7,'Tabla Impacto'!$F$7,IF(Y132='Tabla Impacto'!$G$8,'Tabla Impacto'!$F$8))))))</f>
        <v>Catastrófico</v>
      </c>
      <c r="Y132" s="559">
        <f t="shared" ref="Y132" si="149">+IF(T132="",W132,IF(W132="",T132,IF(T132&gt;W132,T132,W132)))</f>
        <v>1</v>
      </c>
      <c r="Z132" s="561" t="str">
        <f t="shared" ref="Z132" si="150">IF(OR(AND(P132="Muy Baja",X132="Leve"),AND(P132="Muy Baja",X132="Menor"),AND(P132="Baja",X132="Leve")),"Bajo",IF(OR(AND(P132="Muy baja",X132="Moderado"),AND(P132="Baja",X132="Menor"),AND(P132="Baja",X132="Moderado"),AND(P132="Media",X132="Leve"),AND(P132="Media",X132="Menor"),AND(P132="Media",X132="Moderado"),AND(P132="Alta",X132="Leve"),AND(P132="Alta",X132="Menor")),"Moderado",IF(OR(AND(P132="Muy Baja",X132="Mayor"),AND(P132="Baja",X132="Mayor"),AND(P132="Media",X132="Mayor"),AND(P132="Alta",X132="Moderado"),AND(P132="Alta",X132="Mayor"),AND(P132="Muy Alta",X132="Leve"),AND(P132="Muy Alta",X132="Menor"),AND(P132="Muy Alta",X132="Moderado"),AND(P132="Muy Alta",X132="Mayor")),"Alto",IF(OR(AND(P132="Muy Baja",X132="Catastrófico"),AND(P132="Baja",X132="Catastrófico"),AND(P132="Media",X132="Catastrófico"),AND(P132="Alta",X132="Catastrófico"),AND(P132="Muy Alta",X132="Catastrófico")),"Extremo",""))))</f>
        <v>Extremo</v>
      </c>
      <c r="AA132" s="566"/>
      <c r="AB132" s="408">
        <v>1</v>
      </c>
      <c r="AC132" s="433" t="s">
        <v>547</v>
      </c>
      <c r="AD132" s="138"/>
      <c r="AE132" s="331" t="s">
        <v>223</v>
      </c>
      <c r="AF132" s="330" t="s">
        <v>706</v>
      </c>
      <c r="AG132" s="331" t="s">
        <v>3</v>
      </c>
      <c r="AH132" s="332" t="s">
        <v>12</v>
      </c>
      <c r="AI132" s="332" t="s">
        <v>8</v>
      </c>
      <c r="AJ132" s="333" t="str">
        <f t="shared" si="76"/>
        <v>40%</v>
      </c>
      <c r="AK132" s="332" t="s">
        <v>17</v>
      </c>
      <c r="AL132" s="332" t="s">
        <v>20</v>
      </c>
      <c r="AM132" s="332" t="s">
        <v>111</v>
      </c>
      <c r="AN132" s="309">
        <f>IFERROR(IF(AG132="Probabilidad",(Q132-(+Q132*AJ132)),IF(AG132="Impacto",Q132,"")),"")</f>
        <v>0.24</v>
      </c>
      <c r="AO132" s="419" t="str">
        <f t="shared" ref="AO132:AO133" si="151">IFERROR(IF(AN132="","",IF(AN132&lt;=0.2,"Muy Baja",IF(AN132&lt;=0.4,"Baja",IF(AN132&lt;=0.6,"Media",IF(AN132&lt;=0.8,"Alta","Muy Alta"))))),"")</f>
        <v>Baja</v>
      </c>
      <c r="AP132" s="125">
        <f>+AN132</f>
        <v>0.24</v>
      </c>
      <c r="AQ132" s="419" t="str">
        <f t="shared" ref="AQ132:AQ133" si="152">IFERROR(IF(AR132="","",IF(AR132&lt;=0.2,"Leve",IF(AR132&lt;=0.4,"Menor",IF(AR132&lt;=0.6,"Moderado",IF(AR132&lt;=0.8,"Mayor","Catastrófico"))))),"")</f>
        <v>Catastrófico</v>
      </c>
      <c r="AR132" s="125">
        <f>IFERROR(IF(AG132="Impacto",(Y132-(+Y132*AJ132)),IF(AG132="Probabilidad",Y132,"")),"")</f>
        <v>1</v>
      </c>
      <c r="AS132" s="404" t="str">
        <f t="shared" si="84"/>
        <v>Extremo</v>
      </c>
      <c r="AT132" s="546">
        <f>+AP133</f>
        <v>0.14399999999999999</v>
      </c>
      <c r="AU132" s="546">
        <f>+AR133</f>
        <v>1</v>
      </c>
      <c r="AV132" s="547" t="s">
        <v>122</v>
      </c>
      <c r="AW132" s="319"/>
      <c r="AX132" s="319"/>
      <c r="AY132" s="335">
        <v>1</v>
      </c>
      <c r="AZ132" s="336">
        <v>0</v>
      </c>
      <c r="BA132" s="336">
        <v>1</v>
      </c>
      <c r="BB132" s="336">
        <v>0</v>
      </c>
      <c r="BC132" s="336">
        <v>0</v>
      </c>
      <c r="BJ132" s="329"/>
      <c r="BK132" s="329"/>
      <c r="BL132" s="329"/>
      <c r="BM132" s="329"/>
      <c r="BN132" s="329"/>
      <c r="BO132" s="329"/>
      <c r="BP132" s="329"/>
      <c r="BQ132" s="329"/>
      <c r="BR132" s="329"/>
      <c r="BS132" s="329"/>
      <c r="BT132" s="329"/>
      <c r="BU132" s="329"/>
      <c r="BV132" s="329"/>
      <c r="BW132" s="329"/>
      <c r="BX132" s="329"/>
      <c r="BY132" s="329"/>
      <c r="BZ132" s="329"/>
      <c r="CA132" s="329"/>
      <c r="CB132" s="329"/>
      <c r="CC132" s="329"/>
      <c r="CD132" s="329"/>
      <c r="CE132" s="329"/>
      <c r="CF132" s="329"/>
      <c r="CG132" s="329"/>
      <c r="CH132" s="329"/>
      <c r="CL132" s="329"/>
    </row>
    <row r="133" spans="1:90" s="1" customFormat="1" ht="128.25" x14ac:dyDescent="0.3">
      <c r="A133" s="565"/>
      <c r="B133" s="567" t="s">
        <v>551</v>
      </c>
      <c r="C133" s="567" t="s">
        <v>237</v>
      </c>
      <c r="D133" s="567" t="s">
        <v>550</v>
      </c>
      <c r="E133" s="567" t="s">
        <v>238</v>
      </c>
      <c r="F133" s="541"/>
      <c r="G133" s="541"/>
      <c r="H133" s="541"/>
      <c r="I133" s="541"/>
      <c r="J133" s="567" t="s">
        <v>353</v>
      </c>
      <c r="K133" s="582" t="s">
        <v>549</v>
      </c>
      <c r="L133" s="583" t="s">
        <v>548</v>
      </c>
      <c r="M133" s="583" t="str">
        <f t="shared" si="146"/>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
      <c r="N133" s="567"/>
      <c r="O133" s="566">
        <v>12</v>
      </c>
      <c r="P133" s="557"/>
      <c r="Q133" s="559"/>
      <c r="R133" s="581"/>
      <c r="S133" s="557"/>
      <c r="T133" s="559"/>
      <c r="U133" s="581"/>
      <c r="V133" s="557"/>
      <c r="W133" s="559"/>
      <c r="X133" s="561"/>
      <c r="Y133" s="559"/>
      <c r="Z133" s="561"/>
      <c r="AA133" s="566"/>
      <c r="AB133" s="408">
        <v>2</v>
      </c>
      <c r="AC133" s="433" t="s">
        <v>865</v>
      </c>
      <c r="AD133" s="138"/>
      <c r="AE133" s="331" t="s">
        <v>223</v>
      </c>
      <c r="AF133" s="330" t="s">
        <v>707</v>
      </c>
      <c r="AG133" s="331" t="s">
        <v>3</v>
      </c>
      <c r="AH133" s="332" t="s">
        <v>12</v>
      </c>
      <c r="AI133" s="332" t="s">
        <v>8</v>
      </c>
      <c r="AJ133" s="333" t="str">
        <f t="shared" si="76"/>
        <v>40%</v>
      </c>
      <c r="AK133" s="332" t="s">
        <v>17</v>
      </c>
      <c r="AL133" s="332" t="s">
        <v>20</v>
      </c>
      <c r="AM133" s="332" t="s">
        <v>111</v>
      </c>
      <c r="AN133" s="308">
        <f>IFERROR(IF(AND(AG132="Probabilidad",AG133="Probabilidad"),(AP132-(+AP132*AJ133)),IF(AG133="Probabilidad",(Q132-(+Q132*AJ133)),IF(AG133="Impacto",AP132,""))),"")</f>
        <v>0.14399999999999999</v>
      </c>
      <c r="AO133" s="419" t="str">
        <f t="shared" si="151"/>
        <v>Muy Baja</v>
      </c>
      <c r="AP133" s="125">
        <f>+AN133</f>
        <v>0.14399999999999999</v>
      </c>
      <c r="AQ133" s="419" t="str">
        <f t="shared" si="152"/>
        <v>Catastrófico</v>
      </c>
      <c r="AR133" s="125">
        <f>IFERROR(IF(AND(AG132="Impacto",AG133="Impacto"),(AR132-(+AR132*AJ133)),IF(AG133="Impacto",(Y132-(+Y132*AJ133)),IF(AG133="Probabilidad",AR132,""))),"")</f>
        <v>1</v>
      </c>
      <c r="AS133" s="404" t="str">
        <f t="shared" si="84"/>
        <v>Extremo</v>
      </c>
      <c r="AT133" s="546"/>
      <c r="AU133" s="546"/>
      <c r="AV133" s="547"/>
      <c r="AW133" s="319"/>
      <c r="AX133" s="319"/>
      <c r="AY133" s="335">
        <v>0</v>
      </c>
      <c r="AZ133" s="336">
        <v>0</v>
      </c>
      <c r="BA133" s="336">
        <v>0</v>
      </c>
      <c r="BB133" s="336">
        <v>0</v>
      </c>
      <c r="BC133" s="336">
        <v>0</v>
      </c>
      <c r="BJ133" s="329"/>
      <c r="BK133" s="329"/>
      <c r="BL133" s="329"/>
      <c r="BM133" s="329"/>
      <c r="BN133" s="329"/>
      <c r="BO133" s="329"/>
      <c r="BP133" s="329"/>
      <c r="BQ133" s="329"/>
      <c r="BR133" s="329"/>
      <c r="BS133" s="329"/>
      <c r="BT133" s="329"/>
      <c r="BU133" s="329"/>
      <c r="BV133" s="329"/>
      <c r="BW133" s="329"/>
      <c r="BX133" s="329"/>
      <c r="BY133" s="329"/>
      <c r="BZ133" s="329"/>
      <c r="CA133" s="329"/>
      <c r="CB133" s="329"/>
      <c r="CC133" s="329"/>
      <c r="CD133" s="329"/>
      <c r="CE133" s="329"/>
      <c r="CF133" s="329"/>
      <c r="CG133" s="329"/>
      <c r="CH133" s="329"/>
      <c r="CL133" s="329"/>
    </row>
    <row r="134" spans="1:90" s="1" customFormat="1" ht="13.9" hidden="1" customHeight="1" x14ac:dyDescent="0.3">
      <c r="A134" s="565"/>
      <c r="B134" s="567" t="s">
        <v>551</v>
      </c>
      <c r="C134" s="567" t="s">
        <v>237</v>
      </c>
      <c r="D134" s="567" t="s">
        <v>550</v>
      </c>
      <c r="E134" s="567" t="s">
        <v>238</v>
      </c>
      <c r="F134" s="541"/>
      <c r="G134" s="541"/>
      <c r="H134" s="541"/>
      <c r="I134" s="541"/>
      <c r="J134" s="567" t="s">
        <v>353</v>
      </c>
      <c r="K134" s="582" t="s">
        <v>549</v>
      </c>
      <c r="L134" s="583" t="s">
        <v>548</v>
      </c>
      <c r="M134" s="583" t="str">
        <f t="shared" si="146"/>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
      <c r="N134" s="567"/>
      <c r="O134" s="566">
        <v>12</v>
      </c>
      <c r="P134" s="557"/>
      <c r="Q134" s="559"/>
      <c r="R134" s="581"/>
      <c r="S134" s="557"/>
      <c r="T134" s="559"/>
      <c r="U134" s="581"/>
      <c r="V134" s="557"/>
      <c r="W134" s="559"/>
      <c r="X134" s="561"/>
      <c r="Y134" s="559"/>
      <c r="Z134" s="561"/>
      <c r="AA134" s="566"/>
      <c r="AB134" s="408"/>
      <c r="AC134" s="433"/>
      <c r="AD134" s="138"/>
      <c r="AE134" s="331"/>
      <c r="AF134" s="330"/>
      <c r="AG134" s="331" t="str">
        <f t="shared" si="80"/>
        <v/>
      </c>
      <c r="AH134" s="332"/>
      <c r="AI134" s="332"/>
      <c r="AJ134" s="333" t="str">
        <f t="shared" si="76"/>
        <v/>
      </c>
      <c r="AK134" s="332"/>
      <c r="AL134" s="332"/>
      <c r="AM134" s="332"/>
      <c r="AN134" s="124"/>
      <c r="AO134" s="419" t="str">
        <f t="shared" si="81"/>
        <v/>
      </c>
      <c r="AP134" s="125"/>
      <c r="AQ134" s="419" t="str">
        <f t="shared" si="82"/>
        <v/>
      </c>
      <c r="AR134" s="125" t="str">
        <f t="shared" si="83"/>
        <v/>
      </c>
      <c r="AS134" s="404" t="str">
        <f t="shared" si="84"/>
        <v/>
      </c>
      <c r="AT134" s="404"/>
      <c r="AU134" s="404"/>
      <c r="AV134" s="418"/>
      <c r="AW134" s="319"/>
      <c r="AX134" s="319"/>
      <c r="AY134" s="139"/>
      <c r="AZ134" s="136"/>
      <c r="BA134" s="136"/>
      <c r="BB134" s="136"/>
      <c r="BC134" s="136"/>
      <c r="BJ134" s="329"/>
      <c r="BK134" s="329"/>
      <c r="BL134" s="329"/>
      <c r="BM134" s="329"/>
      <c r="BN134" s="329"/>
      <c r="BO134" s="329"/>
      <c r="BP134" s="329"/>
      <c r="BQ134" s="329"/>
      <c r="BR134" s="329"/>
      <c r="BS134" s="329"/>
      <c r="BT134" s="329"/>
      <c r="BU134" s="329"/>
      <c r="BV134" s="329"/>
      <c r="BW134" s="329"/>
      <c r="BX134" s="329"/>
      <c r="BY134" s="329"/>
      <c r="BZ134" s="329"/>
      <c r="CA134" s="329"/>
      <c r="CB134" s="329"/>
      <c r="CC134" s="329"/>
      <c r="CD134" s="329"/>
      <c r="CE134" s="329"/>
      <c r="CF134" s="329"/>
      <c r="CG134" s="329"/>
      <c r="CH134" s="329"/>
      <c r="CL134" s="329"/>
    </row>
    <row r="135" spans="1:90" s="1" customFormat="1" ht="13.9" hidden="1" customHeight="1" x14ac:dyDescent="0.3">
      <c r="A135" s="565"/>
      <c r="B135" s="567" t="s">
        <v>551</v>
      </c>
      <c r="C135" s="567" t="s">
        <v>237</v>
      </c>
      <c r="D135" s="567" t="s">
        <v>550</v>
      </c>
      <c r="E135" s="567" t="s">
        <v>238</v>
      </c>
      <c r="F135" s="541"/>
      <c r="G135" s="541"/>
      <c r="H135" s="541"/>
      <c r="I135" s="541"/>
      <c r="J135" s="567" t="s">
        <v>353</v>
      </c>
      <c r="K135" s="582" t="s">
        <v>549</v>
      </c>
      <c r="L135" s="583" t="s">
        <v>548</v>
      </c>
      <c r="M135" s="583" t="str">
        <f t="shared" si="146"/>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
      <c r="N135" s="567"/>
      <c r="O135" s="566">
        <v>12</v>
      </c>
      <c r="P135" s="557"/>
      <c r="Q135" s="559"/>
      <c r="R135" s="581"/>
      <c r="S135" s="557"/>
      <c r="T135" s="559"/>
      <c r="U135" s="581"/>
      <c r="V135" s="557"/>
      <c r="W135" s="559"/>
      <c r="X135" s="561"/>
      <c r="Y135" s="559"/>
      <c r="Z135" s="561"/>
      <c r="AA135" s="566"/>
      <c r="AB135" s="408"/>
      <c r="AC135" s="433"/>
      <c r="AD135" s="138"/>
      <c r="AE135" s="331"/>
      <c r="AF135" s="330"/>
      <c r="AG135" s="331" t="str">
        <f t="shared" si="80"/>
        <v/>
      </c>
      <c r="AH135" s="332"/>
      <c r="AI135" s="332"/>
      <c r="AJ135" s="333" t="str">
        <f t="shared" si="76"/>
        <v/>
      </c>
      <c r="AK135" s="332"/>
      <c r="AL135" s="332"/>
      <c r="AM135" s="332"/>
      <c r="AN135" s="124"/>
      <c r="AO135" s="419" t="str">
        <f t="shared" si="81"/>
        <v/>
      </c>
      <c r="AP135" s="125"/>
      <c r="AQ135" s="419" t="str">
        <f t="shared" si="82"/>
        <v/>
      </c>
      <c r="AR135" s="125" t="str">
        <f t="shared" si="83"/>
        <v/>
      </c>
      <c r="AS135" s="404" t="str">
        <f t="shared" si="84"/>
        <v/>
      </c>
      <c r="AT135" s="404"/>
      <c r="AU135" s="404"/>
      <c r="AV135" s="418"/>
      <c r="AW135" s="319"/>
      <c r="AX135" s="319"/>
      <c r="AY135" s="139"/>
      <c r="AZ135" s="136"/>
      <c r="BA135" s="136"/>
      <c r="BB135" s="136"/>
      <c r="BC135" s="136"/>
      <c r="BJ135" s="329"/>
      <c r="BK135" s="329"/>
      <c r="BL135" s="329"/>
      <c r="BM135" s="329"/>
      <c r="BN135" s="329"/>
      <c r="BO135" s="329"/>
      <c r="BP135" s="329"/>
      <c r="BQ135" s="329"/>
      <c r="BR135" s="329"/>
      <c r="BS135" s="329"/>
      <c r="BT135" s="329"/>
      <c r="BU135" s="329"/>
      <c r="BV135" s="329"/>
      <c r="BW135" s="329"/>
      <c r="BX135" s="329"/>
      <c r="BY135" s="329"/>
      <c r="BZ135" s="329"/>
      <c r="CA135" s="329"/>
      <c r="CB135" s="329"/>
      <c r="CC135" s="329"/>
      <c r="CD135" s="329"/>
      <c r="CE135" s="329"/>
      <c r="CF135" s="329"/>
      <c r="CG135" s="329"/>
      <c r="CH135" s="329"/>
      <c r="CL135" s="329"/>
    </row>
    <row r="136" spans="1:90" s="1" customFormat="1" ht="13.9" hidden="1" customHeight="1" x14ac:dyDescent="0.3">
      <c r="A136" s="565"/>
      <c r="B136" s="567" t="s">
        <v>551</v>
      </c>
      <c r="C136" s="567" t="s">
        <v>237</v>
      </c>
      <c r="D136" s="567" t="s">
        <v>550</v>
      </c>
      <c r="E136" s="567" t="s">
        <v>238</v>
      </c>
      <c r="F136" s="541"/>
      <c r="G136" s="541"/>
      <c r="H136" s="541"/>
      <c r="I136" s="541"/>
      <c r="J136" s="567" t="s">
        <v>353</v>
      </c>
      <c r="K136" s="582" t="s">
        <v>549</v>
      </c>
      <c r="L136" s="583" t="s">
        <v>548</v>
      </c>
      <c r="M136" s="583" t="str">
        <f t="shared" si="146"/>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
      <c r="N136" s="567"/>
      <c r="O136" s="566">
        <v>12</v>
      </c>
      <c r="P136" s="557"/>
      <c r="Q136" s="559"/>
      <c r="R136" s="581"/>
      <c r="S136" s="557"/>
      <c r="T136" s="559"/>
      <c r="U136" s="581"/>
      <c r="V136" s="557"/>
      <c r="W136" s="559"/>
      <c r="X136" s="561"/>
      <c r="Y136" s="559"/>
      <c r="Z136" s="561"/>
      <c r="AA136" s="566"/>
      <c r="AB136" s="408"/>
      <c r="AC136" s="433"/>
      <c r="AD136" s="138"/>
      <c r="AE136" s="331"/>
      <c r="AF136" s="330"/>
      <c r="AG136" s="331" t="str">
        <f t="shared" ref="AG136:AG197" si="153">IF(OR(AH136="Preventivo",AH136="Detectivo"),"Probabilidad",IF(AH136="Correctivo","Impacto",""))</f>
        <v/>
      </c>
      <c r="AH136" s="332"/>
      <c r="AI136" s="332"/>
      <c r="AJ136" s="333" t="str">
        <f t="shared" ref="AJ136:AJ199" si="154">IF(AND(AH136="Preventivo",AI136="Automático"),"50%",IF(AND(AH136="Preventivo",AI136="Manual"),"40%",IF(AND(AH136="Detectivo",AI136="Automático"),"40%",IF(AND(AH136="Detectivo",AI136="Manual"),"30%",IF(AND(AH136="Correctivo",AI136="Automático"),"35%",IF(AND(AH136="Correctivo",AI136="Manual"),"25%",""))))))</f>
        <v/>
      </c>
      <c r="AK136" s="332"/>
      <c r="AL136" s="332"/>
      <c r="AM136" s="332"/>
      <c r="AN136" s="124"/>
      <c r="AO136" s="419" t="str">
        <f t="shared" ref="AO136:AO197" si="155">IFERROR(IF(AN136="","",IF(AN136&lt;=0.2,"Muy Baja",IF(AN136&lt;=0.4,"Baja",IF(AN136&lt;=0.6,"Media",IF(AN136&lt;=0.8,"Alta","Muy Alta"))))),"")</f>
        <v/>
      </c>
      <c r="AP136" s="125"/>
      <c r="AQ136" s="419" t="str">
        <f t="shared" ref="AQ136:AQ197" si="156">IFERROR(IF(AR136="","",IF(AR136&lt;=0.2,"Leve",IF(AR136&lt;=0.4,"Menor",IF(AR136&lt;=0.6,"Moderado",IF(AR136&lt;=0.8,"Mayor","Catastrófico"))))),"")</f>
        <v/>
      </c>
      <c r="AR136" s="125" t="str">
        <f t="shared" ref="AR136:AR197" si="157">IFERROR(IF(AND(AG135="Impacto",AG136="Impacto"),(AR135-(+AR135*AJ136)),IF(AG136="Impacto",(Y135-(+Y135*AJ136)),IF(AG136="Probabilidad",AR135,""))),"")</f>
        <v/>
      </c>
      <c r="AS136" s="404" t="str">
        <f t="shared" ref="AS136:AS198" si="158">IFERROR(IF(OR(AND(AO136="Muy Baja",AQ136="Leve"),AND(AO136="Muy Baja",AQ136="Menor"),AND(AO136="Baja",AQ136="Leve")),"Bajo",IF(OR(AND(AO136="Muy baja",AQ136="Moderado"),AND(AO136="Baja",AQ136="Menor"),AND(AO136="Baja",AQ136="Moderado"),AND(AO136="Media",AQ136="Leve"),AND(AO136="Media",AQ136="Menor"),AND(AO136="Media",AQ136="Moderado"),AND(AO136="Alta",AQ136="Leve"),AND(AO136="Alta",AQ136="Menor")),"Moderado",IF(OR(AND(AO136="Muy Baja",AQ136="Mayor"),AND(AO136="Baja",AQ136="Mayor"),AND(AO136="Media",AQ136="Mayor"),AND(AO136="Alta",AQ136="Moderado"),AND(AO136="Alta",AQ136="Mayor"),AND(AO136="Muy Alta",AQ136="Leve"),AND(AO136="Muy Alta",AQ136="Menor"),AND(AO136="Muy Alta",AQ136="Moderado"),AND(AO136="Muy Alta",AQ136="Mayor")),"Alto",IF(OR(AND(AO136="Muy Baja",AQ136="Catastrófico"),AND(AO136="Baja",AQ136="Catastrófico"),AND(AO136="Media",AQ136="Catastrófico"),AND(AO136="Alta",AQ136="Catastrófico"),AND(AO136="Muy Alta",AQ136="Catastrófico")),"Extremo","")))),"")</f>
        <v/>
      </c>
      <c r="AT136" s="404"/>
      <c r="AU136" s="404"/>
      <c r="AV136" s="418"/>
      <c r="AW136" s="319"/>
      <c r="AX136" s="319"/>
      <c r="AY136" s="139"/>
      <c r="AZ136" s="136"/>
      <c r="BA136" s="136"/>
      <c r="BB136" s="136"/>
      <c r="BC136" s="136"/>
      <c r="BJ136" s="329"/>
      <c r="BK136" s="329"/>
      <c r="BL136" s="329"/>
      <c r="BM136" s="329"/>
      <c r="BN136" s="329"/>
      <c r="BO136" s="329"/>
      <c r="BP136" s="329"/>
      <c r="BQ136" s="329"/>
      <c r="BR136" s="329"/>
      <c r="BS136" s="329"/>
      <c r="BT136" s="329"/>
      <c r="BU136" s="329"/>
      <c r="BV136" s="329"/>
      <c r="BW136" s="329"/>
      <c r="BX136" s="329"/>
      <c r="BY136" s="329"/>
      <c r="BZ136" s="329"/>
      <c r="CA136" s="329"/>
      <c r="CB136" s="329"/>
      <c r="CC136" s="329"/>
      <c r="CD136" s="329"/>
      <c r="CE136" s="329"/>
      <c r="CF136" s="329"/>
      <c r="CG136" s="329"/>
      <c r="CH136" s="329"/>
      <c r="CL136" s="329"/>
    </row>
    <row r="137" spans="1:90" s="1" customFormat="1" ht="13.9" hidden="1" customHeight="1" x14ac:dyDescent="0.3">
      <c r="A137" s="565"/>
      <c r="B137" s="567" t="s">
        <v>551</v>
      </c>
      <c r="C137" s="567" t="s">
        <v>237</v>
      </c>
      <c r="D137" s="567" t="s">
        <v>550</v>
      </c>
      <c r="E137" s="567" t="s">
        <v>238</v>
      </c>
      <c r="F137" s="541"/>
      <c r="G137" s="541"/>
      <c r="H137" s="541"/>
      <c r="I137" s="541"/>
      <c r="J137" s="567" t="s">
        <v>353</v>
      </c>
      <c r="K137" s="582" t="s">
        <v>549</v>
      </c>
      <c r="L137" s="583" t="s">
        <v>548</v>
      </c>
      <c r="M137" s="583" t="str">
        <f t="shared" si="146"/>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
      <c r="N137" s="567"/>
      <c r="O137" s="566">
        <v>12</v>
      </c>
      <c r="P137" s="557"/>
      <c r="Q137" s="559"/>
      <c r="R137" s="581"/>
      <c r="S137" s="557"/>
      <c r="T137" s="559"/>
      <c r="U137" s="581"/>
      <c r="V137" s="557"/>
      <c r="W137" s="559"/>
      <c r="X137" s="561"/>
      <c r="Y137" s="559"/>
      <c r="Z137" s="561"/>
      <c r="AA137" s="566"/>
      <c r="AB137" s="408"/>
      <c r="AC137" s="433"/>
      <c r="AD137" s="138"/>
      <c r="AE137" s="331"/>
      <c r="AF137" s="330"/>
      <c r="AG137" s="331" t="str">
        <f t="shared" si="153"/>
        <v/>
      </c>
      <c r="AH137" s="332"/>
      <c r="AI137" s="332"/>
      <c r="AJ137" s="333" t="str">
        <f t="shared" si="154"/>
        <v/>
      </c>
      <c r="AK137" s="332"/>
      <c r="AL137" s="332"/>
      <c r="AM137" s="332"/>
      <c r="AN137" s="124"/>
      <c r="AO137" s="419" t="str">
        <f t="shared" si="155"/>
        <v/>
      </c>
      <c r="AP137" s="125"/>
      <c r="AQ137" s="419" t="str">
        <f t="shared" si="156"/>
        <v/>
      </c>
      <c r="AR137" s="125" t="str">
        <f t="shared" si="157"/>
        <v/>
      </c>
      <c r="AS137" s="404" t="str">
        <f t="shared" si="158"/>
        <v/>
      </c>
      <c r="AT137" s="404"/>
      <c r="AU137" s="404"/>
      <c r="AV137" s="418"/>
      <c r="AW137" s="319"/>
      <c r="AX137" s="319"/>
      <c r="AY137" s="139"/>
      <c r="AZ137" s="136"/>
      <c r="BA137" s="136"/>
      <c r="BB137" s="136"/>
      <c r="BC137" s="136"/>
      <c r="BJ137" s="329"/>
      <c r="BK137" s="329"/>
      <c r="BL137" s="329"/>
      <c r="BM137" s="329"/>
      <c r="BN137" s="329"/>
      <c r="BO137" s="329"/>
      <c r="BP137" s="329"/>
      <c r="BQ137" s="329"/>
      <c r="BR137" s="329"/>
      <c r="BS137" s="329"/>
      <c r="BT137" s="329"/>
      <c r="BU137" s="329"/>
      <c r="BV137" s="329"/>
      <c r="BW137" s="329"/>
      <c r="BX137" s="329"/>
      <c r="BY137" s="329"/>
      <c r="BZ137" s="329"/>
      <c r="CA137" s="329"/>
      <c r="CB137" s="329"/>
      <c r="CC137" s="329"/>
      <c r="CD137" s="329"/>
      <c r="CE137" s="329"/>
      <c r="CF137" s="329"/>
      <c r="CG137" s="329"/>
      <c r="CH137" s="329"/>
      <c r="CL137" s="329"/>
    </row>
    <row r="138" spans="1:90" s="1" customFormat="1" ht="142.5" x14ac:dyDescent="0.3">
      <c r="A138" s="565" t="s">
        <v>546</v>
      </c>
      <c r="B138" s="567" t="s">
        <v>540</v>
      </c>
      <c r="C138" s="567" t="s">
        <v>237</v>
      </c>
      <c r="D138" s="567" t="s">
        <v>539</v>
      </c>
      <c r="E138" s="567" t="s">
        <v>241</v>
      </c>
      <c r="F138" s="541" t="s">
        <v>779</v>
      </c>
      <c r="G138" s="541" t="s">
        <v>794</v>
      </c>
      <c r="H138" s="541" t="s">
        <v>796</v>
      </c>
      <c r="I138" s="541" t="s">
        <v>799</v>
      </c>
      <c r="J138" s="567" t="s">
        <v>353</v>
      </c>
      <c r="K138" s="582" t="s">
        <v>543</v>
      </c>
      <c r="L138" s="583" t="s">
        <v>542</v>
      </c>
      <c r="M138" s="583" t="str">
        <f t="shared" si="146"/>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38" s="567" t="s">
        <v>213</v>
      </c>
      <c r="O138" s="566">
        <v>80000</v>
      </c>
      <c r="P138" s="557" t="str">
        <f t="shared" si="107"/>
        <v>Muy Alta</v>
      </c>
      <c r="Q138" s="559">
        <f t="shared" si="92"/>
        <v>1</v>
      </c>
      <c r="R138" s="581"/>
      <c r="S138" s="557" t="str">
        <f>IF(OR(R138='Tabla Impacto'!$C$11,R138='Tabla Impacto'!$D$11),"Leve",IF(OR(R138='Tabla Impacto'!$C$12,R138='Tabla Impacto'!$D$12),"Menor",IF(OR(R138='Tabla Impacto'!$C$13,R138='Tabla Impacto'!$D$13),"Moderado",IF(OR(R138='Tabla Impacto'!$C$14,R138='Tabla Impacto'!$D$14),"Mayor",IF(OR(R138='Tabla Impacto'!$C$15,R138='Tabla Impacto'!$D$15),"Catastrófico","")))))</f>
        <v/>
      </c>
      <c r="T138" s="559" t="str">
        <f t="shared" ref="T138" si="159">IF(S138="","",IF(S138="Leve",0.2,IF(S138="Menor",0.4,IF(S138="Moderado",0.6,IF(S138="Mayor",0.8,IF(S138="Catastrófico",1,))))))</f>
        <v/>
      </c>
      <c r="U138" s="581" t="s">
        <v>137</v>
      </c>
      <c r="V138" s="557" t="str">
        <f>IF(OR(U138='Tabla Impacto'!$C$11,U138='Tabla Impacto'!$D$11),"Leve",IF(OR(U138='Tabla Impacto'!$C$12,U138='Tabla Impacto'!$D$12),"Menor",IF(OR(U138='Tabla Impacto'!$C$13,U138='Tabla Impacto'!$D$13),"Moderado",IF(OR(U138='Tabla Impacto'!$C$14,U138='Tabla Impacto'!$D$14),"Mayor",IF(OR(U138='Tabla Impacto'!$C$15,U138='Tabla Impacto'!$D$15),"Catastrófico","")))))</f>
        <v>Mayor</v>
      </c>
      <c r="W138" s="559">
        <f t="shared" ref="W138" si="160">IF(V138="","",IF(V138="Leve",0.2,IF(V138="Menor",0.4,IF(V138="Moderado",0.6,IF(V138="Mayor",0.8,IF(V138="Catastrófico",1,))))))</f>
        <v>0.8</v>
      </c>
      <c r="X138" s="561" t="str">
        <f>IF(Y138="","",IF(Y138='Tabla Impacto'!$G$4,'Tabla Impacto'!$F$4,IF(Y138='Tabla Impacto'!$G$5,'Tabla Impacto'!$F$5,IF(Y138='Tabla Impacto'!$G$6,'Tabla Impacto'!$F$6,IF(Y138='Tabla Impacto'!$G$7,'Tabla Impacto'!$F$7,IF(Y138='Tabla Impacto'!$G$8,'Tabla Impacto'!$F$8))))))</f>
        <v>Mayor</v>
      </c>
      <c r="Y138" s="559">
        <f t="shared" ref="Y138" si="161">+IF(T138="",W138,IF(W138="",T138,IF(T138&gt;W138,T138,W138)))</f>
        <v>0.8</v>
      </c>
      <c r="Z138" s="561" t="str">
        <f t="shared" ref="Z138" si="162">IF(OR(AND(P138="Muy Baja",X138="Leve"),AND(P138="Muy Baja",X138="Menor"),AND(P138="Baja",X138="Leve")),"Bajo",IF(OR(AND(P138="Muy baja",X138="Moderado"),AND(P138="Baja",X138="Menor"),AND(P138="Baja",X138="Moderado"),AND(P138="Media",X138="Leve"),AND(P138="Media",X138="Menor"),AND(P138="Media",X138="Moderado"),AND(P138="Alta",X138="Leve"),AND(P138="Alta",X138="Menor")),"Moderado",IF(OR(AND(P138="Muy Baja",X138="Mayor"),AND(P138="Baja",X138="Mayor"),AND(P138="Media",X138="Mayor"),AND(P138="Alta",X138="Moderado"),AND(P138="Alta",X138="Mayor"),AND(P138="Muy Alta",X138="Leve"),AND(P138="Muy Alta",X138="Menor"),AND(P138="Muy Alta",X138="Moderado"),AND(P138="Muy Alta",X138="Mayor")),"Alto",IF(OR(AND(P138="Muy Baja",X138="Catastrófico"),AND(P138="Baja",X138="Catastrófico"),AND(P138="Media",X138="Catastrófico"),AND(P138="Alta",X138="Catastrófico"),AND(P138="Muy Alta",X138="Catastrófico")),"Extremo",""))))</f>
        <v>Alto</v>
      </c>
      <c r="AA138" s="566"/>
      <c r="AB138" s="408">
        <v>1</v>
      </c>
      <c r="AC138" s="338" t="s">
        <v>838</v>
      </c>
      <c r="AD138" s="138"/>
      <c r="AE138" s="331" t="s">
        <v>223</v>
      </c>
      <c r="AF138" s="330" t="s">
        <v>708</v>
      </c>
      <c r="AG138" s="331" t="s">
        <v>3</v>
      </c>
      <c r="AH138" s="332" t="s">
        <v>12</v>
      </c>
      <c r="AI138" s="332" t="s">
        <v>8</v>
      </c>
      <c r="AJ138" s="333" t="str">
        <f t="shared" si="154"/>
        <v>40%</v>
      </c>
      <c r="AK138" s="332" t="s">
        <v>17</v>
      </c>
      <c r="AL138" s="332" t="s">
        <v>20</v>
      </c>
      <c r="AM138" s="332" t="s">
        <v>111</v>
      </c>
      <c r="AN138" s="309">
        <f>IFERROR(IF(AG138="Probabilidad",(Q138-(+Q138*AJ138)),IF(AG138="Impacto",Q138,"")),"")</f>
        <v>0.6</v>
      </c>
      <c r="AO138" s="419" t="str">
        <f t="shared" si="155"/>
        <v>Media</v>
      </c>
      <c r="AP138" s="125">
        <f>+AN138</f>
        <v>0.6</v>
      </c>
      <c r="AQ138" s="419" t="str">
        <f t="shared" si="156"/>
        <v>Mayor</v>
      </c>
      <c r="AR138" s="125">
        <f>IFERROR(IF(AG138="Impacto",(Y138-(+Y138*AJ138)),IF(AG138="Probabilidad",Y138,"")),"")</f>
        <v>0.8</v>
      </c>
      <c r="AS138" s="404" t="str">
        <f t="shared" si="158"/>
        <v>Alto</v>
      </c>
      <c r="AT138" s="416">
        <f>+AP138</f>
        <v>0.6</v>
      </c>
      <c r="AU138" s="416">
        <f>+AR138</f>
        <v>0.8</v>
      </c>
      <c r="AV138" s="418" t="s">
        <v>122</v>
      </c>
      <c r="AW138" s="319"/>
      <c r="AX138" s="319"/>
      <c r="AY138" s="335">
        <f>+SUM(AZ138:BC138)</f>
        <v>4</v>
      </c>
      <c r="AZ138" s="336">
        <v>1</v>
      </c>
      <c r="BA138" s="336">
        <v>1</v>
      </c>
      <c r="BB138" s="336">
        <v>1</v>
      </c>
      <c r="BC138" s="336">
        <v>1</v>
      </c>
      <c r="BJ138" s="329"/>
      <c r="BK138" s="329"/>
      <c r="BL138" s="329"/>
      <c r="BM138" s="329"/>
      <c r="BN138" s="329"/>
      <c r="BO138" s="329"/>
      <c r="BP138" s="329"/>
      <c r="BQ138" s="329"/>
      <c r="BR138" s="329"/>
      <c r="BS138" s="329"/>
      <c r="BT138" s="329"/>
      <c r="BU138" s="329"/>
      <c r="BV138" s="329"/>
      <c r="BW138" s="329"/>
      <c r="BX138" s="329"/>
      <c r="BY138" s="329"/>
      <c r="BZ138" s="329"/>
      <c r="CA138" s="329"/>
      <c r="CB138" s="329"/>
      <c r="CC138" s="329"/>
      <c r="CD138" s="329"/>
      <c r="CE138" s="329"/>
      <c r="CF138" s="329"/>
      <c r="CG138" s="329"/>
      <c r="CH138" s="329"/>
      <c r="CL138" s="329"/>
    </row>
    <row r="139" spans="1:90" s="1" customFormat="1" ht="13.9" hidden="1" customHeight="1" x14ac:dyDescent="0.3">
      <c r="A139" s="565"/>
      <c r="B139" s="567" t="s">
        <v>545</v>
      </c>
      <c r="C139" s="567" t="s">
        <v>237</v>
      </c>
      <c r="D139" s="567" t="s">
        <v>544</v>
      </c>
      <c r="E139" s="567" t="s">
        <v>241</v>
      </c>
      <c r="F139" s="541"/>
      <c r="G139" s="541"/>
      <c r="H139" s="541"/>
      <c r="I139" s="541"/>
      <c r="J139" s="567" t="s">
        <v>353</v>
      </c>
      <c r="K139" s="582" t="s">
        <v>543</v>
      </c>
      <c r="L139" s="583" t="s">
        <v>542</v>
      </c>
      <c r="M139" s="583" t="str">
        <f t="shared" si="146"/>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39" s="567"/>
      <c r="O139" s="566">
        <v>12</v>
      </c>
      <c r="P139" s="557"/>
      <c r="Q139" s="559"/>
      <c r="R139" s="581"/>
      <c r="S139" s="557"/>
      <c r="T139" s="559"/>
      <c r="U139" s="581"/>
      <c r="V139" s="557"/>
      <c r="W139" s="559"/>
      <c r="X139" s="561"/>
      <c r="Y139" s="559"/>
      <c r="Z139" s="561"/>
      <c r="AA139" s="566"/>
      <c r="AB139" s="408"/>
      <c r="AC139" s="433"/>
      <c r="AD139" s="138"/>
      <c r="AE139" s="331"/>
      <c r="AF139" s="330"/>
      <c r="AG139" s="331"/>
      <c r="AH139" s="332"/>
      <c r="AI139" s="332"/>
      <c r="AJ139" s="333" t="str">
        <f t="shared" si="154"/>
        <v/>
      </c>
      <c r="AK139" s="332"/>
      <c r="AL139" s="332"/>
      <c r="AM139" s="332"/>
      <c r="AN139" s="124"/>
      <c r="AO139" s="419" t="str">
        <f t="shared" si="155"/>
        <v/>
      </c>
      <c r="AP139" s="125"/>
      <c r="AQ139" s="419" t="str">
        <f t="shared" si="156"/>
        <v/>
      </c>
      <c r="AR139" s="125" t="str">
        <f t="shared" si="157"/>
        <v/>
      </c>
      <c r="AS139" s="404" t="str">
        <f t="shared" si="158"/>
        <v/>
      </c>
      <c r="AT139" s="404"/>
      <c r="AU139" s="404"/>
      <c r="AV139" s="418"/>
      <c r="AW139" s="319"/>
      <c r="AX139" s="319"/>
      <c r="AY139" s="139"/>
      <c r="AZ139" s="136"/>
      <c r="BA139" s="136"/>
      <c r="BB139" s="136"/>
      <c r="BC139" s="136"/>
      <c r="BJ139" s="329"/>
      <c r="BK139" s="329"/>
      <c r="BL139" s="329"/>
      <c r="BM139" s="329"/>
      <c r="BN139" s="329"/>
      <c r="BO139" s="329"/>
      <c r="BP139" s="329"/>
      <c r="BQ139" s="329"/>
      <c r="BR139" s="329"/>
      <c r="BS139" s="329"/>
      <c r="BT139" s="329"/>
      <c r="BU139" s="329"/>
      <c r="BV139" s="329"/>
      <c r="BW139" s="329"/>
      <c r="BX139" s="329"/>
      <c r="BY139" s="329"/>
      <c r="BZ139" s="329"/>
      <c r="CA139" s="329"/>
      <c r="CB139" s="329"/>
      <c r="CC139" s="329"/>
      <c r="CD139" s="329"/>
      <c r="CE139" s="329"/>
      <c r="CF139" s="329"/>
      <c r="CG139" s="329"/>
      <c r="CH139" s="329"/>
      <c r="CL139" s="329"/>
    </row>
    <row r="140" spans="1:90" s="1" customFormat="1" ht="13.9" hidden="1" customHeight="1" x14ac:dyDescent="0.3">
      <c r="A140" s="565"/>
      <c r="B140" s="567" t="s">
        <v>545</v>
      </c>
      <c r="C140" s="567" t="s">
        <v>237</v>
      </c>
      <c r="D140" s="567" t="s">
        <v>544</v>
      </c>
      <c r="E140" s="567" t="s">
        <v>241</v>
      </c>
      <c r="F140" s="541"/>
      <c r="G140" s="541"/>
      <c r="H140" s="541"/>
      <c r="I140" s="541"/>
      <c r="J140" s="567" t="s">
        <v>353</v>
      </c>
      <c r="K140" s="582" t="s">
        <v>543</v>
      </c>
      <c r="L140" s="583" t="s">
        <v>542</v>
      </c>
      <c r="M140" s="583" t="str">
        <f t="shared" si="146"/>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40" s="567"/>
      <c r="O140" s="566">
        <v>12</v>
      </c>
      <c r="P140" s="557"/>
      <c r="Q140" s="559"/>
      <c r="R140" s="581"/>
      <c r="S140" s="557"/>
      <c r="T140" s="559"/>
      <c r="U140" s="581"/>
      <c r="V140" s="557"/>
      <c r="W140" s="559"/>
      <c r="X140" s="561"/>
      <c r="Y140" s="559"/>
      <c r="Z140" s="561"/>
      <c r="AA140" s="566"/>
      <c r="AB140" s="408"/>
      <c r="AC140" s="433"/>
      <c r="AD140" s="138"/>
      <c r="AE140" s="331"/>
      <c r="AF140" s="330"/>
      <c r="AG140" s="331" t="str">
        <f t="shared" si="153"/>
        <v/>
      </c>
      <c r="AH140" s="332"/>
      <c r="AI140" s="332"/>
      <c r="AJ140" s="333" t="str">
        <f t="shared" si="154"/>
        <v/>
      </c>
      <c r="AK140" s="332"/>
      <c r="AL140" s="332"/>
      <c r="AM140" s="332"/>
      <c r="AN140" s="124"/>
      <c r="AO140" s="419" t="str">
        <f t="shared" si="155"/>
        <v/>
      </c>
      <c r="AP140" s="125"/>
      <c r="AQ140" s="419" t="str">
        <f t="shared" si="156"/>
        <v/>
      </c>
      <c r="AR140" s="125" t="str">
        <f t="shared" si="157"/>
        <v/>
      </c>
      <c r="AS140" s="404" t="str">
        <f t="shared" si="158"/>
        <v/>
      </c>
      <c r="AT140" s="404"/>
      <c r="AU140" s="404"/>
      <c r="AV140" s="418"/>
      <c r="AW140" s="319"/>
      <c r="AX140" s="319"/>
      <c r="AY140" s="139"/>
      <c r="AZ140" s="136"/>
      <c r="BA140" s="136"/>
      <c r="BB140" s="136"/>
      <c r="BC140" s="136"/>
      <c r="BJ140" s="329"/>
      <c r="BK140" s="329"/>
      <c r="BL140" s="329"/>
      <c r="BM140" s="329"/>
      <c r="BN140" s="329"/>
      <c r="BO140" s="329"/>
      <c r="BP140" s="329"/>
      <c r="BQ140" s="329"/>
      <c r="BR140" s="329"/>
      <c r="BS140" s="329"/>
      <c r="BT140" s="329"/>
      <c r="BU140" s="329"/>
      <c r="BV140" s="329"/>
      <c r="BW140" s="329"/>
      <c r="BX140" s="329"/>
      <c r="BY140" s="329"/>
      <c r="BZ140" s="329"/>
      <c r="CA140" s="329"/>
      <c r="CB140" s="329"/>
      <c r="CC140" s="329"/>
      <c r="CD140" s="329"/>
      <c r="CE140" s="329"/>
      <c r="CF140" s="329"/>
      <c r="CG140" s="329"/>
      <c r="CH140" s="329"/>
      <c r="CL140" s="329"/>
    </row>
    <row r="141" spans="1:90" s="1" customFormat="1" ht="13.9" hidden="1" customHeight="1" x14ac:dyDescent="0.3">
      <c r="A141" s="565"/>
      <c r="B141" s="567" t="s">
        <v>545</v>
      </c>
      <c r="C141" s="567" t="s">
        <v>237</v>
      </c>
      <c r="D141" s="567" t="s">
        <v>544</v>
      </c>
      <c r="E141" s="567" t="s">
        <v>241</v>
      </c>
      <c r="F141" s="541"/>
      <c r="G141" s="541"/>
      <c r="H141" s="541"/>
      <c r="I141" s="541"/>
      <c r="J141" s="567" t="s">
        <v>353</v>
      </c>
      <c r="K141" s="582" t="s">
        <v>543</v>
      </c>
      <c r="L141" s="583" t="s">
        <v>542</v>
      </c>
      <c r="M141" s="583" t="str">
        <f t="shared" si="146"/>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41" s="567"/>
      <c r="O141" s="566">
        <v>12</v>
      </c>
      <c r="P141" s="557"/>
      <c r="Q141" s="559"/>
      <c r="R141" s="581"/>
      <c r="S141" s="557"/>
      <c r="T141" s="559"/>
      <c r="U141" s="581"/>
      <c r="V141" s="557"/>
      <c r="W141" s="559"/>
      <c r="X141" s="561"/>
      <c r="Y141" s="559"/>
      <c r="Z141" s="561"/>
      <c r="AA141" s="566"/>
      <c r="AB141" s="408"/>
      <c r="AC141" s="433"/>
      <c r="AD141" s="138"/>
      <c r="AE141" s="331"/>
      <c r="AF141" s="330"/>
      <c r="AG141" s="331" t="str">
        <f t="shared" si="153"/>
        <v/>
      </c>
      <c r="AH141" s="332"/>
      <c r="AI141" s="332"/>
      <c r="AJ141" s="333" t="str">
        <f t="shared" si="154"/>
        <v/>
      </c>
      <c r="AK141" s="332"/>
      <c r="AL141" s="332"/>
      <c r="AM141" s="332"/>
      <c r="AN141" s="124"/>
      <c r="AO141" s="419" t="str">
        <f t="shared" si="155"/>
        <v/>
      </c>
      <c r="AP141" s="125"/>
      <c r="AQ141" s="419" t="str">
        <f t="shared" si="156"/>
        <v/>
      </c>
      <c r="AR141" s="125" t="str">
        <f t="shared" si="157"/>
        <v/>
      </c>
      <c r="AS141" s="404" t="str">
        <f t="shared" si="158"/>
        <v/>
      </c>
      <c r="AT141" s="404"/>
      <c r="AU141" s="404"/>
      <c r="AV141" s="418"/>
      <c r="AW141" s="319"/>
      <c r="AX141" s="319"/>
      <c r="AY141" s="139"/>
      <c r="AZ141" s="136"/>
      <c r="BA141" s="136"/>
      <c r="BB141" s="136"/>
      <c r="BC141" s="136"/>
      <c r="BJ141" s="329"/>
      <c r="BK141" s="329"/>
      <c r="BL141" s="329"/>
      <c r="BM141" s="329"/>
      <c r="BN141" s="329"/>
      <c r="BO141" s="329"/>
      <c r="BP141" s="329"/>
      <c r="BQ141" s="329"/>
      <c r="BR141" s="329"/>
      <c r="BS141" s="329"/>
      <c r="BT141" s="329"/>
      <c r="BU141" s="329"/>
      <c r="BV141" s="329"/>
      <c r="BW141" s="329"/>
      <c r="BX141" s="329"/>
      <c r="BY141" s="329"/>
      <c r="BZ141" s="329"/>
      <c r="CA141" s="329"/>
      <c r="CB141" s="329"/>
      <c r="CC141" s="329"/>
      <c r="CD141" s="329"/>
      <c r="CE141" s="329"/>
      <c r="CF141" s="329"/>
      <c r="CG141" s="329"/>
      <c r="CH141" s="329"/>
      <c r="CL141" s="329"/>
    </row>
    <row r="142" spans="1:90" s="1" customFormat="1" ht="13.9" hidden="1" customHeight="1" x14ac:dyDescent="0.3">
      <c r="A142" s="565"/>
      <c r="B142" s="567" t="s">
        <v>545</v>
      </c>
      <c r="C142" s="567" t="s">
        <v>237</v>
      </c>
      <c r="D142" s="567" t="s">
        <v>544</v>
      </c>
      <c r="E142" s="567" t="s">
        <v>241</v>
      </c>
      <c r="F142" s="541"/>
      <c r="G142" s="541"/>
      <c r="H142" s="541"/>
      <c r="I142" s="541"/>
      <c r="J142" s="567" t="s">
        <v>353</v>
      </c>
      <c r="K142" s="582" t="s">
        <v>543</v>
      </c>
      <c r="L142" s="583" t="s">
        <v>542</v>
      </c>
      <c r="M142" s="583" t="str">
        <f t="shared" si="146"/>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42" s="567"/>
      <c r="O142" s="566">
        <v>12</v>
      </c>
      <c r="P142" s="557"/>
      <c r="Q142" s="559"/>
      <c r="R142" s="581"/>
      <c r="S142" s="557"/>
      <c r="T142" s="559"/>
      <c r="U142" s="581"/>
      <c r="V142" s="557"/>
      <c r="W142" s="559"/>
      <c r="X142" s="561"/>
      <c r="Y142" s="559"/>
      <c r="Z142" s="561"/>
      <c r="AA142" s="566"/>
      <c r="AB142" s="408"/>
      <c r="AC142" s="433"/>
      <c r="AD142" s="138"/>
      <c r="AE142" s="331"/>
      <c r="AF142" s="330"/>
      <c r="AG142" s="331" t="str">
        <f t="shared" si="153"/>
        <v/>
      </c>
      <c r="AH142" s="332"/>
      <c r="AI142" s="332"/>
      <c r="AJ142" s="333" t="str">
        <f t="shared" si="154"/>
        <v/>
      </c>
      <c r="AK142" s="332"/>
      <c r="AL142" s="332"/>
      <c r="AM142" s="332"/>
      <c r="AN142" s="124"/>
      <c r="AO142" s="419" t="str">
        <f t="shared" si="155"/>
        <v/>
      </c>
      <c r="AP142" s="125"/>
      <c r="AQ142" s="419" t="str">
        <f t="shared" si="156"/>
        <v/>
      </c>
      <c r="AR142" s="125" t="str">
        <f t="shared" si="157"/>
        <v/>
      </c>
      <c r="AS142" s="404" t="str">
        <f t="shared" si="158"/>
        <v/>
      </c>
      <c r="AT142" s="404"/>
      <c r="AU142" s="404"/>
      <c r="AV142" s="418"/>
      <c r="AW142" s="319"/>
      <c r="AX142" s="319"/>
      <c r="AY142" s="139"/>
      <c r="AZ142" s="136"/>
      <c r="BA142" s="136"/>
      <c r="BB142" s="136"/>
      <c r="BC142" s="136"/>
      <c r="BJ142" s="329"/>
      <c r="BK142" s="329"/>
      <c r="BL142" s="329"/>
      <c r="BM142" s="329"/>
      <c r="BN142" s="329"/>
      <c r="BO142" s="329"/>
      <c r="BP142" s="329"/>
      <c r="BQ142" s="329"/>
      <c r="BR142" s="329"/>
      <c r="BS142" s="329"/>
      <c r="BT142" s="329"/>
      <c r="BU142" s="329"/>
      <c r="BV142" s="329"/>
      <c r="BW142" s="329"/>
      <c r="BX142" s="329"/>
      <c r="BY142" s="329"/>
      <c r="BZ142" s="329"/>
      <c r="CA142" s="329"/>
      <c r="CB142" s="329"/>
      <c r="CC142" s="329"/>
      <c r="CD142" s="329"/>
      <c r="CE142" s="329"/>
      <c r="CF142" s="329"/>
      <c r="CG142" s="329"/>
      <c r="CH142" s="329"/>
      <c r="CL142" s="329"/>
    </row>
    <row r="143" spans="1:90" s="1" customFormat="1" ht="13.9" hidden="1" customHeight="1" x14ac:dyDescent="0.3">
      <c r="A143" s="565"/>
      <c r="B143" s="567" t="s">
        <v>545</v>
      </c>
      <c r="C143" s="567" t="s">
        <v>237</v>
      </c>
      <c r="D143" s="567" t="s">
        <v>544</v>
      </c>
      <c r="E143" s="567" t="s">
        <v>241</v>
      </c>
      <c r="F143" s="541"/>
      <c r="G143" s="541"/>
      <c r="H143" s="541"/>
      <c r="I143" s="541"/>
      <c r="J143" s="567" t="s">
        <v>353</v>
      </c>
      <c r="K143" s="582" t="s">
        <v>543</v>
      </c>
      <c r="L143" s="583" t="s">
        <v>542</v>
      </c>
      <c r="M143" s="583" t="str">
        <f t="shared" si="146"/>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43" s="567"/>
      <c r="O143" s="566">
        <v>12</v>
      </c>
      <c r="P143" s="557"/>
      <c r="Q143" s="559"/>
      <c r="R143" s="581"/>
      <c r="S143" s="557"/>
      <c r="T143" s="559"/>
      <c r="U143" s="581"/>
      <c r="V143" s="557"/>
      <c r="W143" s="559"/>
      <c r="X143" s="561"/>
      <c r="Y143" s="559"/>
      <c r="Z143" s="561"/>
      <c r="AA143" s="566"/>
      <c r="AB143" s="408"/>
      <c r="AC143" s="433"/>
      <c r="AD143" s="138"/>
      <c r="AE143" s="331"/>
      <c r="AF143" s="330"/>
      <c r="AG143" s="331" t="str">
        <f t="shared" si="153"/>
        <v/>
      </c>
      <c r="AH143" s="332"/>
      <c r="AI143" s="332"/>
      <c r="AJ143" s="333" t="str">
        <f t="shared" si="154"/>
        <v/>
      </c>
      <c r="AK143" s="332"/>
      <c r="AL143" s="332"/>
      <c r="AM143" s="332"/>
      <c r="AN143" s="124"/>
      <c r="AO143" s="419" t="str">
        <f t="shared" si="155"/>
        <v/>
      </c>
      <c r="AP143" s="125"/>
      <c r="AQ143" s="419" t="str">
        <f t="shared" si="156"/>
        <v/>
      </c>
      <c r="AR143" s="125" t="str">
        <f t="shared" si="157"/>
        <v/>
      </c>
      <c r="AS143" s="404" t="str">
        <f t="shared" si="158"/>
        <v/>
      </c>
      <c r="AT143" s="404"/>
      <c r="AU143" s="404"/>
      <c r="AV143" s="418"/>
      <c r="AW143" s="319"/>
      <c r="AX143" s="319"/>
      <c r="AY143" s="139"/>
      <c r="AZ143" s="136"/>
      <c r="BA143" s="136"/>
      <c r="BB143" s="136"/>
      <c r="BC143" s="136"/>
      <c r="BJ143" s="329"/>
      <c r="BK143" s="329"/>
      <c r="BL143" s="329"/>
      <c r="BM143" s="329"/>
      <c r="BN143" s="329"/>
      <c r="BO143" s="329"/>
      <c r="BP143" s="329"/>
      <c r="BQ143" s="329"/>
      <c r="BR143" s="329"/>
      <c r="BS143" s="329"/>
      <c r="BT143" s="329"/>
      <c r="BU143" s="329"/>
      <c r="BV143" s="329"/>
      <c r="BW143" s="329"/>
      <c r="BX143" s="329"/>
      <c r="BY143" s="329"/>
      <c r="BZ143" s="329"/>
      <c r="CA143" s="329"/>
      <c r="CB143" s="329"/>
      <c r="CC143" s="329"/>
      <c r="CD143" s="329"/>
      <c r="CE143" s="329"/>
      <c r="CF143" s="329"/>
      <c r="CG143" s="329"/>
      <c r="CH143" s="329"/>
      <c r="CL143" s="329"/>
    </row>
    <row r="144" spans="1:90" s="1" customFormat="1" ht="185.25" x14ac:dyDescent="0.3">
      <c r="A144" s="565" t="s">
        <v>541</v>
      </c>
      <c r="B144" s="567" t="s">
        <v>535</v>
      </c>
      <c r="C144" s="567" t="s">
        <v>237</v>
      </c>
      <c r="D144" s="567" t="s">
        <v>534</v>
      </c>
      <c r="E144" s="567" t="s">
        <v>241</v>
      </c>
      <c r="F144" s="541" t="s">
        <v>779</v>
      </c>
      <c r="G144" s="541" t="s">
        <v>794</v>
      </c>
      <c r="H144" s="541" t="s">
        <v>796</v>
      </c>
      <c r="I144" s="541" t="s">
        <v>789</v>
      </c>
      <c r="J144" s="567" t="s">
        <v>353</v>
      </c>
      <c r="K144" s="582" t="s">
        <v>538</v>
      </c>
      <c r="L144" s="583" t="s">
        <v>537</v>
      </c>
      <c r="M144" s="583" t="str">
        <f t="shared" si="146"/>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4" s="567" t="s">
        <v>213</v>
      </c>
      <c r="O144" s="566">
        <v>80000</v>
      </c>
      <c r="P144" s="557" t="str">
        <f t="shared" si="107"/>
        <v>Muy Alta</v>
      </c>
      <c r="Q144" s="559">
        <f t="shared" si="92"/>
        <v>1</v>
      </c>
      <c r="R144" s="581"/>
      <c r="S144" s="557" t="str">
        <f>IF(OR(R144='Tabla Impacto'!$C$11,R144='Tabla Impacto'!$D$11),"Leve",IF(OR(R144='Tabla Impacto'!$C$12,R144='Tabla Impacto'!$D$12),"Menor",IF(OR(R144='Tabla Impacto'!$C$13,R144='Tabla Impacto'!$D$13),"Moderado",IF(OR(R144='Tabla Impacto'!$C$14,R144='Tabla Impacto'!$D$14),"Mayor",IF(OR(R144='Tabla Impacto'!$C$15,R144='Tabla Impacto'!$D$15),"Catastrófico","")))))</f>
        <v/>
      </c>
      <c r="T144" s="559" t="str">
        <f t="shared" ref="T144" si="163">IF(S144="","",IF(S144="Leve",0.2,IF(S144="Menor",0.4,IF(S144="Moderado",0.6,IF(S144="Mayor",0.8,IF(S144="Catastrófico",1,))))))</f>
        <v/>
      </c>
      <c r="U144" s="581" t="s">
        <v>137</v>
      </c>
      <c r="V144" s="557" t="str">
        <f>IF(OR(U144='Tabla Impacto'!$C$11,U144='Tabla Impacto'!$D$11),"Leve",IF(OR(U144='Tabla Impacto'!$C$12,U144='Tabla Impacto'!$D$12),"Menor",IF(OR(U144='Tabla Impacto'!$C$13,U144='Tabla Impacto'!$D$13),"Moderado",IF(OR(U144='Tabla Impacto'!$C$14,U144='Tabla Impacto'!$D$14),"Mayor",IF(OR(U144='Tabla Impacto'!$C$15,U144='Tabla Impacto'!$D$15),"Catastrófico","")))))</f>
        <v>Mayor</v>
      </c>
      <c r="W144" s="559">
        <f t="shared" ref="W144" si="164">IF(V144="","",IF(V144="Leve",0.2,IF(V144="Menor",0.4,IF(V144="Moderado",0.6,IF(V144="Mayor",0.8,IF(V144="Catastrófico",1,))))))</f>
        <v>0.8</v>
      </c>
      <c r="X144" s="561" t="str">
        <f>IF(Y144="","",IF(Y144='Tabla Impacto'!$G$4,'Tabla Impacto'!$F$4,IF(Y144='Tabla Impacto'!$G$5,'Tabla Impacto'!$F$5,IF(Y144='Tabla Impacto'!$G$6,'Tabla Impacto'!$F$6,IF(Y144='Tabla Impacto'!$G$7,'Tabla Impacto'!$F$7,IF(Y144='Tabla Impacto'!$G$8,'Tabla Impacto'!$F$8))))))</f>
        <v>Mayor</v>
      </c>
      <c r="Y144" s="559">
        <f t="shared" ref="Y144" si="165">+IF(T144="",W144,IF(W144="",T144,IF(T144&gt;W144,T144,W144)))</f>
        <v>0.8</v>
      </c>
      <c r="Z144" s="561" t="str">
        <f t="shared" ref="Z144" si="166">IF(OR(AND(P144="Muy Baja",X144="Leve"),AND(P144="Muy Baja",X144="Menor"),AND(P144="Baja",X144="Leve")),"Bajo",IF(OR(AND(P144="Muy baja",X144="Moderado"),AND(P144="Baja",X144="Menor"),AND(P144="Baja",X144="Moderado"),AND(P144="Media",X144="Leve"),AND(P144="Media",X144="Menor"),AND(P144="Media",X144="Moderado"),AND(P144="Alta",X144="Leve"),AND(P144="Alta",X144="Menor")),"Moderado",IF(OR(AND(P144="Muy Baja",X144="Mayor"),AND(P144="Baja",X144="Mayor"),AND(P144="Media",X144="Mayor"),AND(P144="Alta",X144="Moderado"),AND(P144="Alta",X144="Mayor"),AND(P144="Muy Alta",X144="Leve"),AND(P144="Muy Alta",X144="Menor"),AND(P144="Muy Alta",X144="Moderado"),AND(P144="Muy Alta",X144="Mayor")),"Alto",IF(OR(AND(P144="Muy Baja",X144="Catastrófico"),AND(P144="Baja",X144="Catastrófico"),AND(P144="Media",X144="Catastrófico"),AND(P144="Alta",X144="Catastrófico"),AND(P144="Muy Alta",X144="Catastrófico")),"Extremo",""))))</f>
        <v>Alto</v>
      </c>
      <c r="AA144" s="566"/>
      <c r="AB144" s="408">
        <v>1</v>
      </c>
      <c r="AC144" s="433" t="s">
        <v>531</v>
      </c>
      <c r="AD144" s="138"/>
      <c r="AE144" s="331" t="s">
        <v>223</v>
      </c>
      <c r="AF144" s="330" t="s">
        <v>709</v>
      </c>
      <c r="AG144" s="331" t="s">
        <v>3</v>
      </c>
      <c r="AH144" s="332" t="s">
        <v>12</v>
      </c>
      <c r="AI144" s="332" t="s">
        <v>8</v>
      </c>
      <c r="AJ144" s="333" t="str">
        <f t="shared" si="154"/>
        <v>40%</v>
      </c>
      <c r="AK144" s="332" t="s">
        <v>17</v>
      </c>
      <c r="AL144" s="332" t="s">
        <v>20</v>
      </c>
      <c r="AM144" s="332" t="s">
        <v>111</v>
      </c>
      <c r="AN144" s="309">
        <f>IFERROR(IF(AG144="Probabilidad",(Q144-(+Q144*AJ144)),IF(AG144="Impacto",Q144,"")),"")</f>
        <v>0.6</v>
      </c>
      <c r="AO144" s="419" t="str">
        <f t="shared" ref="AO144" si="167">IFERROR(IF(AN144="","",IF(AN144&lt;=0.2,"Muy Baja",IF(AN144&lt;=0.4,"Baja",IF(AN144&lt;=0.6,"Media",IF(AN144&lt;=0.8,"Alta","Muy Alta"))))),"")</f>
        <v>Media</v>
      </c>
      <c r="AP144" s="125">
        <f>+AN144</f>
        <v>0.6</v>
      </c>
      <c r="AQ144" s="419" t="str">
        <f t="shared" ref="AQ144" si="168">IFERROR(IF(AR144="","",IF(AR144&lt;=0.2,"Leve",IF(AR144&lt;=0.4,"Menor",IF(AR144&lt;=0.6,"Moderado",IF(AR144&lt;=0.8,"Mayor","Catastrófico"))))),"")</f>
        <v>Mayor</v>
      </c>
      <c r="AR144" s="125">
        <f>IFERROR(IF(AG144="Impacto",(Y144-(+Y144*AJ144)),IF(AG144="Probabilidad",Y144,"")),"")</f>
        <v>0.8</v>
      </c>
      <c r="AS144" s="404" t="str">
        <f t="shared" ref="AS144" si="169">IFERROR(IF(OR(AND(AO144="Muy Baja",AQ144="Leve"),AND(AO144="Muy Baja",AQ144="Menor"),AND(AO144="Baja",AQ144="Leve")),"Bajo",IF(OR(AND(AO144="Muy baja",AQ144="Moderado"),AND(AO144="Baja",AQ144="Menor"),AND(AO144="Baja",AQ144="Moderado"),AND(AO144="Media",AQ144="Leve"),AND(AO144="Media",AQ144="Menor"),AND(AO144="Media",AQ144="Moderado"),AND(AO144="Alta",AQ144="Leve"),AND(AO144="Alta",AQ144="Menor")),"Moderado",IF(OR(AND(AO144="Muy Baja",AQ144="Mayor"),AND(AO144="Baja",AQ144="Mayor"),AND(AO144="Media",AQ144="Mayor"),AND(AO144="Alta",AQ144="Moderado"),AND(AO144="Alta",AQ144="Mayor"),AND(AO144="Muy Alta",AQ144="Leve"),AND(AO144="Muy Alta",AQ144="Menor"),AND(AO144="Muy Alta",AQ144="Moderado"),AND(AO144="Muy Alta",AQ144="Mayor")),"Alto",IF(OR(AND(AO144="Muy Baja",AQ144="Catastrófico"),AND(AO144="Baja",AQ144="Catastrófico"),AND(AO144="Media",AQ144="Catastrófico"),AND(AO144="Alta",AQ144="Catastrófico"),AND(AO144="Muy Alta",AQ144="Catastrófico")),"Extremo","")))),"")</f>
        <v>Alto</v>
      </c>
      <c r="AT144" s="546">
        <f>+AP145</f>
        <v>0.36</v>
      </c>
      <c r="AU144" s="546">
        <f>+AR145</f>
        <v>0.8</v>
      </c>
      <c r="AV144" s="547" t="s">
        <v>122</v>
      </c>
      <c r="AW144" s="319"/>
      <c r="AX144" s="319"/>
      <c r="AY144" s="335">
        <f>+SUM(AZ144:BC144)</f>
        <v>6</v>
      </c>
      <c r="AZ144" s="336">
        <v>1</v>
      </c>
      <c r="BA144" s="336">
        <v>2</v>
      </c>
      <c r="BB144" s="336">
        <v>1</v>
      </c>
      <c r="BC144" s="336">
        <v>2</v>
      </c>
      <c r="BJ144" s="329"/>
      <c r="BK144" s="329"/>
      <c r="BL144" s="329"/>
      <c r="BM144" s="329"/>
      <c r="BN144" s="329"/>
      <c r="BO144" s="329"/>
      <c r="BP144" s="329"/>
      <c r="BQ144" s="329"/>
      <c r="BR144" s="329"/>
      <c r="BS144" s="329"/>
      <c r="BT144" s="329"/>
      <c r="BU144" s="329"/>
      <c r="BV144" s="329"/>
      <c r="BW144" s="329"/>
      <c r="BX144" s="329"/>
      <c r="BY144" s="329"/>
      <c r="BZ144" s="329"/>
      <c r="CA144" s="329"/>
      <c r="CB144" s="329"/>
      <c r="CC144" s="329"/>
      <c r="CD144" s="329"/>
      <c r="CE144" s="329"/>
      <c r="CF144" s="329"/>
      <c r="CG144" s="329"/>
      <c r="CH144" s="329"/>
      <c r="CL144" s="329"/>
    </row>
    <row r="145" spans="1:90" s="1" customFormat="1" ht="114" x14ac:dyDescent="0.3">
      <c r="A145" s="565"/>
      <c r="B145" s="567" t="s">
        <v>540</v>
      </c>
      <c r="C145" s="567" t="s">
        <v>237</v>
      </c>
      <c r="D145" s="567" t="s">
        <v>539</v>
      </c>
      <c r="E145" s="567" t="s">
        <v>241</v>
      </c>
      <c r="F145" s="541"/>
      <c r="G145" s="541"/>
      <c r="H145" s="541"/>
      <c r="I145" s="541"/>
      <c r="J145" s="567" t="s">
        <v>353</v>
      </c>
      <c r="K145" s="582" t="s">
        <v>538</v>
      </c>
      <c r="L145" s="583" t="s">
        <v>537</v>
      </c>
      <c r="M145" s="583" t="str">
        <f t="shared" si="146"/>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5" s="567"/>
      <c r="O145" s="566">
        <v>12</v>
      </c>
      <c r="P145" s="557"/>
      <c r="Q145" s="559"/>
      <c r="R145" s="581"/>
      <c r="S145" s="557"/>
      <c r="T145" s="559"/>
      <c r="U145" s="581"/>
      <c r="V145" s="557"/>
      <c r="W145" s="559"/>
      <c r="X145" s="561"/>
      <c r="Y145" s="559"/>
      <c r="Z145" s="561"/>
      <c r="AA145" s="566"/>
      <c r="AB145" s="408">
        <v>2</v>
      </c>
      <c r="AC145" s="433" t="s">
        <v>530</v>
      </c>
      <c r="AD145" s="138"/>
      <c r="AE145" s="331" t="s">
        <v>223</v>
      </c>
      <c r="AF145" s="330" t="s">
        <v>710</v>
      </c>
      <c r="AG145" s="331" t="s">
        <v>3</v>
      </c>
      <c r="AH145" s="332" t="s">
        <v>12</v>
      </c>
      <c r="AI145" s="332" t="s">
        <v>8</v>
      </c>
      <c r="AJ145" s="333" t="str">
        <f t="shared" si="154"/>
        <v>40%</v>
      </c>
      <c r="AK145" s="332" t="s">
        <v>17</v>
      </c>
      <c r="AL145" s="332" t="s">
        <v>20</v>
      </c>
      <c r="AM145" s="332" t="s">
        <v>111</v>
      </c>
      <c r="AN145" s="308">
        <f>IFERROR(IF(AND(AG144="Probabilidad",AG145="Probabilidad"),(AP144-(+AP144*AJ145)),IF(AG145="Probabilidad",(Q144-(+Q144*AJ145)),IF(AG145="Impacto",AP144,""))),"")</f>
        <v>0.36</v>
      </c>
      <c r="AO145" s="419" t="str">
        <f t="shared" si="155"/>
        <v>Baja</v>
      </c>
      <c r="AP145" s="125">
        <f>+AN145</f>
        <v>0.36</v>
      </c>
      <c r="AQ145" s="419" t="str">
        <f t="shared" si="156"/>
        <v>Mayor</v>
      </c>
      <c r="AR145" s="125">
        <f>IFERROR(IF(AND(AG144="Impacto",AG145="Impacto"),(AR144-(+AR144*AJ145)),IF(AG145="Impacto",(Y144-(+Y144*AJ145)),IF(AG145="Probabilidad",AR144,""))),"")</f>
        <v>0.8</v>
      </c>
      <c r="AS145" s="404" t="str">
        <f t="shared" si="158"/>
        <v>Alto</v>
      </c>
      <c r="AT145" s="546"/>
      <c r="AU145" s="546"/>
      <c r="AV145" s="547"/>
      <c r="AW145" s="319"/>
      <c r="AX145" s="319"/>
      <c r="AY145" s="335">
        <f>+SUM(AZ145:BC145)</f>
        <v>12</v>
      </c>
      <c r="AZ145" s="336">
        <v>3</v>
      </c>
      <c r="BA145" s="336">
        <v>3</v>
      </c>
      <c r="BB145" s="336">
        <v>3</v>
      </c>
      <c r="BC145" s="336">
        <v>3</v>
      </c>
      <c r="BJ145" s="329"/>
      <c r="BK145" s="329"/>
      <c r="BL145" s="329"/>
      <c r="BM145" s="329"/>
      <c r="BN145" s="329"/>
      <c r="BO145" s="329"/>
      <c r="BP145" s="329"/>
      <c r="BQ145" s="329"/>
      <c r="BR145" s="329"/>
      <c r="BS145" s="329"/>
      <c r="BT145" s="329"/>
      <c r="BU145" s="329"/>
      <c r="BV145" s="329"/>
      <c r="BW145" s="329"/>
      <c r="BX145" s="329"/>
      <c r="BY145" s="329"/>
      <c r="BZ145" s="329"/>
      <c r="CA145" s="329"/>
      <c r="CB145" s="329"/>
      <c r="CC145" s="329"/>
      <c r="CD145" s="329"/>
      <c r="CE145" s="329"/>
      <c r="CF145" s="329"/>
      <c r="CG145" s="329"/>
      <c r="CH145" s="329"/>
      <c r="CL145" s="329"/>
    </row>
    <row r="146" spans="1:90" s="1" customFormat="1" ht="13.9" hidden="1" customHeight="1" x14ac:dyDescent="0.3">
      <c r="A146" s="565"/>
      <c r="B146" s="567" t="s">
        <v>540</v>
      </c>
      <c r="C146" s="567" t="s">
        <v>237</v>
      </c>
      <c r="D146" s="567" t="s">
        <v>539</v>
      </c>
      <c r="E146" s="567" t="s">
        <v>241</v>
      </c>
      <c r="F146" s="541"/>
      <c r="G146" s="541"/>
      <c r="H146" s="541"/>
      <c r="I146" s="541"/>
      <c r="J146" s="567" t="s">
        <v>353</v>
      </c>
      <c r="K146" s="582" t="s">
        <v>538</v>
      </c>
      <c r="L146" s="583" t="s">
        <v>537</v>
      </c>
      <c r="M146" s="583" t="str">
        <f t="shared" si="146"/>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6" s="567"/>
      <c r="O146" s="566">
        <v>12</v>
      </c>
      <c r="P146" s="557"/>
      <c r="Q146" s="559"/>
      <c r="R146" s="581"/>
      <c r="S146" s="557"/>
      <c r="T146" s="559"/>
      <c r="U146" s="581"/>
      <c r="V146" s="557"/>
      <c r="W146" s="559"/>
      <c r="X146" s="561"/>
      <c r="Y146" s="559"/>
      <c r="Z146" s="561"/>
      <c r="AA146" s="566"/>
      <c r="AB146" s="408"/>
      <c r="AC146" s="433"/>
      <c r="AD146" s="138"/>
      <c r="AE146" s="331"/>
      <c r="AF146" s="330"/>
      <c r="AG146" s="331" t="str">
        <f t="shared" si="153"/>
        <v/>
      </c>
      <c r="AH146" s="332"/>
      <c r="AI146" s="332"/>
      <c r="AJ146" s="333" t="str">
        <f t="shared" si="154"/>
        <v/>
      </c>
      <c r="AK146" s="332"/>
      <c r="AL146" s="332"/>
      <c r="AM146" s="332"/>
      <c r="AN146" s="124"/>
      <c r="AO146" s="419" t="str">
        <f t="shared" si="155"/>
        <v/>
      </c>
      <c r="AP146" s="125"/>
      <c r="AQ146" s="419" t="str">
        <f t="shared" si="156"/>
        <v/>
      </c>
      <c r="AR146" s="125" t="str">
        <f t="shared" si="157"/>
        <v/>
      </c>
      <c r="AS146" s="404" t="str">
        <f t="shared" si="158"/>
        <v/>
      </c>
      <c r="AT146" s="404"/>
      <c r="AU146" s="404"/>
      <c r="AV146" s="418"/>
      <c r="AW146" s="319"/>
      <c r="AX146" s="319"/>
      <c r="AY146" s="139"/>
      <c r="AZ146" s="136"/>
      <c r="BA146" s="136"/>
      <c r="BB146" s="136"/>
      <c r="BC146" s="136"/>
      <c r="BJ146" s="329"/>
      <c r="BK146" s="329"/>
      <c r="BL146" s="329"/>
      <c r="BM146" s="329"/>
      <c r="BN146" s="329"/>
      <c r="BO146" s="329"/>
      <c r="BP146" s="329"/>
      <c r="BQ146" s="329"/>
      <c r="BR146" s="329"/>
      <c r="BS146" s="329"/>
      <c r="BT146" s="329"/>
      <c r="BU146" s="329"/>
      <c r="BV146" s="329"/>
      <c r="BW146" s="329"/>
      <c r="BX146" s="329"/>
      <c r="BY146" s="329"/>
      <c r="BZ146" s="329"/>
      <c r="CA146" s="329"/>
      <c r="CB146" s="329"/>
      <c r="CC146" s="329"/>
      <c r="CD146" s="329"/>
      <c r="CE146" s="329"/>
      <c r="CF146" s="329"/>
      <c r="CG146" s="329"/>
      <c r="CH146" s="329"/>
      <c r="CL146" s="329"/>
    </row>
    <row r="147" spans="1:90" s="1" customFormat="1" ht="13.9" hidden="1" customHeight="1" x14ac:dyDescent="0.3">
      <c r="A147" s="565"/>
      <c r="B147" s="567" t="s">
        <v>540</v>
      </c>
      <c r="C147" s="567" t="s">
        <v>237</v>
      </c>
      <c r="D147" s="567" t="s">
        <v>539</v>
      </c>
      <c r="E147" s="567" t="s">
        <v>241</v>
      </c>
      <c r="F147" s="541"/>
      <c r="G147" s="541"/>
      <c r="H147" s="541"/>
      <c r="I147" s="541"/>
      <c r="J147" s="567" t="s">
        <v>353</v>
      </c>
      <c r="K147" s="582" t="s">
        <v>538</v>
      </c>
      <c r="L147" s="583" t="s">
        <v>537</v>
      </c>
      <c r="M147" s="583" t="str">
        <f t="shared" si="146"/>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7" s="567"/>
      <c r="O147" s="566">
        <v>12</v>
      </c>
      <c r="P147" s="557"/>
      <c r="Q147" s="559"/>
      <c r="R147" s="581"/>
      <c r="S147" s="557"/>
      <c r="T147" s="559"/>
      <c r="U147" s="581"/>
      <c r="V147" s="557"/>
      <c r="W147" s="559"/>
      <c r="X147" s="561"/>
      <c r="Y147" s="559"/>
      <c r="Z147" s="561"/>
      <c r="AA147" s="566"/>
      <c r="AB147" s="408"/>
      <c r="AC147" s="433"/>
      <c r="AD147" s="138"/>
      <c r="AE147" s="331"/>
      <c r="AF147" s="330"/>
      <c r="AG147" s="331" t="str">
        <f t="shared" si="153"/>
        <v/>
      </c>
      <c r="AH147" s="332"/>
      <c r="AI147" s="332"/>
      <c r="AJ147" s="333" t="str">
        <f t="shared" si="154"/>
        <v/>
      </c>
      <c r="AK147" s="332"/>
      <c r="AL147" s="332"/>
      <c r="AM147" s="332"/>
      <c r="AN147" s="124"/>
      <c r="AO147" s="419" t="str">
        <f t="shared" si="155"/>
        <v/>
      </c>
      <c r="AP147" s="125"/>
      <c r="AQ147" s="419" t="str">
        <f t="shared" si="156"/>
        <v/>
      </c>
      <c r="AR147" s="125" t="str">
        <f t="shared" si="157"/>
        <v/>
      </c>
      <c r="AS147" s="404" t="str">
        <f t="shared" si="158"/>
        <v/>
      </c>
      <c r="AT147" s="404"/>
      <c r="AU147" s="404"/>
      <c r="AV147" s="418"/>
      <c r="AW147" s="319"/>
      <c r="AX147" s="319"/>
      <c r="AY147" s="139"/>
      <c r="AZ147" s="136"/>
      <c r="BA147" s="136"/>
      <c r="BB147" s="136"/>
      <c r="BC147" s="136"/>
      <c r="BJ147" s="329"/>
      <c r="BK147" s="329"/>
      <c r="BL147" s="329"/>
      <c r="BM147" s="329"/>
      <c r="BN147" s="329"/>
      <c r="BO147" s="329"/>
      <c r="BP147" s="329"/>
      <c r="BQ147" s="329"/>
      <c r="BR147" s="329"/>
      <c r="BS147" s="329"/>
      <c r="BT147" s="329"/>
      <c r="BU147" s="329"/>
      <c r="BV147" s="329"/>
      <c r="BW147" s="329"/>
      <c r="BX147" s="329"/>
      <c r="BY147" s="329"/>
      <c r="BZ147" s="329"/>
      <c r="CA147" s="329"/>
      <c r="CB147" s="329"/>
      <c r="CC147" s="329"/>
      <c r="CD147" s="329"/>
      <c r="CE147" s="329"/>
      <c r="CF147" s="329"/>
      <c r="CG147" s="329"/>
      <c r="CH147" s="329"/>
      <c r="CL147" s="329"/>
    </row>
    <row r="148" spans="1:90" s="1" customFormat="1" ht="13.9" hidden="1" customHeight="1" x14ac:dyDescent="0.3">
      <c r="A148" s="565"/>
      <c r="B148" s="567" t="s">
        <v>540</v>
      </c>
      <c r="C148" s="567" t="s">
        <v>237</v>
      </c>
      <c r="D148" s="567" t="s">
        <v>539</v>
      </c>
      <c r="E148" s="567" t="s">
        <v>241</v>
      </c>
      <c r="F148" s="541"/>
      <c r="G148" s="541"/>
      <c r="H148" s="541"/>
      <c r="I148" s="541"/>
      <c r="J148" s="567" t="s">
        <v>353</v>
      </c>
      <c r="K148" s="582" t="s">
        <v>538</v>
      </c>
      <c r="L148" s="583" t="s">
        <v>537</v>
      </c>
      <c r="M148" s="583" t="str">
        <f t="shared" si="146"/>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8" s="567"/>
      <c r="O148" s="566">
        <v>12</v>
      </c>
      <c r="P148" s="557"/>
      <c r="Q148" s="559"/>
      <c r="R148" s="581"/>
      <c r="S148" s="557"/>
      <c r="T148" s="559"/>
      <c r="U148" s="581"/>
      <c r="V148" s="557"/>
      <c r="W148" s="559"/>
      <c r="X148" s="561"/>
      <c r="Y148" s="559"/>
      <c r="Z148" s="561"/>
      <c r="AA148" s="566"/>
      <c r="AB148" s="408"/>
      <c r="AC148" s="433"/>
      <c r="AD148" s="138"/>
      <c r="AE148" s="331"/>
      <c r="AF148" s="330"/>
      <c r="AG148" s="331" t="str">
        <f t="shared" si="153"/>
        <v/>
      </c>
      <c r="AH148" s="332"/>
      <c r="AI148" s="332"/>
      <c r="AJ148" s="333" t="str">
        <f t="shared" si="154"/>
        <v/>
      </c>
      <c r="AK148" s="332"/>
      <c r="AL148" s="332"/>
      <c r="AM148" s="332"/>
      <c r="AN148" s="124"/>
      <c r="AO148" s="419" t="str">
        <f t="shared" si="155"/>
        <v/>
      </c>
      <c r="AP148" s="125"/>
      <c r="AQ148" s="419" t="str">
        <f t="shared" si="156"/>
        <v/>
      </c>
      <c r="AR148" s="125" t="str">
        <f t="shared" si="157"/>
        <v/>
      </c>
      <c r="AS148" s="404" t="str">
        <f t="shared" si="158"/>
        <v/>
      </c>
      <c r="AT148" s="404"/>
      <c r="AU148" s="404"/>
      <c r="AV148" s="418"/>
      <c r="AW148" s="319"/>
      <c r="AX148" s="319"/>
      <c r="AY148" s="139"/>
      <c r="AZ148" s="136"/>
      <c r="BA148" s="136"/>
      <c r="BB148" s="136"/>
      <c r="BC148" s="136"/>
      <c r="BJ148" s="329"/>
      <c r="BK148" s="329"/>
      <c r="BL148" s="329"/>
      <c r="BM148" s="329"/>
      <c r="BN148" s="329"/>
      <c r="BO148" s="329"/>
      <c r="BP148" s="329"/>
      <c r="BQ148" s="329"/>
      <c r="BR148" s="329"/>
      <c r="BS148" s="329"/>
      <c r="BT148" s="329"/>
      <c r="BU148" s="329"/>
      <c r="BV148" s="329"/>
      <c r="BW148" s="329"/>
      <c r="BX148" s="329"/>
      <c r="BY148" s="329"/>
      <c r="BZ148" s="329"/>
      <c r="CA148" s="329"/>
      <c r="CB148" s="329"/>
      <c r="CC148" s="329"/>
      <c r="CD148" s="329"/>
      <c r="CE148" s="329"/>
      <c r="CF148" s="329"/>
      <c r="CG148" s="329"/>
      <c r="CH148" s="329"/>
      <c r="CL148" s="329"/>
    </row>
    <row r="149" spans="1:90" s="1" customFormat="1" ht="13.9" hidden="1" customHeight="1" x14ac:dyDescent="0.3">
      <c r="A149" s="565"/>
      <c r="B149" s="567" t="s">
        <v>540</v>
      </c>
      <c r="C149" s="567" t="s">
        <v>237</v>
      </c>
      <c r="D149" s="567" t="s">
        <v>539</v>
      </c>
      <c r="E149" s="567" t="s">
        <v>241</v>
      </c>
      <c r="F149" s="541"/>
      <c r="G149" s="541"/>
      <c r="H149" s="541"/>
      <c r="I149" s="541"/>
      <c r="J149" s="567" t="s">
        <v>353</v>
      </c>
      <c r="K149" s="582" t="s">
        <v>538</v>
      </c>
      <c r="L149" s="583" t="s">
        <v>537</v>
      </c>
      <c r="M149" s="583" t="str">
        <f t="shared" si="146"/>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9" s="567"/>
      <c r="O149" s="566">
        <v>12</v>
      </c>
      <c r="P149" s="557"/>
      <c r="Q149" s="559"/>
      <c r="R149" s="581"/>
      <c r="S149" s="557"/>
      <c r="T149" s="559"/>
      <c r="U149" s="581"/>
      <c r="V149" s="557"/>
      <c r="W149" s="559"/>
      <c r="X149" s="561"/>
      <c r="Y149" s="559"/>
      <c r="Z149" s="561"/>
      <c r="AA149" s="566"/>
      <c r="AB149" s="408"/>
      <c r="AC149" s="433"/>
      <c r="AD149" s="138"/>
      <c r="AE149" s="331"/>
      <c r="AF149" s="330"/>
      <c r="AG149" s="331" t="str">
        <f t="shared" si="153"/>
        <v/>
      </c>
      <c r="AH149" s="332"/>
      <c r="AI149" s="332"/>
      <c r="AJ149" s="333" t="str">
        <f t="shared" si="154"/>
        <v/>
      </c>
      <c r="AK149" s="332"/>
      <c r="AL149" s="332"/>
      <c r="AM149" s="332"/>
      <c r="AN149" s="124"/>
      <c r="AO149" s="419" t="str">
        <f t="shared" si="155"/>
        <v/>
      </c>
      <c r="AP149" s="125"/>
      <c r="AQ149" s="419" t="str">
        <f t="shared" si="156"/>
        <v/>
      </c>
      <c r="AR149" s="125" t="str">
        <f t="shared" si="157"/>
        <v/>
      </c>
      <c r="AS149" s="404" t="str">
        <f t="shared" si="158"/>
        <v/>
      </c>
      <c r="AT149" s="404"/>
      <c r="AU149" s="404"/>
      <c r="AV149" s="418"/>
      <c r="AW149" s="319"/>
      <c r="AX149" s="319"/>
      <c r="AY149" s="139"/>
      <c r="AZ149" s="136"/>
      <c r="BA149" s="136"/>
      <c r="BB149" s="136"/>
      <c r="BC149" s="136"/>
      <c r="BJ149" s="329"/>
      <c r="BK149" s="329"/>
      <c r="BL149" s="329"/>
      <c r="BM149" s="329"/>
      <c r="BN149" s="329"/>
      <c r="BO149" s="329"/>
      <c r="BP149" s="329"/>
      <c r="BQ149" s="329"/>
      <c r="BR149" s="329"/>
      <c r="BS149" s="329"/>
      <c r="BT149" s="329"/>
      <c r="BU149" s="329"/>
      <c r="BV149" s="329"/>
      <c r="BW149" s="329"/>
      <c r="BX149" s="329"/>
      <c r="BY149" s="329"/>
      <c r="BZ149" s="329"/>
      <c r="CA149" s="329"/>
      <c r="CB149" s="329"/>
      <c r="CC149" s="329"/>
      <c r="CD149" s="329"/>
      <c r="CE149" s="329"/>
      <c r="CF149" s="329"/>
      <c r="CG149" s="329"/>
      <c r="CH149" s="329"/>
      <c r="CL149" s="329"/>
    </row>
    <row r="150" spans="1:90" s="1" customFormat="1" ht="185.25" x14ac:dyDescent="0.3">
      <c r="A150" s="565" t="s">
        <v>536</v>
      </c>
      <c r="B150" s="567" t="s">
        <v>528</v>
      </c>
      <c r="C150" s="567" t="s">
        <v>237</v>
      </c>
      <c r="D150" s="567" t="s">
        <v>527</v>
      </c>
      <c r="E150" s="567" t="s">
        <v>241</v>
      </c>
      <c r="F150" s="541" t="s">
        <v>779</v>
      </c>
      <c r="G150" s="541" t="s">
        <v>794</v>
      </c>
      <c r="H150" s="541" t="s">
        <v>796</v>
      </c>
      <c r="I150" s="541" t="s">
        <v>800</v>
      </c>
      <c r="J150" s="567" t="s">
        <v>941</v>
      </c>
      <c r="K150" s="582" t="s">
        <v>533</v>
      </c>
      <c r="L150" s="583" t="s">
        <v>532</v>
      </c>
      <c r="M150" s="583" t="str">
        <f t="shared" si="146"/>
        <v>Posibilidad de pérdida Económica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0" s="567" t="s">
        <v>213</v>
      </c>
      <c r="O150" s="566">
        <v>80000</v>
      </c>
      <c r="P150" s="557" t="str">
        <f t="shared" si="107"/>
        <v>Muy Alta</v>
      </c>
      <c r="Q150" s="559">
        <f t="shared" ref="Q150:Q168" si="170">IF(P150="","",IF(P150="Muy Baja",0.2,IF(P150="Baja",0.4,IF(P150="Media",0.6,IF(P150="Alta",0.8,IF(P150="Muy Alta",1,))))))</f>
        <v>1</v>
      </c>
      <c r="R150" s="581" t="s">
        <v>131</v>
      </c>
      <c r="S150" s="557" t="str">
        <f>IF(OR(R150='Tabla Impacto'!$C$11,R150='Tabla Impacto'!$D$11),"Leve",IF(OR(R150='Tabla Impacto'!$C$12,R150='Tabla Impacto'!$D$12),"Menor",IF(OR(R150='Tabla Impacto'!$C$13,R150='Tabla Impacto'!$D$13),"Moderado",IF(OR(R150='Tabla Impacto'!$C$14,R150='Tabla Impacto'!$D$14),"Mayor",IF(OR(R150='Tabla Impacto'!$C$15,R150='Tabla Impacto'!$D$15),"Catastrófico","")))))</f>
        <v>Moderado</v>
      </c>
      <c r="T150" s="559">
        <f t="shared" ref="T150" si="171">IF(S150="","",IF(S150="Leve",0.2,IF(S150="Menor",0.4,IF(S150="Moderado",0.6,IF(S150="Mayor",0.8,IF(S150="Catastrófico",1,))))))</f>
        <v>0.6</v>
      </c>
      <c r="U150" s="581"/>
      <c r="V150" s="557" t="str">
        <f>IF(OR(U150='Tabla Impacto'!$C$11,U150='Tabla Impacto'!$D$11),"Leve",IF(OR(U150='Tabla Impacto'!$C$12,U150='Tabla Impacto'!$D$12),"Menor",IF(OR(U150='Tabla Impacto'!$C$13,U150='Tabla Impacto'!$D$13),"Moderado",IF(OR(U150='Tabla Impacto'!$C$14,U150='Tabla Impacto'!$D$14),"Mayor",IF(OR(U150='Tabla Impacto'!$C$15,U150='Tabla Impacto'!$D$15),"Catastrófico","")))))</f>
        <v/>
      </c>
      <c r="W150" s="559" t="str">
        <f t="shared" ref="W150" si="172">IF(V150="","",IF(V150="Leve",0.2,IF(V150="Menor",0.4,IF(V150="Moderado",0.6,IF(V150="Mayor",0.8,IF(V150="Catastrófico",1,))))))</f>
        <v/>
      </c>
      <c r="X150" s="561" t="str">
        <f>IF(Y150="","",IF(Y150='Tabla Impacto'!$G$4,'Tabla Impacto'!$F$4,IF(Y150='Tabla Impacto'!$G$5,'Tabla Impacto'!$F$5,IF(Y150='Tabla Impacto'!$G$6,'Tabla Impacto'!$F$6,IF(Y150='Tabla Impacto'!$G$7,'Tabla Impacto'!$F$7,IF(Y150='Tabla Impacto'!$G$8,'Tabla Impacto'!$F$8))))))</f>
        <v>Moderado</v>
      </c>
      <c r="Y150" s="559">
        <f t="shared" ref="Y150" si="173">+IF(T150="",W150,IF(W150="",T150,IF(T150&gt;W150,T150,W150)))</f>
        <v>0.6</v>
      </c>
      <c r="Z150" s="561" t="str">
        <f t="shared" ref="Z150" si="174">IF(OR(AND(P150="Muy Baja",X150="Leve"),AND(P150="Muy Baja",X150="Menor"),AND(P150="Baja",X150="Leve")),"Bajo",IF(OR(AND(P150="Muy baja",X150="Moderado"),AND(P150="Baja",X150="Menor"),AND(P150="Baja",X150="Moderado"),AND(P150="Media",X150="Leve"),AND(P150="Media",X150="Menor"),AND(P150="Media",X150="Moderado"),AND(P150="Alta",X150="Leve"),AND(P150="Alta",X150="Menor")),"Moderado",IF(OR(AND(P150="Muy Baja",X150="Mayor"),AND(P150="Baja",X150="Mayor"),AND(P150="Media",X150="Mayor"),AND(P150="Alta",X150="Moderado"),AND(P150="Alta",X150="Mayor"),AND(P150="Muy Alta",X150="Leve"),AND(P150="Muy Alta",X150="Menor"),AND(P150="Muy Alta",X150="Moderado"),AND(P150="Muy Alta",X150="Mayor")),"Alto",IF(OR(AND(P150="Muy Baja",X150="Catastrófico"),AND(P150="Baja",X150="Catastrófico"),AND(P150="Media",X150="Catastrófico"),AND(P150="Alta",X150="Catastrófico"),AND(P150="Muy Alta",X150="Catastrófico")),"Extremo",""))))</f>
        <v>Alto</v>
      </c>
      <c r="AA150" s="566"/>
      <c r="AB150" s="408">
        <v>1</v>
      </c>
      <c r="AC150" s="433" t="s">
        <v>531</v>
      </c>
      <c r="AD150" s="138"/>
      <c r="AE150" s="331" t="s">
        <v>223</v>
      </c>
      <c r="AF150" s="330" t="s">
        <v>711</v>
      </c>
      <c r="AG150" s="331" t="s">
        <v>3</v>
      </c>
      <c r="AH150" s="332" t="s">
        <v>12</v>
      </c>
      <c r="AI150" s="332" t="s">
        <v>8</v>
      </c>
      <c r="AJ150" s="333" t="str">
        <f t="shared" si="154"/>
        <v>40%</v>
      </c>
      <c r="AK150" s="332" t="s">
        <v>17</v>
      </c>
      <c r="AL150" s="332" t="s">
        <v>20</v>
      </c>
      <c r="AM150" s="332" t="s">
        <v>111</v>
      </c>
      <c r="AN150" s="309">
        <f>IFERROR(IF(AG150="Probabilidad",(Q150-(+Q150*AJ150)),IF(AG150="Impacto",Q150,"")),"")</f>
        <v>0.6</v>
      </c>
      <c r="AO150" s="419" t="str">
        <f t="shared" si="155"/>
        <v>Media</v>
      </c>
      <c r="AP150" s="125">
        <f>+AN150</f>
        <v>0.6</v>
      </c>
      <c r="AQ150" s="419" t="str">
        <f t="shared" si="156"/>
        <v>Moderado</v>
      </c>
      <c r="AR150" s="125">
        <f>IFERROR(IF(AG150="Impacto",(Y150-(+Y150*AJ150)),IF(AG150="Probabilidad",Y150,"")),"")</f>
        <v>0.6</v>
      </c>
      <c r="AS150" s="404" t="str">
        <f t="shared" si="158"/>
        <v>Moderado</v>
      </c>
      <c r="AT150" s="546">
        <f>+AP151</f>
        <v>0.36</v>
      </c>
      <c r="AU150" s="546">
        <f>+AR151</f>
        <v>0.6</v>
      </c>
      <c r="AV150" s="547" t="s">
        <v>122</v>
      </c>
      <c r="AW150" s="319"/>
      <c r="AX150" s="319"/>
      <c r="AY150" s="335">
        <f>+SUM(AZ150:BC150)</f>
        <v>0</v>
      </c>
      <c r="AZ150" s="336">
        <v>0</v>
      </c>
      <c r="BA150" s="336">
        <v>0</v>
      </c>
      <c r="BB150" s="336">
        <v>0</v>
      </c>
      <c r="BC150" s="336">
        <v>0</v>
      </c>
      <c r="BJ150" s="329"/>
      <c r="BK150" s="329"/>
      <c r="BL150" s="329"/>
      <c r="BM150" s="329"/>
      <c r="BN150" s="329"/>
      <c r="BO150" s="329"/>
      <c r="BP150" s="329"/>
      <c r="BQ150" s="329"/>
      <c r="BR150" s="329"/>
      <c r="BS150" s="329"/>
      <c r="BT150" s="329"/>
      <c r="BU150" s="329"/>
      <c r="BV150" s="329"/>
      <c r="BW150" s="329"/>
      <c r="BX150" s="329"/>
      <c r="BY150" s="329"/>
      <c r="BZ150" s="329"/>
      <c r="CA150" s="329"/>
      <c r="CB150" s="329"/>
      <c r="CC150" s="329"/>
      <c r="CD150" s="329"/>
      <c r="CE150" s="329"/>
      <c r="CF150" s="329"/>
      <c r="CG150" s="329"/>
      <c r="CH150" s="329"/>
      <c r="CL150" s="329"/>
    </row>
    <row r="151" spans="1:90" s="1" customFormat="1" ht="128.25" x14ac:dyDescent="0.3">
      <c r="A151" s="565"/>
      <c r="B151" s="567" t="s">
        <v>535</v>
      </c>
      <c r="C151" s="567" t="s">
        <v>237</v>
      </c>
      <c r="D151" s="567" t="s">
        <v>534</v>
      </c>
      <c r="E151" s="567" t="s">
        <v>241</v>
      </c>
      <c r="F151" s="541"/>
      <c r="G151" s="541"/>
      <c r="H151" s="541"/>
      <c r="I151" s="541"/>
      <c r="J151" s="567" t="s">
        <v>397</v>
      </c>
      <c r="K151" s="582" t="s">
        <v>533</v>
      </c>
      <c r="L151" s="583" t="s">
        <v>532</v>
      </c>
      <c r="M151" s="583" t="str">
        <f t="shared" si="146"/>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1" s="567"/>
      <c r="O151" s="566">
        <v>12</v>
      </c>
      <c r="P151" s="557"/>
      <c r="Q151" s="559"/>
      <c r="R151" s="581"/>
      <c r="S151" s="557"/>
      <c r="T151" s="559"/>
      <c r="U151" s="581"/>
      <c r="V151" s="557"/>
      <c r="W151" s="559"/>
      <c r="X151" s="561"/>
      <c r="Y151" s="559"/>
      <c r="Z151" s="561"/>
      <c r="AA151" s="566"/>
      <c r="AB151" s="408">
        <v>2</v>
      </c>
      <c r="AC151" s="433" t="s">
        <v>866</v>
      </c>
      <c r="AD151" s="138"/>
      <c r="AE151" s="331" t="s">
        <v>223</v>
      </c>
      <c r="AF151" s="330" t="s">
        <v>712</v>
      </c>
      <c r="AG151" s="331" t="s">
        <v>3</v>
      </c>
      <c r="AH151" s="332" t="s">
        <v>12</v>
      </c>
      <c r="AI151" s="332" t="s">
        <v>8</v>
      </c>
      <c r="AJ151" s="333" t="str">
        <f t="shared" si="154"/>
        <v>40%</v>
      </c>
      <c r="AK151" s="332" t="s">
        <v>17</v>
      </c>
      <c r="AL151" s="332" t="s">
        <v>20</v>
      </c>
      <c r="AM151" s="332" t="s">
        <v>111</v>
      </c>
      <c r="AN151" s="308">
        <f>IFERROR(IF(AND(AG150="Probabilidad",AG151="Probabilidad"),(AP150-(+AP150*AJ151)),IF(AG151="Probabilidad",(Q150-(+Q150*AJ151)),IF(AG151="Impacto",AP150,""))),"")</f>
        <v>0.36</v>
      </c>
      <c r="AO151" s="419" t="str">
        <f t="shared" ref="AO151" si="175">IFERROR(IF(AN151="","",IF(AN151&lt;=0.2,"Muy Baja",IF(AN151&lt;=0.4,"Baja",IF(AN151&lt;=0.6,"Media",IF(AN151&lt;=0.8,"Alta","Muy Alta"))))),"")</f>
        <v>Baja</v>
      </c>
      <c r="AP151" s="125">
        <f>+AN151</f>
        <v>0.36</v>
      </c>
      <c r="AQ151" s="419" t="str">
        <f t="shared" ref="AQ151" si="176">IFERROR(IF(AR151="","",IF(AR151&lt;=0.2,"Leve",IF(AR151&lt;=0.4,"Menor",IF(AR151&lt;=0.6,"Moderado",IF(AR151&lt;=0.8,"Mayor","Catastrófico"))))),"")</f>
        <v>Moderado</v>
      </c>
      <c r="AR151" s="125">
        <f>IFERROR(IF(AND(AG150="Impacto",AG151="Impacto"),(AR150-(+AR150*AJ151)),IF(AG151="Impacto",(Y150-(+Y150*AJ151)),IF(AG151="Probabilidad",AR150,""))),"")</f>
        <v>0.6</v>
      </c>
      <c r="AS151" s="404" t="str">
        <f t="shared" ref="AS151" si="177">IFERROR(IF(OR(AND(AO151="Muy Baja",AQ151="Leve"),AND(AO151="Muy Baja",AQ151="Menor"),AND(AO151="Baja",AQ151="Leve")),"Bajo",IF(OR(AND(AO151="Muy baja",AQ151="Moderado"),AND(AO151="Baja",AQ151="Menor"),AND(AO151="Baja",AQ151="Moderado"),AND(AO151="Media",AQ151="Leve"),AND(AO151="Media",AQ151="Menor"),AND(AO151="Media",AQ151="Moderado"),AND(AO151="Alta",AQ151="Leve"),AND(AO151="Alta",AQ151="Menor")),"Moderado",IF(OR(AND(AO151="Muy Baja",AQ151="Mayor"),AND(AO151="Baja",AQ151="Mayor"),AND(AO151="Media",AQ151="Mayor"),AND(AO151="Alta",AQ151="Moderado"),AND(AO151="Alta",AQ151="Mayor"),AND(AO151="Muy Alta",AQ151="Leve"),AND(AO151="Muy Alta",AQ151="Menor"),AND(AO151="Muy Alta",AQ151="Moderado"),AND(AO151="Muy Alta",AQ151="Mayor")),"Alto",IF(OR(AND(AO151="Muy Baja",AQ151="Catastrófico"),AND(AO151="Baja",AQ151="Catastrófico"),AND(AO151="Media",AQ151="Catastrófico"),AND(AO151="Alta",AQ151="Catastrófico"),AND(AO151="Muy Alta",AQ151="Catastrófico")),"Extremo","")))),"")</f>
        <v>Moderado</v>
      </c>
      <c r="AT151" s="546"/>
      <c r="AU151" s="546"/>
      <c r="AV151" s="547"/>
      <c r="AW151" s="319"/>
      <c r="AX151" s="319"/>
      <c r="AY151" s="335">
        <f>+SUM(AZ151:BC151)</f>
        <v>6</v>
      </c>
      <c r="AZ151" s="336">
        <v>1</v>
      </c>
      <c r="BA151" s="336">
        <v>2</v>
      </c>
      <c r="BB151" s="336">
        <v>1</v>
      </c>
      <c r="BC151" s="336">
        <v>2</v>
      </c>
      <c r="BJ151" s="329"/>
      <c r="BK151" s="329"/>
      <c r="BL151" s="329"/>
      <c r="BM151" s="329"/>
      <c r="BN151" s="329"/>
      <c r="BO151" s="329"/>
      <c r="BP151" s="329"/>
      <c r="BQ151" s="329"/>
      <c r="BR151" s="329"/>
      <c r="BS151" s="329"/>
      <c r="BT151" s="329"/>
      <c r="BU151" s="329"/>
      <c r="BV151" s="329"/>
      <c r="BW151" s="329"/>
      <c r="BX151" s="329"/>
      <c r="BY151" s="329"/>
      <c r="BZ151" s="329"/>
      <c r="CA151" s="329"/>
      <c r="CB151" s="329"/>
      <c r="CC151" s="329"/>
      <c r="CD151" s="329"/>
      <c r="CE151" s="329"/>
      <c r="CF151" s="329"/>
      <c r="CG151" s="329"/>
      <c r="CH151" s="329"/>
      <c r="CL151" s="329"/>
    </row>
    <row r="152" spans="1:90" s="1" customFormat="1" ht="13.9" hidden="1" customHeight="1" x14ac:dyDescent="0.3">
      <c r="A152" s="565"/>
      <c r="B152" s="567" t="s">
        <v>535</v>
      </c>
      <c r="C152" s="567" t="s">
        <v>237</v>
      </c>
      <c r="D152" s="567" t="s">
        <v>534</v>
      </c>
      <c r="E152" s="567" t="s">
        <v>241</v>
      </c>
      <c r="F152" s="541"/>
      <c r="G152" s="541"/>
      <c r="H152" s="541"/>
      <c r="I152" s="541"/>
      <c r="J152" s="567" t="s">
        <v>397</v>
      </c>
      <c r="K152" s="582" t="s">
        <v>533</v>
      </c>
      <c r="L152" s="583" t="s">
        <v>532</v>
      </c>
      <c r="M152" s="583" t="str">
        <f t="shared" si="146"/>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2" s="567"/>
      <c r="O152" s="566">
        <v>12</v>
      </c>
      <c r="P152" s="557"/>
      <c r="Q152" s="559"/>
      <c r="R152" s="581"/>
      <c r="S152" s="557"/>
      <c r="T152" s="559"/>
      <c r="U152" s="581"/>
      <c r="V152" s="557"/>
      <c r="W152" s="559"/>
      <c r="X152" s="561"/>
      <c r="Y152" s="559"/>
      <c r="Z152" s="561"/>
      <c r="AA152" s="566"/>
      <c r="AB152" s="408"/>
      <c r="AC152" s="433"/>
      <c r="AD152" s="138"/>
      <c r="AE152" s="331"/>
      <c r="AF152" s="330"/>
      <c r="AG152" s="331" t="str">
        <f t="shared" si="153"/>
        <v/>
      </c>
      <c r="AH152" s="332"/>
      <c r="AI152" s="332"/>
      <c r="AJ152" s="333" t="str">
        <f t="shared" si="154"/>
        <v/>
      </c>
      <c r="AK152" s="332"/>
      <c r="AL152" s="332"/>
      <c r="AM152" s="332"/>
      <c r="AN152" s="124"/>
      <c r="AO152" s="419" t="str">
        <f t="shared" si="155"/>
        <v/>
      </c>
      <c r="AP152" s="125"/>
      <c r="AQ152" s="419" t="str">
        <f t="shared" si="156"/>
        <v/>
      </c>
      <c r="AR152" s="125" t="str">
        <f t="shared" si="157"/>
        <v/>
      </c>
      <c r="AS152" s="404" t="str">
        <f t="shared" si="158"/>
        <v/>
      </c>
      <c r="AT152" s="404"/>
      <c r="AU152" s="404"/>
      <c r="AV152" s="418"/>
      <c r="AW152" s="319"/>
      <c r="AX152" s="319"/>
      <c r="AY152" s="139"/>
      <c r="AZ152" s="136"/>
      <c r="BA152" s="136"/>
      <c r="BB152" s="136"/>
      <c r="BC152" s="136"/>
      <c r="BJ152" s="329"/>
      <c r="BK152" s="329"/>
      <c r="BL152" s="329"/>
      <c r="BM152" s="329"/>
      <c r="BN152" s="329"/>
      <c r="BO152" s="329"/>
      <c r="BP152" s="329"/>
      <c r="BQ152" s="329"/>
      <c r="BR152" s="329"/>
      <c r="BS152" s="329"/>
      <c r="BT152" s="329"/>
      <c r="BU152" s="329"/>
      <c r="BV152" s="329"/>
      <c r="BW152" s="329"/>
      <c r="BX152" s="329"/>
      <c r="BY152" s="329"/>
      <c r="BZ152" s="329"/>
      <c r="CA152" s="329"/>
      <c r="CB152" s="329"/>
      <c r="CC152" s="329"/>
      <c r="CD152" s="329"/>
      <c r="CE152" s="329"/>
      <c r="CF152" s="329"/>
      <c r="CG152" s="329"/>
      <c r="CH152" s="329"/>
      <c r="CL152" s="329"/>
    </row>
    <row r="153" spans="1:90" s="1" customFormat="1" ht="13.9" hidden="1" customHeight="1" x14ac:dyDescent="0.3">
      <c r="A153" s="565"/>
      <c r="B153" s="567" t="s">
        <v>535</v>
      </c>
      <c r="C153" s="567" t="s">
        <v>237</v>
      </c>
      <c r="D153" s="567" t="s">
        <v>534</v>
      </c>
      <c r="E153" s="567" t="s">
        <v>241</v>
      </c>
      <c r="F153" s="541"/>
      <c r="G153" s="541"/>
      <c r="H153" s="541"/>
      <c r="I153" s="541"/>
      <c r="J153" s="567" t="s">
        <v>397</v>
      </c>
      <c r="K153" s="582" t="s">
        <v>533</v>
      </c>
      <c r="L153" s="583" t="s">
        <v>532</v>
      </c>
      <c r="M153" s="583" t="str">
        <f t="shared" si="146"/>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3" s="567"/>
      <c r="O153" s="566">
        <v>12</v>
      </c>
      <c r="P153" s="557"/>
      <c r="Q153" s="559"/>
      <c r="R153" s="581"/>
      <c r="S153" s="557"/>
      <c r="T153" s="559"/>
      <c r="U153" s="581"/>
      <c r="V153" s="557"/>
      <c r="W153" s="559"/>
      <c r="X153" s="561"/>
      <c r="Y153" s="559"/>
      <c r="Z153" s="561"/>
      <c r="AA153" s="566"/>
      <c r="AB153" s="408"/>
      <c r="AC153" s="433"/>
      <c r="AD153" s="138"/>
      <c r="AE153" s="331"/>
      <c r="AF153" s="330"/>
      <c r="AG153" s="331" t="str">
        <f t="shared" si="153"/>
        <v/>
      </c>
      <c r="AH153" s="332"/>
      <c r="AI153" s="332"/>
      <c r="AJ153" s="333" t="str">
        <f t="shared" si="154"/>
        <v/>
      </c>
      <c r="AK153" s="332"/>
      <c r="AL153" s="332"/>
      <c r="AM153" s="332"/>
      <c r="AN153" s="124"/>
      <c r="AO153" s="419" t="str">
        <f t="shared" si="155"/>
        <v/>
      </c>
      <c r="AP153" s="125"/>
      <c r="AQ153" s="419" t="str">
        <f t="shared" si="156"/>
        <v/>
      </c>
      <c r="AR153" s="125" t="str">
        <f t="shared" si="157"/>
        <v/>
      </c>
      <c r="AS153" s="404" t="str">
        <f t="shared" si="158"/>
        <v/>
      </c>
      <c r="AT153" s="404"/>
      <c r="AU153" s="404"/>
      <c r="AV153" s="418"/>
      <c r="AW153" s="319"/>
      <c r="AX153" s="319"/>
      <c r="AY153" s="139"/>
      <c r="AZ153" s="136"/>
      <c r="BA153" s="136"/>
      <c r="BB153" s="136"/>
      <c r="BC153" s="136"/>
      <c r="BJ153" s="329"/>
      <c r="BK153" s="329"/>
      <c r="BL153" s="329"/>
      <c r="BM153" s="329"/>
      <c r="BN153" s="329"/>
      <c r="BO153" s="329"/>
      <c r="BP153" s="329"/>
      <c r="BQ153" s="329"/>
      <c r="BR153" s="329"/>
      <c r="BS153" s="329"/>
      <c r="BT153" s="329"/>
      <c r="BU153" s="329"/>
      <c r="BV153" s="329"/>
      <c r="BW153" s="329"/>
      <c r="BX153" s="329"/>
      <c r="BY153" s="329"/>
      <c r="BZ153" s="329"/>
      <c r="CA153" s="329"/>
      <c r="CB153" s="329"/>
      <c r="CC153" s="329"/>
      <c r="CD153" s="329"/>
      <c r="CE153" s="329"/>
      <c r="CF153" s="329"/>
      <c r="CG153" s="329"/>
      <c r="CH153" s="329"/>
      <c r="CL153" s="329"/>
    </row>
    <row r="154" spans="1:90" s="1" customFormat="1" ht="13.9" hidden="1" customHeight="1" x14ac:dyDescent="0.3">
      <c r="A154" s="565"/>
      <c r="B154" s="567" t="s">
        <v>535</v>
      </c>
      <c r="C154" s="567" t="s">
        <v>237</v>
      </c>
      <c r="D154" s="567" t="s">
        <v>534</v>
      </c>
      <c r="E154" s="567" t="s">
        <v>241</v>
      </c>
      <c r="F154" s="541"/>
      <c r="G154" s="541"/>
      <c r="H154" s="541"/>
      <c r="I154" s="541"/>
      <c r="J154" s="567" t="s">
        <v>397</v>
      </c>
      <c r="K154" s="582" t="s">
        <v>533</v>
      </c>
      <c r="L154" s="583" t="s">
        <v>532</v>
      </c>
      <c r="M154" s="583" t="str">
        <f t="shared" si="146"/>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4" s="567"/>
      <c r="O154" s="566">
        <v>12</v>
      </c>
      <c r="P154" s="557"/>
      <c r="Q154" s="559"/>
      <c r="R154" s="581"/>
      <c r="S154" s="557"/>
      <c r="T154" s="559"/>
      <c r="U154" s="581"/>
      <c r="V154" s="557"/>
      <c r="W154" s="559"/>
      <c r="X154" s="561"/>
      <c r="Y154" s="559"/>
      <c r="Z154" s="561"/>
      <c r="AA154" s="566"/>
      <c r="AB154" s="408"/>
      <c r="AC154" s="433"/>
      <c r="AD154" s="138"/>
      <c r="AE154" s="331"/>
      <c r="AF154" s="330"/>
      <c r="AG154" s="331" t="str">
        <f t="shared" si="153"/>
        <v/>
      </c>
      <c r="AH154" s="332"/>
      <c r="AI154" s="332"/>
      <c r="AJ154" s="333" t="str">
        <f t="shared" si="154"/>
        <v/>
      </c>
      <c r="AK154" s="332"/>
      <c r="AL154" s="332"/>
      <c r="AM154" s="332"/>
      <c r="AN154" s="124"/>
      <c r="AO154" s="419" t="str">
        <f t="shared" si="155"/>
        <v/>
      </c>
      <c r="AP154" s="125"/>
      <c r="AQ154" s="419" t="str">
        <f t="shared" si="156"/>
        <v/>
      </c>
      <c r="AR154" s="125" t="str">
        <f t="shared" si="157"/>
        <v/>
      </c>
      <c r="AS154" s="404" t="str">
        <f t="shared" si="158"/>
        <v/>
      </c>
      <c r="AT154" s="404"/>
      <c r="AU154" s="404"/>
      <c r="AV154" s="418"/>
      <c r="AW154" s="319"/>
      <c r="AX154" s="319"/>
      <c r="AY154" s="139"/>
      <c r="AZ154" s="136"/>
      <c r="BA154" s="136"/>
      <c r="BB154" s="136"/>
      <c r="BC154" s="136"/>
      <c r="BJ154" s="329"/>
      <c r="BK154" s="329"/>
      <c r="BL154" s="329"/>
      <c r="BM154" s="329"/>
      <c r="BN154" s="329"/>
      <c r="BO154" s="329"/>
      <c r="BP154" s="329"/>
      <c r="BQ154" s="329"/>
      <c r="BR154" s="329"/>
      <c r="BS154" s="329"/>
      <c r="BT154" s="329"/>
      <c r="BU154" s="329"/>
      <c r="BV154" s="329"/>
      <c r="BW154" s="329"/>
      <c r="BX154" s="329"/>
      <c r="BY154" s="329"/>
      <c r="BZ154" s="329"/>
      <c r="CA154" s="329"/>
      <c r="CB154" s="329"/>
      <c r="CC154" s="329"/>
      <c r="CD154" s="329"/>
      <c r="CE154" s="329"/>
      <c r="CF154" s="329"/>
      <c r="CG154" s="329"/>
      <c r="CH154" s="329"/>
      <c r="CL154" s="329"/>
    </row>
    <row r="155" spans="1:90" s="1" customFormat="1" ht="13.9" hidden="1" customHeight="1" x14ac:dyDescent="0.3">
      <c r="A155" s="565"/>
      <c r="B155" s="567" t="s">
        <v>535</v>
      </c>
      <c r="C155" s="567" t="s">
        <v>237</v>
      </c>
      <c r="D155" s="567" t="s">
        <v>534</v>
      </c>
      <c r="E155" s="567" t="s">
        <v>241</v>
      </c>
      <c r="F155" s="541"/>
      <c r="G155" s="541"/>
      <c r="H155" s="541"/>
      <c r="I155" s="541"/>
      <c r="J155" s="567" t="s">
        <v>397</v>
      </c>
      <c r="K155" s="582" t="s">
        <v>533</v>
      </c>
      <c r="L155" s="583" t="s">
        <v>532</v>
      </c>
      <c r="M155" s="583" t="str">
        <f t="shared" si="146"/>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5" s="567"/>
      <c r="O155" s="566">
        <v>12</v>
      </c>
      <c r="P155" s="557"/>
      <c r="Q155" s="559"/>
      <c r="R155" s="581"/>
      <c r="S155" s="557"/>
      <c r="T155" s="559"/>
      <c r="U155" s="581"/>
      <c r="V155" s="557"/>
      <c r="W155" s="559"/>
      <c r="X155" s="561"/>
      <c r="Y155" s="559"/>
      <c r="Z155" s="561"/>
      <c r="AA155" s="566"/>
      <c r="AB155" s="408"/>
      <c r="AC155" s="433"/>
      <c r="AD155" s="138"/>
      <c r="AE155" s="331"/>
      <c r="AF155" s="330"/>
      <c r="AG155" s="331" t="str">
        <f t="shared" si="153"/>
        <v/>
      </c>
      <c r="AH155" s="332"/>
      <c r="AI155" s="332"/>
      <c r="AJ155" s="333" t="str">
        <f t="shared" si="154"/>
        <v/>
      </c>
      <c r="AK155" s="332"/>
      <c r="AL155" s="332"/>
      <c r="AM155" s="332"/>
      <c r="AN155" s="124"/>
      <c r="AO155" s="419" t="str">
        <f t="shared" si="155"/>
        <v/>
      </c>
      <c r="AP155" s="125"/>
      <c r="AQ155" s="419" t="str">
        <f t="shared" si="156"/>
        <v/>
      </c>
      <c r="AR155" s="125" t="str">
        <f t="shared" si="157"/>
        <v/>
      </c>
      <c r="AS155" s="404" t="str">
        <f t="shared" si="158"/>
        <v/>
      </c>
      <c r="AT155" s="404"/>
      <c r="AU155" s="404"/>
      <c r="AV155" s="418"/>
      <c r="AW155" s="319"/>
      <c r="AX155" s="319"/>
      <c r="AY155" s="139"/>
      <c r="AZ155" s="136"/>
      <c r="BA155" s="136"/>
      <c r="BB155" s="136"/>
      <c r="BC155" s="136"/>
      <c r="BJ155" s="329"/>
      <c r="BK155" s="329"/>
      <c r="BL155" s="329"/>
      <c r="BM155" s="329"/>
      <c r="BN155" s="329"/>
      <c r="BO155" s="329"/>
      <c r="BP155" s="329"/>
      <c r="BQ155" s="329"/>
      <c r="BR155" s="329"/>
      <c r="BS155" s="329"/>
      <c r="BT155" s="329"/>
      <c r="BU155" s="329"/>
      <c r="BV155" s="329"/>
      <c r="BW155" s="329"/>
      <c r="BX155" s="329"/>
      <c r="BY155" s="329"/>
      <c r="BZ155" s="329"/>
      <c r="CA155" s="329"/>
      <c r="CB155" s="329"/>
      <c r="CC155" s="329"/>
      <c r="CD155" s="329"/>
      <c r="CE155" s="329"/>
      <c r="CF155" s="329"/>
      <c r="CG155" s="329"/>
      <c r="CH155" s="329"/>
      <c r="CL155" s="329"/>
    </row>
    <row r="156" spans="1:90" s="1" customFormat="1" ht="199.5" x14ac:dyDescent="0.3">
      <c r="A156" s="565" t="s">
        <v>529</v>
      </c>
      <c r="B156" s="567" t="s">
        <v>522</v>
      </c>
      <c r="C156" s="567" t="s">
        <v>237</v>
      </c>
      <c r="D156" s="567" t="s">
        <v>521</v>
      </c>
      <c r="E156" s="567" t="s">
        <v>241</v>
      </c>
      <c r="F156" s="541" t="s">
        <v>778</v>
      </c>
      <c r="G156" s="541" t="s">
        <v>791</v>
      </c>
      <c r="H156" s="541" t="s">
        <v>795</v>
      </c>
      <c r="I156" s="541" t="s">
        <v>801</v>
      </c>
      <c r="J156" s="567" t="s">
        <v>942</v>
      </c>
      <c r="K156" s="582" t="s">
        <v>526</v>
      </c>
      <c r="L156" s="583" t="s">
        <v>839</v>
      </c>
      <c r="M156" s="583" t="str">
        <f t="shared" si="146"/>
        <v>Posibilidad de pérdida Economica y Reputacional por posibilidad de la manipulación de la información o en el manejo de las muestras del LNS y/o alteración de los resultados de los productos agrológicos para beneficio propio o de un tercero debido 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56" s="567" t="s">
        <v>116</v>
      </c>
      <c r="O156" s="566">
        <v>80000</v>
      </c>
      <c r="P156" s="557" t="str">
        <f t="shared" si="107"/>
        <v>Muy Alta</v>
      </c>
      <c r="Q156" s="559">
        <f t="shared" si="170"/>
        <v>1</v>
      </c>
      <c r="R156" s="581" t="s">
        <v>134</v>
      </c>
      <c r="S156" s="557" t="str">
        <f>IF(OR(R156='Tabla Impacto'!$C$11,R156='Tabla Impacto'!$D$11),"Leve",IF(OR(R156='Tabla Impacto'!$C$12,R156='Tabla Impacto'!$D$12),"Menor",IF(OR(R156='Tabla Impacto'!$C$13,R156='Tabla Impacto'!$D$13),"Moderado",IF(OR(R156='Tabla Impacto'!$C$14,R156='Tabla Impacto'!$D$14),"Mayor",IF(OR(R156='Tabla Impacto'!$C$15,R156='Tabla Impacto'!$D$15),"Catastrófico","")))))</f>
        <v>Catastrófico</v>
      </c>
      <c r="T156" s="559">
        <f t="shared" ref="T156" si="178">IF(S156="","",IF(S156="Leve",0.2,IF(S156="Menor",0.4,IF(S156="Moderado",0.6,IF(S156="Mayor",0.8,IF(S156="Catastrófico",1,))))))</f>
        <v>1</v>
      </c>
      <c r="U156" s="581" t="s">
        <v>136</v>
      </c>
      <c r="V156" s="557" t="str">
        <f>IF(OR(U156='Tabla Impacto'!$C$11,U156='Tabla Impacto'!$D$11),"Leve",IF(OR(U156='Tabla Impacto'!$C$12,U156='Tabla Impacto'!$D$12),"Menor",IF(OR(U156='Tabla Impacto'!$C$13,U156='Tabla Impacto'!$D$13),"Moderado",IF(OR(U156='Tabla Impacto'!$C$14,U156='Tabla Impacto'!$D$14),"Mayor",IF(OR(U156='Tabla Impacto'!$C$15,U156='Tabla Impacto'!$D$15),"Catastrófico","")))))</f>
        <v>Moderado</v>
      </c>
      <c r="W156" s="559">
        <f t="shared" ref="W156" si="179">IF(V156="","",IF(V156="Leve",0.2,IF(V156="Menor",0.4,IF(V156="Moderado",0.6,IF(V156="Mayor",0.8,IF(V156="Catastrófico",1,))))))</f>
        <v>0.6</v>
      </c>
      <c r="X156" s="561" t="str">
        <f>IF(Y156="","",IF(Y156='Tabla Impacto'!$G$4,'Tabla Impacto'!$F$4,IF(Y156='Tabla Impacto'!$G$5,'Tabla Impacto'!$F$5,IF(Y156='Tabla Impacto'!$G$6,'Tabla Impacto'!$F$6,IF(Y156='Tabla Impacto'!$G$7,'Tabla Impacto'!$F$7,IF(Y156='Tabla Impacto'!$G$8,'Tabla Impacto'!$F$8))))))</f>
        <v>Catastrófico</v>
      </c>
      <c r="Y156" s="559">
        <f t="shared" ref="Y156" si="180">+IF(T156="",W156,IF(W156="",T156,IF(T156&gt;W156,T156,W156)))</f>
        <v>1</v>
      </c>
      <c r="Z156" s="561" t="str">
        <f t="shared" ref="Z156" si="181">IF(OR(AND(P156="Muy Baja",X156="Leve"),AND(P156="Muy Baja",X156="Menor"),AND(P156="Baja",X156="Leve")),"Bajo",IF(OR(AND(P156="Muy baja",X156="Moderado"),AND(P156="Baja",X156="Menor"),AND(P156="Baja",X156="Moderado"),AND(P156="Media",X156="Leve"),AND(P156="Media",X156="Menor"),AND(P156="Media",X156="Moderado"),AND(P156="Alta",X156="Leve"),AND(P156="Alta",X156="Menor")),"Moderado",IF(OR(AND(P156="Muy Baja",X156="Mayor"),AND(P156="Baja",X156="Mayor"),AND(P156="Media",X156="Mayor"),AND(P156="Alta",X156="Moderado"),AND(P156="Alta",X156="Mayor"),AND(P156="Muy Alta",X156="Leve"),AND(P156="Muy Alta",X156="Menor"),AND(P156="Muy Alta",X156="Moderado"),AND(P156="Muy Alta",X156="Mayor")),"Alto",IF(OR(AND(P156="Muy Baja",X156="Catastrófico"),AND(P156="Baja",X156="Catastrófico"),AND(P156="Media",X156="Catastrófico"),AND(P156="Alta",X156="Catastrófico"),AND(P156="Muy Alta",X156="Catastrófico")),"Extremo",""))))</f>
        <v>Extremo</v>
      </c>
      <c r="AA156" s="566"/>
      <c r="AB156" s="408">
        <v>1</v>
      </c>
      <c r="AC156" s="433" t="s">
        <v>867</v>
      </c>
      <c r="AD156" s="138"/>
      <c r="AE156" s="331" t="s">
        <v>223</v>
      </c>
      <c r="AF156" s="330" t="s">
        <v>709</v>
      </c>
      <c r="AG156" s="331" t="s">
        <v>3</v>
      </c>
      <c r="AH156" s="332" t="s">
        <v>12</v>
      </c>
      <c r="AI156" s="332" t="s">
        <v>8</v>
      </c>
      <c r="AJ156" s="333" t="str">
        <f t="shared" si="154"/>
        <v>40%</v>
      </c>
      <c r="AK156" s="332" t="s">
        <v>17</v>
      </c>
      <c r="AL156" s="332" t="s">
        <v>20</v>
      </c>
      <c r="AM156" s="332" t="s">
        <v>111</v>
      </c>
      <c r="AN156" s="309">
        <f>IFERROR(IF(AG156="Probabilidad",(Q156-(+Q156*AJ156)),IF(AG156="Impacto",Q156,"")),"")</f>
        <v>0.6</v>
      </c>
      <c r="AO156" s="419" t="str">
        <f t="shared" ref="AO156:AO159" si="182">IFERROR(IF(AN156="","",IF(AN156&lt;=0.2,"Muy Baja",IF(AN156&lt;=0.4,"Baja",IF(AN156&lt;=0.6,"Media",IF(AN156&lt;=0.8,"Alta","Muy Alta"))))),"")</f>
        <v>Media</v>
      </c>
      <c r="AP156" s="125">
        <f>+AN156</f>
        <v>0.6</v>
      </c>
      <c r="AQ156" s="419" t="str">
        <f t="shared" ref="AQ156:AQ159" si="183">IFERROR(IF(AR156="","",IF(AR156&lt;=0.2,"Leve",IF(AR156&lt;=0.4,"Menor",IF(AR156&lt;=0.6,"Moderado",IF(AR156&lt;=0.8,"Mayor","Catastrófico"))))),"")</f>
        <v>Catastrófico</v>
      </c>
      <c r="AR156" s="125">
        <f>IFERROR(IF(AG156="Impacto",(Y156-(+Y156*AJ156)),IF(AG156="Probabilidad",Y156,"")),"")</f>
        <v>1</v>
      </c>
      <c r="AS156" s="404" t="str">
        <f t="shared" ref="AS156:AS158" si="184">IFERROR(IF(OR(AND(AO156="Muy Baja",AQ156="Leve"),AND(AO156="Muy Baja",AQ156="Menor"),AND(AO156="Baja",AQ156="Leve")),"Bajo",IF(OR(AND(AO156="Muy baja",AQ156="Moderado"),AND(AO156="Baja",AQ156="Menor"),AND(AO156="Baja",AQ156="Moderado"),AND(AO156="Media",AQ156="Leve"),AND(AO156="Media",AQ156="Menor"),AND(AO156="Media",AQ156="Moderado"),AND(AO156="Alta",AQ156="Leve"),AND(AO156="Alta",AQ156="Menor")),"Moderado",IF(OR(AND(AO156="Muy Baja",AQ156="Mayor"),AND(AO156="Baja",AQ156="Mayor"),AND(AO156="Media",AQ156="Mayor"),AND(AO156="Alta",AQ156="Moderado"),AND(AO156="Alta",AQ156="Mayor"),AND(AO156="Muy Alta",AQ156="Leve"),AND(AO156="Muy Alta",AQ156="Menor"),AND(AO156="Muy Alta",AQ156="Moderado"),AND(AO156="Muy Alta",AQ156="Mayor")),"Alto",IF(OR(AND(AO156="Muy Baja",AQ156="Catastrófico"),AND(AO156="Baja",AQ156="Catastrófico"),AND(AO156="Media",AQ156="Catastrófico"),AND(AO156="Alta",AQ156="Catastrófico"),AND(AO156="Muy Alta",AQ156="Catastrófico")),"Extremo","")))),"")</f>
        <v>Extremo</v>
      </c>
      <c r="AT156" s="546">
        <f>+AP159</f>
        <v>0.12959999999999999</v>
      </c>
      <c r="AU156" s="546">
        <f>+AR159</f>
        <v>1</v>
      </c>
      <c r="AV156" s="547" t="s">
        <v>122</v>
      </c>
      <c r="AW156" s="319"/>
      <c r="AX156" s="319"/>
      <c r="AY156" s="335">
        <f>+SUM(AZ156:BC156)</f>
        <v>6</v>
      </c>
      <c r="AZ156" s="336">
        <v>1</v>
      </c>
      <c r="BA156" s="336">
        <v>2</v>
      </c>
      <c r="BB156" s="336">
        <v>1</v>
      </c>
      <c r="BC156" s="336">
        <v>2</v>
      </c>
      <c r="BJ156" s="329"/>
      <c r="BK156" s="329"/>
      <c r="BL156" s="329"/>
      <c r="BM156" s="329"/>
      <c r="BN156" s="329"/>
      <c r="BO156" s="329"/>
      <c r="BP156" s="329"/>
      <c r="BQ156" s="329"/>
      <c r="BR156" s="329"/>
      <c r="BS156" s="329"/>
      <c r="BT156" s="329"/>
      <c r="BU156" s="329"/>
      <c r="BV156" s="329"/>
      <c r="BW156" s="329"/>
      <c r="BX156" s="329"/>
      <c r="BY156" s="329"/>
      <c r="BZ156" s="329"/>
      <c r="CA156" s="329"/>
      <c r="CB156" s="329"/>
      <c r="CC156" s="329"/>
      <c r="CD156" s="329"/>
      <c r="CE156" s="329"/>
      <c r="CF156" s="329"/>
      <c r="CG156" s="329"/>
      <c r="CH156" s="329"/>
      <c r="CL156" s="329"/>
    </row>
    <row r="157" spans="1:90" s="1" customFormat="1" ht="114" x14ac:dyDescent="0.3">
      <c r="A157" s="565"/>
      <c r="B157" s="567" t="s">
        <v>528</v>
      </c>
      <c r="C157" s="567" t="s">
        <v>237</v>
      </c>
      <c r="D157" s="567" t="s">
        <v>527</v>
      </c>
      <c r="E157" s="567" t="s">
        <v>241</v>
      </c>
      <c r="F157" s="541"/>
      <c r="G157" s="541"/>
      <c r="H157" s="541"/>
      <c r="I157" s="541"/>
      <c r="J157" s="567" t="s">
        <v>353</v>
      </c>
      <c r="K157" s="582" t="s">
        <v>526</v>
      </c>
      <c r="L157" s="583" t="s">
        <v>525</v>
      </c>
      <c r="M157" s="583" t="str">
        <f t="shared" si="146"/>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57" s="567"/>
      <c r="O157" s="566">
        <v>2</v>
      </c>
      <c r="P157" s="557"/>
      <c r="Q157" s="559"/>
      <c r="R157" s="581"/>
      <c r="S157" s="557"/>
      <c r="T157" s="559"/>
      <c r="U157" s="581"/>
      <c r="V157" s="557"/>
      <c r="W157" s="559"/>
      <c r="X157" s="561"/>
      <c r="Y157" s="559"/>
      <c r="Z157" s="561"/>
      <c r="AA157" s="566"/>
      <c r="AB157" s="408">
        <v>2</v>
      </c>
      <c r="AC157" s="433" t="s">
        <v>868</v>
      </c>
      <c r="AD157" s="138"/>
      <c r="AE157" s="331" t="s">
        <v>223</v>
      </c>
      <c r="AF157" s="330" t="s">
        <v>713</v>
      </c>
      <c r="AG157" s="331" t="s">
        <v>3</v>
      </c>
      <c r="AH157" s="332" t="s">
        <v>12</v>
      </c>
      <c r="AI157" s="332" t="s">
        <v>8</v>
      </c>
      <c r="AJ157" s="333" t="str">
        <f t="shared" si="154"/>
        <v>40%</v>
      </c>
      <c r="AK157" s="332" t="s">
        <v>17</v>
      </c>
      <c r="AL157" s="332" t="s">
        <v>20</v>
      </c>
      <c r="AM157" s="332" t="s">
        <v>111</v>
      </c>
      <c r="AN157" s="308">
        <f>IFERROR(IF(AND(AG156="Probabilidad",AG157="Probabilidad"),(AP156-(+AP156*AJ157)),IF(AG157="Probabilidad",(Q156-(+Q156*AJ157)),IF(AG157="Impacto",AP156,""))),"")</f>
        <v>0.36</v>
      </c>
      <c r="AO157" s="419" t="str">
        <f t="shared" si="182"/>
        <v>Baja</v>
      </c>
      <c r="AP157" s="125">
        <f>+AN157</f>
        <v>0.36</v>
      </c>
      <c r="AQ157" s="419" t="str">
        <f t="shared" si="183"/>
        <v>Catastrófico</v>
      </c>
      <c r="AR157" s="125">
        <f>IFERROR(IF(AND(AG156="Impacto",AG157="Impacto"),(AR156-(+AR156*AJ157)),IF(AG157="Impacto",(Y156-(+Y156*AJ157)),IF(AG157="Probabilidad",AR156,""))),"")</f>
        <v>1</v>
      </c>
      <c r="AS157" s="404" t="str">
        <f t="shared" si="184"/>
        <v>Extremo</v>
      </c>
      <c r="AT157" s="546"/>
      <c r="AU157" s="546"/>
      <c r="AV157" s="547"/>
      <c r="AW157" s="319"/>
      <c r="AX157" s="319"/>
      <c r="AY157" s="335">
        <f>+SUM(AZ157:BC157)</f>
        <v>4</v>
      </c>
      <c r="AZ157" s="336">
        <v>1</v>
      </c>
      <c r="BA157" s="336">
        <v>1</v>
      </c>
      <c r="BB157" s="336">
        <v>1</v>
      </c>
      <c r="BC157" s="336">
        <v>1</v>
      </c>
      <c r="BJ157" s="329"/>
      <c r="BK157" s="329"/>
      <c r="BL157" s="329"/>
      <c r="BM157" s="329"/>
      <c r="BN157" s="329"/>
      <c r="BO157" s="329"/>
      <c r="BP157" s="329"/>
      <c r="BQ157" s="329"/>
      <c r="BR157" s="329"/>
      <c r="BS157" s="329"/>
      <c r="BT157" s="329"/>
      <c r="BU157" s="329"/>
      <c r="BV157" s="329"/>
      <c r="BW157" s="329"/>
      <c r="BX157" s="329"/>
      <c r="BY157" s="329"/>
      <c r="BZ157" s="329"/>
      <c r="CA157" s="329"/>
      <c r="CB157" s="329"/>
      <c r="CC157" s="329"/>
      <c r="CD157" s="329"/>
      <c r="CE157" s="329"/>
      <c r="CF157" s="329"/>
      <c r="CG157" s="329"/>
      <c r="CH157" s="329"/>
      <c r="CL157" s="329"/>
    </row>
    <row r="158" spans="1:90" s="1" customFormat="1" ht="256.5" x14ac:dyDescent="0.3">
      <c r="A158" s="565"/>
      <c r="B158" s="567" t="s">
        <v>528</v>
      </c>
      <c r="C158" s="567" t="s">
        <v>237</v>
      </c>
      <c r="D158" s="567" t="s">
        <v>527</v>
      </c>
      <c r="E158" s="567" t="s">
        <v>241</v>
      </c>
      <c r="F158" s="541"/>
      <c r="G158" s="541"/>
      <c r="H158" s="541"/>
      <c r="I158" s="541"/>
      <c r="J158" s="567" t="s">
        <v>353</v>
      </c>
      <c r="K158" s="582" t="s">
        <v>526</v>
      </c>
      <c r="L158" s="583" t="s">
        <v>525</v>
      </c>
      <c r="M158" s="583" t="str">
        <f t="shared" si="146"/>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58" s="567"/>
      <c r="O158" s="566">
        <v>2</v>
      </c>
      <c r="P158" s="557"/>
      <c r="Q158" s="559"/>
      <c r="R158" s="581"/>
      <c r="S158" s="557"/>
      <c r="T158" s="559"/>
      <c r="U158" s="581"/>
      <c r="V158" s="557"/>
      <c r="W158" s="559"/>
      <c r="X158" s="561"/>
      <c r="Y158" s="559"/>
      <c r="Z158" s="561"/>
      <c r="AA158" s="566"/>
      <c r="AB158" s="408">
        <v>3</v>
      </c>
      <c r="AC158" s="433" t="s">
        <v>869</v>
      </c>
      <c r="AD158" s="138"/>
      <c r="AE158" s="331" t="s">
        <v>223</v>
      </c>
      <c r="AF158" s="330" t="s">
        <v>714</v>
      </c>
      <c r="AG158" s="331" t="s">
        <v>3</v>
      </c>
      <c r="AH158" s="332" t="s">
        <v>12</v>
      </c>
      <c r="AI158" s="332" t="s">
        <v>8</v>
      </c>
      <c r="AJ158" s="333" t="str">
        <f t="shared" si="154"/>
        <v>40%</v>
      </c>
      <c r="AK158" s="332" t="s">
        <v>17</v>
      </c>
      <c r="AL158" s="332" t="s">
        <v>20</v>
      </c>
      <c r="AM158" s="332" t="s">
        <v>111</v>
      </c>
      <c r="AN158" s="308">
        <f>IFERROR(IF(AND(AG157="Probabilidad",AG158="Probabilidad"),(AP157-(+AP157*AJ158)),IF(AG158="Probabilidad",(Q157-(+Q157*AJ158)),IF(AG158="Impacto",AP157,""))),"")</f>
        <v>0.216</v>
      </c>
      <c r="AO158" s="419" t="str">
        <f t="shared" si="182"/>
        <v>Baja</v>
      </c>
      <c r="AP158" s="125">
        <f>+AN158</f>
        <v>0.216</v>
      </c>
      <c r="AQ158" s="419" t="str">
        <f t="shared" si="183"/>
        <v>Catastrófico</v>
      </c>
      <c r="AR158" s="125">
        <f>IFERROR(IF(AND(AG157="Impacto",AG158="Impacto"),(AR157-(+AR157*AJ158)),IF(AG158="Impacto",(Y157-(+Y157*AJ158)),IF(AG158="Probabilidad",AR157,""))),"")</f>
        <v>1</v>
      </c>
      <c r="AS158" s="404" t="str">
        <f t="shared" si="184"/>
        <v>Extremo</v>
      </c>
      <c r="AT158" s="546"/>
      <c r="AU158" s="546"/>
      <c r="AV158" s="547"/>
      <c r="AW158" s="319"/>
      <c r="AX158" s="319"/>
      <c r="AY158" s="335">
        <f>+SUM(AZ158:BC158)</f>
        <v>0</v>
      </c>
      <c r="AZ158" s="336">
        <v>0</v>
      </c>
      <c r="BA158" s="336">
        <v>0</v>
      </c>
      <c r="BB158" s="336">
        <v>0</v>
      </c>
      <c r="BC158" s="336">
        <v>0</v>
      </c>
      <c r="BJ158" s="329"/>
      <c r="BK158" s="329"/>
      <c r="BL158" s="329"/>
      <c r="BM158" s="329"/>
      <c r="BN158" s="329"/>
      <c r="BO158" s="329"/>
      <c r="BP158" s="329"/>
      <c r="BQ158" s="329"/>
      <c r="BR158" s="329"/>
      <c r="BS158" s="329"/>
      <c r="BT158" s="329"/>
      <c r="BU158" s="329"/>
      <c r="BV158" s="329"/>
      <c r="BW158" s="329"/>
      <c r="BX158" s="329"/>
      <c r="BY158" s="329"/>
      <c r="BZ158" s="329"/>
      <c r="CA158" s="329"/>
      <c r="CB158" s="329"/>
      <c r="CC158" s="329"/>
      <c r="CD158" s="329"/>
      <c r="CE158" s="329"/>
      <c r="CF158" s="329"/>
      <c r="CG158" s="329"/>
      <c r="CH158" s="329"/>
      <c r="CL158" s="329"/>
    </row>
    <row r="159" spans="1:90" s="1" customFormat="1" ht="171" x14ac:dyDescent="0.3">
      <c r="A159" s="565"/>
      <c r="B159" s="567" t="s">
        <v>528</v>
      </c>
      <c r="C159" s="567" t="s">
        <v>237</v>
      </c>
      <c r="D159" s="567" t="s">
        <v>527</v>
      </c>
      <c r="E159" s="567" t="s">
        <v>241</v>
      </c>
      <c r="F159" s="541"/>
      <c r="G159" s="541"/>
      <c r="H159" s="541"/>
      <c r="I159" s="541"/>
      <c r="J159" s="567" t="s">
        <v>353</v>
      </c>
      <c r="K159" s="582" t="s">
        <v>526</v>
      </c>
      <c r="L159" s="583" t="s">
        <v>525</v>
      </c>
      <c r="M159" s="583" t="str">
        <f t="shared" si="146"/>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59" s="567"/>
      <c r="O159" s="566">
        <v>2</v>
      </c>
      <c r="P159" s="557"/>
      <c r="Q159" s="559"/>
      <c r="R159" s="581"/>
      <c r="S159" s="557"/>
      <c r="T159" s="559"/>
      <c r="U159" s="581"/>
      <c r="V159" s="557"/>
      <c r="W159" s="559"/>
      <c r="X159" s="561"/>
      <c r="Y159" s="559"/>
      <c r="Z159" s="561"/>
      <c r="AA159" s="566"/>
      <c r="AB159" s="408">
        <v>4</v>
      </c>
      <c r="AC159" s="433" t="s">
        <v>524</v>
      </c>
      <c r="AD159" s="138"/>
      <c r="AE159" s="331" t="s">
        <v>223</v>
      </c>
      <c r="AF159" s="330" t="s">
        <v>715</v>
      </c>
      <c r="AG159" s="331" t="s">
        <v>3</v>
      </c>
      <c r="AH159" s="332" t="s">
        <v>12</v>
      </c>
      <c r="AI159" s="332" t="s">
        <v>8</v>
      </c>
      <c r="AJ159" s="333" t="str">
        <f t="shared" si="154"/>
        <v>40%</v>
      </c>
      <c r="AK159" s="332" t="s">
        <v>17</v>
      </c>
      <c r="AL159" s="332" t="s">
        <v>20</v>
      </c>
      <c r="AM159" s="332" t="s">
        <v>111</v>
      </c>
      <c r="AN159" s="308">
        <f>IFERROR(IF(AND(AG158="Probabilidad",AG159="Probabilidad"),(AP158-(+AP158*AJ159)),IF(AG159="Probabilidad",(Q158-(+Q158*AJ159)),IF(AG159="Impacto",AP158,""))),"")</f>
        <v>0.12959999999999999</v>
      </c>
      <c r="AO159" s="419" t="str">
        <f t="shared" si="182"/>
        <v>Muy Baja</v>
      </c>
      <c r="AP159" s="125">
        <f>+AN159</f>
        <v>0.12959999999999999</v>
      </c>
      <c r="AQ159" s="419" t="str">
        <f t="shared" si="183"/>
        <v>Catastrófico</v>
      </c>
      <c r="AR159" s="125">
        <f>IFERROR(IF(AND(AG158="Impacto",AG159="Impacto"),(AR158-(+AR158*AJ159)),IF(AG159="Impacto",(Y158-(+Y158*AJ159)),IF(AG159="Probabilidad",AR158,""))),"")</f>
        <v>1</v>
      </c>
      <c r="AS159" s="404" t="str">
        <f>IFERROR(IF(OR(AND(AO159="Muy Baja",AQ159="Leve"),AND(AO159="Muy Baja",AQ159="Menor"),AND(AO159="Baja",AQ159="Leve")),"Bajo",IF(OR(AND(AO159="Muy baja",AQ159="Moderado"),AND(AO159="Baja",AQ159="Menor"),AND(AO159="Baja",AQ159="Moderado"),AND(AO159="Media",AQ159="Leve"),AND(AO159="Media",AQ159="Menor"),AND(AO159="Media",AQ159="Moderado"),AND(AO159="Alta",AQ159="Leve"),AND(AO159="Alta",AQ159="Menor")),"Moderado",IF(OR(AND(AO159="Muy Baja",AQ159="Mayor"),AND(AO159="Baja",AQ159="Mayor"),AND(AO159="Media",AQ159="Mayor"),AND(AO159="Alta",AQ159="Moderado"),AND(AO159="Alta",AQ159="Mayor"),AND(AO159="Muy Alta",AQ159="Leve"),AND(AO159="Muy Alta",AQ159="Menor"),AND(AO159="Muy Alta",AQ159="Moderado"),AND(AO159="Muy Alta",AQ159="Mayor")),"Alto",IF(OR(AND(AO159="Muy Baja",AQ159="Catastrófico"),AND(AO159="Baja",AQ159="Catastrófico"),AND(AO159="Media",AQ159="Catastrófico"),AND(AO159="Alta",AQ159="Catastrófico"),AND(AO159="Muy Alta",AQ159="Catastrófico")),"Extremo","")))),"")</f>
        <v>Extremo</v>
      </c>
      <c r="AT159" s="546"/>
      <c r="AU159" s="546"/>
      <c r="AV159" s="547"/>
      <c r="AW159" s="319"/>
      <c r="AX159" s="319"/>
      <c r="AY159" s="335">
        <v>0</v>
      </c>
      <c r="AZ159" s="336">
        <v>0</v>
      </c>
      <c r="BA159" s="336">
        <v>0</v>
      </c>
      <c r="BB159" s="336">
        <v>0</v>
      </c>
      <c r="BC159" s="336">
        <v>0</v>
      </c>
      <c r="BJ159" s="329"/>
      <c r="BK159" s="329"/>
      <c r="BL159" s="329"/>
      <c r="BM159" s="329"/>
      <c r="BN159" s="329"/>
      <c r="BO159" s="329"/>
      <c r="BP159" s="329"/>
      <c r="BQ159" s="329"/>
      <c r="BR159" s="329"/>
      <c r="BS159" s="329"/>
      <c r="BT159" s="329"/>
      <c r="BU159" s="329"/>
      <c r="BV159" s="329"/>
      <c r="BW159" s="329"/>
      <c r="BX159" s="329"/>
      <c r="BY159" s="329"/>
      <c r="BZ159" s="329"/>
      <c r="CA159" s="329"/>
      <c r="CB159" s="329"/>
      <c r="CC159" s="329"/>
      <c r="CD159" s="329"/>
      <c r="CE159" s="329"/>
      <c r="CF159" s="329"/>
      <c r="CG159" s="329"/>
      <c r="CH159" s="329"/>
      <c r="CL159" s="329"/>
    </row>
    <row r="160" spans="1:90" s="1" customFormat="1" ht="13.9" hidden="1" customHeight="1" x14ac:dyDescent="0.3">
      <c r="A160" s="565"/>
      <c r="B160" s="567" t="s">
        <v>528</v>
      </c>
      <c r="C160" s="567" t="s">
        <v>237</v>
      </c>
      <c r="D160" s="567" t="s">
        <v>527</v>
      </c>
      <c r="E160" s="567" t="s">
        <v>241</v>
      </c>
      <c r="F160" s="541"/>
      <c r="G160" s="541"/>
      <c r="H160" s="541"/>
      <c r="I160" s="541"/>
      <c r="J160" s="567" t="s">
        <v>353</v>
      </c>
      <c r="K160" s="582" t="s">
        <v>526</v>
      </c>
      <c r="L160" s="583" t="s">
        <v>525</v>
      </c>
      <c r="M160" s="583" t="str">
        <f t="shared" si="146"/>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60" s="567"/>
      <c r="O160" s="566">
        <v>2</v>
      </c>
      <c r="P160" s="557"/>
      <c r="Q160" s="559"/>
      <c r="R160" s="581"/>
      <c r="S160" s="557"/>
      <c r="T160" s="559"/>
      <c r="U160" s="581"/>
      <c r="V160" s="557"/>
      <c r="W160" s="559"/>
      <c r="X160" s="561"/>
      <c r="Y160" s="559"/>
      <c r="Z160" s="561"/>
      <c r="AA160" s="566"/>
      <c r="AB160" s="408"/>
      <c r="AC160" s="433"/>
      <c r="AD160" s="138"/>
      <c r="AE160" s="331"/>
      <c r="AF160" s="330"/>
      <c r="AG160" s="331" t="str">
        <f t="shared" si="153"/>
        <v/>
      </c>
      <c r="AH160" s="332"/>
      <c r="AI160" s="332"/>
      <c r="AJ160" s="333" t="str">
        <f t="shared" si="154"/>
        <v/>
      </c>
      <c r="AK160" s="332"/>
      <c r="AL160" s="332"/>
      <c r="AM160" s="332"/>
      <c r="AN160" s="124"/>
      <c r="AO160" s="419" t="str">
        <f t="shared" si="155"/>
        <v/>
      </c>
      <c r="AP160" s="125"/>
      <c r="AQ160" s="419" t="str">
        <f t="shared" si="156"/>
        <v/>
      </c>
      <c r="AR160" s="125" t="str">
        <f t="shared" si="157"/>
        <v/>
      </c>
      <c r="AS160" s="404" t="str">
        <f t="shared" si="158"/>
        <v/>
      </c>
      <c r="AT160" s="404"/>
      <c r="AU160" s="404"/>
      <c r="AV160" s="418"/>
      <c r="AW160" s="319"/>
      <c r="AX160" s="319"/>
      <c r="AY160" s="139"/>
      <c r="AZ160" s="136"/>
      <c r="BA160" s="136"/>
      <c r="BB160" s="136"/>
      <c r="BC160" s="136"/>
      <c r="BJ160" s="329"/>
      <c r="BK160" s="329"/>
      <c r="BL160" s="329"/>
      <c r="BM160" s="329"/>
      <c r="BN160" s="329"/>
      <c r="BO160" s="329"/>
      <c r="BP160" s="329"/>
      <c r="BQ160" s="329"/>
      <c r="BR160" s="329"/>
      <c r="BS160" s="329"/>
      <c r="BT160" s="329"/>
      <c r="BU160" s="329"/>
      <c r="BV160" s="329"/>
      <c r="BW160" s="329"/>
      <c r="BX160" s="329"/>
      <c r="BY160" s="329"/>
      <c r="BZ160" s="329"/>
      <c r="CA160" s="329"/>
      <c r="CB160" s="329"/>
      <c r="CC160" s="329"/>
      <c r="CD160" s="329"/>
      <c r="CE160" s="329"/>
      <c r="CF160" s="329"/>
      <c r="CG160" s="329"/>
      <c r="CH160" s="329"/>
      <c r="CL160" s="329"/>
    </row>
    <row r="161" spans="1:90" s="1" customFormat="1" ht="13.9" hidden="1" customHeight="1" x14ac:dyDescent="0.3">
      <c r="A161" s="565"/>
      <c r="B161" s="567" t="s">
        <v>528</v>
      </c>
      <c r="C161" s="567" t="s">
        <v>237</v>
      </c>
      <c r="D161" s="567" t="s">
        <v>527</v>
      </c>
      <c r="E161" s="567" t="s">
        <v>241</v>
      </c>
      <c r="F161" s="541"/>
      <c r="G161" s="541"/>
      <c r="H161" s="541"/>
      <c r="I161" s="541"/>
      <c r="J161" s="567" t="s">
        <v>353</v>
      </c>
      <c r="K161" s="582" t="s">
        <v>526</v>
      </c>
      <c r="L161" s="583" t="s">
        <v>525</v>
      </c>
      <c r="M161" s="583" t="str">
        <f t="shared" si="146"/>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61" s="567"/>
      <c r="O161" s="566">
        <v>2</v>
      </c>
      <c r="P161" s="557"/>
      <c r="Q161" s="559"/>
      <c r="R161" s="581"/>
      <c r="S161" s="557"/>
      <c r="T161" s="559"/>
      <c r="U161" s="581"/>
      <c r="V161" s="557"/>
      <c r="W161" s="559"/>
      <c r="X161" s="561"/>
      <c r="Y161" s="559"/>
      <c r="Z161" s="561"/>
      <c r="AA161" s="566"/>
      <c r="AB161" s="408"/>
      <c r="AC161" s="433"/>
      <c r="AD161" s="138"/>
      <c r="AE161" s="331"/>
      <c r="AF161" s="330"/>
      <c r="AG161" s="331" t="str">
        <f t="shared" si="153"/>
        <v/>
      </c>
      <c r="AH161" s="332"/>
      <c r="AI161" s="332"/>
      <c r="AJ161" s="333" t="str">
        <f t="shared" si="154"/>
        <v/>
      </c>
      <c r="AK161" s="332"/>
      <c r="AL161" s="332"/>
      <c r="AM161" s="332"/>
      <c r="AN161" s="124"/>
      <c r="AO161" s="419" t="str">
        <f t="shared" si="155"/>
        <v/>
      </c>
      <c r="AP161" s="125"/>
      <c r="AQ161" s="419" t="str">
        <f t="shared" si="156"/>
        <v/>
      </c>
      <c r="AR161" s="125" t="str">
        <f t="shared" si="157"/>
        <v/>
      </c>
      <c r="AS161" s="404" t="str">
        <f t="shared" si="158"/>
        <v/>
      </c>
      <c r="AT161" s="404"/>
      <c r="AU161" s="404"/>
      <c r="AV161" s="418"/>
      <c r="AW161" s="319"/>
      <c r="AX161" s="319"/>
      <c r="AY161" s="139"/>
      <c r="AZ161" s="136"/>
      <c r="BA161" s="136"/>
      <c r="BB161" s="136"/>
      <c r="BC161" s="136"/>
      <c r="BJ161" s="329"/>
      <c r="BK161" s="329"/>
      <c r="BL161" s="329"/>
      <c r="BM161" s="329"/>
      <c r="BN161" s="329"/>
      <c r="BO161" s="329"/>
      <c r="BP161" s="329"/>
      <c r="BQ161" s="329"/>
      <c r="BR161" s="329"/>
      <c r="BS161" s="329"/>
      <c r="BT161" s="329"/>
      <c r="BU161" s="329"/>
      <c r="BV161" s="329"/>
      <c r="BW161" s="329"/>
      <c r="BX161" s="329"/>
      <c r="BY161" s="329"/>
      <c r="BZ161" s="329"/>
      <c r="CA161" s="329"/>
      <c r="CB161" s="329"/>
      <c r="CC161" s="329"/>
      <c r="CD161" s="329"/>
      <c r="CE161" s="329"/>
      <c r="CF161" s="329"/>
      <c r="CG161" s="329"/>
      <c r="CH161" s="329"/>
      <c r="CL161" s="329"/>
    </row>
    <row r="162" spans="1:90" s="1" customFormat="1" ht="183" customHeight="1" x14ac:dyDescent="0.3">
      <c r="A162" s="565" t="s">
        <v>523</v>
      </c>
      <c r="B162" s="567" t="s">
        <v>517</v>
      </c>
      <c r="C162" s="567" t="s">
        <v>242</v>
      </c>
      <c r="D162" s="567" t="s">
        <v>516</v>
      </c>
      <c r="E162" s="567" t="s">
        <v>243</v>
      </c>
      <c r="F162" s="541" t="s">
        <v>783</v>
      </c>
      <c r="G162" s="541" t="s">
        <v>794</v>
      </c>
      <c r="H162" s="541" t="s">
        <v>797</v>
      </c>
      <c r="I162" s="541" t="s">
        <v>800</v>
      </c>
      <c r="J162" s="567" t="s">
        <v>353</v>
      </c>
      <c r="K162" s="582" t="s">
        <v>520</v>
      </c>
      <c r="L162" s="583" t="s">
        <v>840</v>
      </c>
      <c r="M162" s="583" t="str">
        <f t="shared" ref="M162:M186" si="185">+CONCATENATE(J162," ",K162," ",L162)</f>
        <v xml:space="preserve">Posibilidad de pérdida Reputacional por incumplimiento de los estándares de producción (calidad) en la prestación del servicio público Catastral por excepción debido a :
1. Falta de conocimiento de los procedimientos establecidos.
2. Recursos inadecuados o insuficientes.
</v>
      </c>
      <c r="N162" s="567" t="s">
        <v>213</v>
      </c>
      <c r="O162" s="566">
        <v>288000</v>
      </c>
      <c r="P162" s="557" t="str">
        <f t="shared" ref="P162:P168" si="186">IF(O162&lt;=0,"",IF(O162&lt;=2,"Muy Baja",IF(O162&lt;=24,"Baja",IF(O162&lt;=500,"Media",IF(O162&lt;=5000,"Alta","Muy Alta")))))</f>
        <v>Muy Alta</v>
      </c>
      <c r="Q162" s="559">
        <f t="shared" si="170"/>
        <v>1</v>
      </c>
      <c r="R162" s="581"/>
      <c r="S162" s="557" t="str">
        <f>IF(OR(R162='Tabla Impacto'!$C$11,R162='Tabla Impacto'!$D$11),"Leve",IF(OR(R162='Tabla Impacto'!$C$12,R162='Tabla Impacto'!$D$12),"Menor",IF(OR(R162='Tabla Impacto'!$C$13,R162='Tabla Impacto'!$D$13),"Moderado",IF(OR(R162='Tabla Impacto'!$C$14,R162='Tabla Impacto'!$D$14),"Mayor",IF(OR(R162='Tabla Impacto'!$C$15,R162='Tabla Impacto'!$D$15),"Catastrófico","")))))</f>
        <v/>
      </c>
      <c r="T162" s="559" t="str">
        <f t="shared" ref="T162" si="187">IF(S162="","",IF(S162="Leve",0.2,IF(S162="Menor",0.4,IF(S162="Moderado",0.6,IF(S162="Mayor",0.8,IF(S162="Catastrófico",1,))))))</f>
        <v/>
      </c>
      <c r="U162" s="581" t="s">
        <v>136</v>
      </c>
      <c r="V162" s="557" t="str">
        <f>IF(OR(U162='Tabla Impacto'!$C$11,U162='Tabla Impacto'!$D$11),"Leve",IF(OR(U162='Tabla Impacto'!$C$12,U162='Tabla Impacto'!$D$12),"Menor",IF(OR(U162='Tabla Impacto'!$C$13,U162='Tabla Impacto'!$D$13),"Moderado",IF(OR(U162='Tabla Impacto'!$C$14,U162='Tabla Impacto'!$D$14),"Mayor",IF(OR(U162='Tabla Impacto'!$C$15,U162='Tabla Impacto'!$D$15),"Catastrófico","")))))</f>
        <v>Moderado</v>
      </c>
      <c r="W162" s="559">
        <f t="shared" ref="W162" si="188">IF(V162="","",IF(V162="Leve",0.2,IF(V162="Menor",0.4,IF(V162="Moderado",0.6,IF(V162="Mayor",0.8,IF(V162="Catastrófico",1,))))))</f>
        <v>0.6</v>
      </c>
      <c r="X162" s="561" t="str">
        <f>IF(Y162="","",IF(Y162='Tabla Impacto'!$G$4,'Tabla Impacto'!$F$4,IF(Y162='Tabla Impacto'!$G$5,'Tabla Impacto'!$F$5,IF(Y162='Tabla Impacto'!$G$6,'Tabla Impacto'!$F$6,IF(Y162='Tabla Impacto'!$G$7,'Tabla Impacto'!$F$7,IF(Y162='Tabla Impacto'!$G$8,'Tabla Impacto'!$F$8))))))</f>
        <v>Moderado</v>
      </c>
      <c r="Y162" s="559">
        <f t="shared" ref="Y162" si="189">+IF(T162="",W162,IF(W162="",T162,IF(T162&gt;W162,T162,W162)))</f>
        <v>0.6</v>
      </c>
      <c r="Z162" s="561" t="str">
        <f t="shared" ref="Z162" si="190">IF(OR(AND(P162="Muy Baja",X162="Leve"),AND(P162="Muy Baja",X162="Menor"),AND(P162="Baja",X162="Leve")),"Bajo",IF(OR(AND(P162="Muy baja",X162="Moderado"),AND(P162="Baja",X162="Menor"),AND(P162="Baja",X162="Moderado"),AND(P162="Media",X162="Leve"),AND(P162="Media",X162="Menor"),AND(P162="Media",X162="Moderado"),AND(P162="Alta",X162="Leve"),AND(P162="Alta",X162="Menor")),"Moderado",IF(OR(AND(P162="Muy Baja",X162="Mayor"),AND(P162="Baja",X162="Mayor"),AND(P162="Media",X162="Mayor"),AND(P162="Alta",X162="Moderado"),AND(P162="Alta",X162="Mayor"),AND(P162="Muy Alta",X162="Leve"),AND(P162="Muy Alta",X162="Menor"),AND(P162="Muy Alta",X162="Moderado"),AND(P162="Muy Alta",X162="Mayor")),"Alto",IF(OR(AND(P162="Muy Baja",X162="Catastrófico"),AND(P162="Baja",X162="Catastrófico"),AND(P162="Media",X162="Catastrófico"),AND(P162="Alta",X162="Catastrófico"),AND(P162="Muy Alta",X162="Catastrófico")),"Extremo",""))))</f>
        <v>Alto</v>
      </c>
      <c r="AA162" s="566"/>
      <c r="AB162" s="408">
        <v>1</v>
      </c>
      <c r="AC162" s="338" t="s">
        <v>933</v>
      </c>
      <c r="AD162" s="138"/>
      <c r="AE162" s="331" t="s">
        <v>222</v>
      </c>
      <c r="AF162" s="330" t="s">
        <v>716</v>
      </c>
      <c r="AG162" s="331" t="s">
        <v>3</v>
      </c>
      <c r="AH162" s="332" t="s">
        <v>12</v>
      </c>
      <c r="AI162" s="332" t="s">
        <v>8</v>
      </c>
      <c r="AJ162" s="333" t="str">
        <f t="shared" si="154"/>
        <v>40%</v>
      </c>
      <c r="AK162" s="332" t="s">
        <v>17</v>
      </c>
      <c r="AL162" s="332" t="s">
        <v>21</v>
      </c>
      <c r="AM162" s="332" t="s">
        <v>111</v>
      </c>
      <c r="AN162" s="309">
        <f>IFERROR(IF(AG162="Probabilidad",(Q162-(+Q162*AJ162)),IF(AG162="Impacto",Q162,"")),"")</f>
        <v>0.6</v>
      </c>
      <c r="AO162" s="419" t="str">
        <f t="shared" si="155"/>
        <v>Media</v>
      </c>
      <c r="AP162" s="125">
        <f>+AN162</f>
        <v>0.6</v>
      </c>
      <c r="AQ162" s="419" t="str">
        <f t="shared" si="156"/>
        <v>Moderado</v>
      </c>
      <c r="AR162" s="125">
        <f>IFERROR(IF(AG162="Impacto",(Y162-(+Y162*AJ162)),IF(AG162="Probabilidad",Y162,"")),"")</f>
        <v>0.6</v>
      </c>
      <c r="AS162" s="404" t="str">
        <f t="shared" si="158"/>
        <v>Moderado</v>
      </c>
      <c r="AT162" s="421">
        <f>+AP162</f>
        <v>0.6</v>
      </c>
      <c r="AU162" s="421">
        <f>+AR162</f>
        <v>0.6</v>
      </c>
      <c r="AV162" s="549" t="s">
        <v>122</v>
      </c>
      <c r="AW162" s="319"/>
      <c r="AX162" s="319"/>
      <c r="AY162" s="335">
        <v>12</v>
      </c>
      <c r="AZ162" s="336">
        <v>3</v>
      </c>
      <c r="BA162" s="336">
        <v>3</v>
      </c>
      <c r="BB162" s="336">
        <v>3</v>
      </c>
      <c r="BC162" s="336">
        <v>3</v>
      </c>
      <c r="BJ162" s="329"/>
      <c r="BK162" s="329"/>
      <c r="BL162" s="329"/>
      <c r="BM162" s="329"/>
      <c r="BN162" s="329"/>
      <c r="BO162" s="329"/>
      <c r="BP162" s="329"/>
      <c r="BQ162" s="329"/>
      <c r="BR162" s="329"/>
      <c r="BS162" s="329"/>
      <c r="BT162" s="329"/>
      <c r="BU162" s="329"/>
      <c r="BV162" s="329"/>
      <c r="BW162" s="329"/>
      <c r="BX162" s="329"/>
      <c r="BY162" s="329"/>
      <c r="BZ162" s="329"/>
      <c r="CA162" s="329"/>
      <c r="CB162" s="329"/>
      <c r="CC162" s="329"/>
      <c r="CD162" s="329"/>
      <c r="CE162" s="329"/>
      <c r="CF162" s="329"/>
      <c r="CG162" s="329"/>
      <c r="CH162" s="329"/>
      <c r="CL162" s="329"/>
    </row>
    <row r="163" spans="1:90" s="1" customFormat="1" ht="13.9" hidden="1" customHeight="1" x14ac:dyDescent="0.3">
      <c r="A163" s="565"/>
      <c r="B163" s="567" t="s">
        <v>522</v>
      </c>
      <c r="C163" s="567" t="s">
        <v>506</v>
      </c>
      <c r="D163" s="567" t="s">
        <v>521</v>
      </c>
      <c r="E163" s="567" t="s">
        <v>243</v>
      </c>
      <c r="F163" s="541"/>
      <c r="G163" s="541"/>
      <c r="H163" s="541"/>
      <c r="I163" s="541"/>
      <c r="J163" s="567" t="s">
        <v>353</v>
      </c>
      <c r="K163" s="582" t="s">
        <v>520</v>
      </c>
      <c r="L163" s="583" t="s">
        <v>519</v>
      </c>
      <c r="M163" s="583" t="str">
        <f t="shared" si="185"/>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N163" s="567"/>
      <c r="O163" s="566">
        <v>288000</v>
      </c>
      <c r="P163" s="557"/>
      <c r="Q163" s="559"/>
      <c r="R163" s="581"/>
      <c r="S163" s="557"/>
      <c r="T163" s="559"/>
      <c r="U163" s="581"/>
      <c r="V163" s="557"/>
      <c r="W163" s="559"/>
      <c r="X163" s="561"/>
      <c r="Y163" s="559"/>
      <c r="Z163" s="561"/>
      <c r="AA163" s="566"/>
      <c r="AB163" s="408"/>
      <c r="AC163" s="433"/>
      <c r="AD163" s="138"/>
      <c r="AE163" s="331"/>
      <c r="AF163" s="330"/>
      <c r="AG163" s="331"/>
      <c r="AH163" s="332"/>
      <c r="AI163" s="332"/>
      <c r="AJ163" s="333" t="str">
        <f t="shared" si="154"/>
        <v/>
      </c>
      <c r="AK163" s="332"/>
      <c r="AL163" s="332"/>
      <c r="AM163" s="332"/>
      <c r="AN163" s="124"/>
      <c r="AO163" s="419" t="str">
        <f t="shared" si="155"/>
        <v/>
      </c>
      <c r="AP163" s="125"/>
      <c r="AQ163" s="419" t="str">
        <f t="shared" si="156"/>
        <v/>
      </c>
      <c r="AR163" s="125" t="str">
        <f t="shared" si="157"/>
        <v/>
      </c>
      <c r="AS163" s="404" t="str">
        <f t="shared" si="158"/>
        <v/>
      </c>
      <c r="AT163" s="421"/>
      <c r="AU163" s="421"/>
      <c r="AV163" s="549"/>
      <c r="AW163" s="319"/>
      <c r="AX163" s="319"/>
      <c r="AY163" s="139"/>
      <c r="AZ163" s="136"/>
      <c r="BA163" s="136"/>
      <c r="BB163" s="136"/>
      <c r="BC163" s="136"/>
      <c r="BJ163" s="329"/>
      <c r="BK163" s="329"/>
      <c r="BL163" s="329"/>
      <c r="BM163" s="329"/>
      <c r="BN163" s="329"/>
      <c r="BO163" s="329"/>
      <c r="BP163" s="329"/>
      <c r="BQ163" s="329"/>
      <c r="BR163" s="329"/>
      <c r="BS163" s="329"/>
      <c r="BT163" s="329"/>
      <c r="BU163" s="329"/>
      <c r="BV163" s="329"/>
      <c r="BW163" s="329"/>
      <c r="BX163" s="329"/>
      <c r="BY163" s="329"/>
      <c r="BZ163" s="329"/>
      <c r="CA163" s="329"/>
      <c r="CB163" s="329"/>
      <c r="CC163" s="329"/>
      <c r="CD163" s="329"/>
      <c r="CE163" s="329"/>
      <c r="CF163" s="329"/>
      <c r="CG163" s="329"/>
      <c r="CH163" s="329"/>
      <c r="CL163" s="329"/>
    </row>
    <row r="164" spans="1:90" s="1" customFormat="1" ht="13.9" hidden="1" customHeight="1" x14ac:dyDescent="0.3">
      <c r="A164" s="565"/>
      <c r="B164" s="567" t="s">
        <v>522</v>
      </c>
      <c r="C164" s="567" t="s">
        <v>506</v>
      </c>
      <c r="D164" s="567" t="s">
        <v>521</v>
      </c>
      <c r="E164" s="567" t="s">
        <v>243</v>
      </c>
      <c r="F164" s="541"/>
      <c r="G164" s="541"/>
      <c r="H164" s="541"/>
      <c r="I164" s="541"/>
      <c r="J164" s="567" t="s">
        <v>353</v>
      </c>
      <c r="K164" s="582" t="s">
        <v>520</v>
      </c>
      <c r="L164" s="583" t="s">
        <v>519</v>
      </c>
      <c r="M164" s="583" t="str">
        <f t="shared" si="185"/>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N164" s="567"/>
      <c r="O164" s="566">
        <v>288000</v>
      </c>
      <c r="P164" s="557"/>
      <c r="Q164" s="559"/>
      <c r="R164" s="581"/>
      <c r="S164" s="557"/>
      <c r="T164" s="559"/>
      <c r="U164" s="581"/>
      <c r="V164" s="557"/>
      <c r="W164" s="559"/>
      <c r="X164" s="561"/>
      <c r="Y164" s="559"/>
      <c r="Z164" s="561"/>
      <c r="AA164" s="566"/>
      <c r="AB164" s="408"/>
      <c r="AC164" s="433"/>
      <c r="AD164" s="138"/>
      <c r="AE164" s="331"/>
      <c r="AF164" s="330"/>
      <c r="AG164" s="331" t="str">
        <f t="shared" si="153"/>
        <v/>
      </c>
      <c r="AH164" s="332"/>
      <c r="AI164" s="332"/>
      <c r="AJ164" s="333" t="str">
        <f t="shared" si="154"/>
        <v/>
      </c>
      <c r="AK164" s="332"/>
      <c r="AL164" s="332"/>
      <c r="AM164" s="332"/>
      <c r="AN164" s="124"/>
      <c r="AO164" s="419" t="str">
        <f t="shared" si="155"/>
        <v/>
      </c>
      <c r="AP164" s="125"/>
      <c r="AQ164" s="419" t="str">
        <f t="shared" si="156"/>
        <v/>
      </c>
      <c r="AR164" s="125" t="str">
        <f t="shared" si="157"/>
        <v/>
      </c>
      <c r="AS164" s="404" t="str">
        <f t="shared" si="158"/>
        <v/>
      </c>
      <c r="AT164" s="404"/>
      <c r="AU164" s="404"/>
      <c r="AV164" s="418"/>
      <c r="AW164" s="319"/>
      <c r="AX164" s="319"/>
      <c r="AY164" s="139"/>
      <c r="AZ164" s="136"/>
      <c r="BA164" s="136"/>
      <c r="BB164" s="136"/>
      <c r="BC164" s="136"/>
      <c r="BJ164" s="329"/>
      <c r="BK164" s="329"/>
      <c r="BL164" s="329"/>
      <c r="BM164" s="329"/>
      <c r="BN164" s="329"/>
      <c r="BO164" s="329"/>
      <c r="BP164" s="329"/>
      <c r="BQ164" s="329"/>
      <c r="BR164" s="329"/>
      <c r="BS164" s="329"/>
      <c r="BT164" s="329"/>
      <c r="BU164" s="329"/>
      <c r="BV164" s="329"/>
      <c r="BW164" s="329"/>
      <c r="BX164" s="329"/>
      <c r="BY164" s="329"/>
      <c r="BZ164" s="329"/>
      <c r="CA164" s="329"/>
      <c r="CB164" s="329"/>
      <c r="CC164" s="329"/>
      <c r="CD164" s="329"/>
      <c r="CE164" s="329"/>
      <c r="CF164" s="329"/>
      <c r="CG164" s="329"/>
      <c r="CH164" s="329"/>
      <c r="CL164" s="329"/>
    </row>
    <row r="165" spans="1:90" s="1" customFormat="1" ht="13.9" hidden="1" customHeight="1" x14ac:dyDescent="0.3">
      <c r="A165" s="565"/>
      <c r="B165" s="567" t="s">
        <v>522</v>
      </c>
      <c r="C165" s="567" t="s">
        <v>506</v>
      </c>
      <c r="D165" s="567" t="s">
        <v>521</v>
      </c>
      <c r="E165" s="567" t="s">
        <v>243</v>
      </c>
      <c r="F165" s="541"/>
      <c r="G165" s="541"/>
      <c r="H165" s="541"/>
      <c r="I165" s="541"/>
      <c r="J165" s="567" t="s">
        <v>353</v>
      </c>
      <c r="K165" s="582" t="s">
        <v>520</v>
      </c>
      <c r="L165" s="583" t="s">
        <v>519</v>
      </c>
      <c r="M165" s="583" t="str">
        <f t="shared" si="185"/>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N165" s="567"/>
      <c r="O165" s="566">
        <v>288000</v>
      </c>
      <c r="P165" s="557"/>
      <c r="Q165" s="559"/>
      <c r="R165" s="581"/>
      <c r="S165" s="557"/>
      <c r="T165" s="559"/>
      <c r="U165" s="581"/>
      <c r="V165" s="557"/>
      <c r="W165" s="559"/>
      <c r="X165" s="561"/>
      <c r="Y165" s="559"/>
      <c r="Z165" s="561"/>
      <c r="AA165" s="566"/>
      <c r="AB165" s="408"/>
      <c r="AC165" s="433"/>
      <c r="AD165" s="138"/>
      <c r="AE165" s="331"/>
      <c r="AF165" s="330"/>
      <c r="AG165" s="331" t="str">
        <f t="shared" si="153"/>
        <v/>
      </c>
      <c r="AH165" s="332"/>
      <c r="AI165" s="332"/>
      <c r="AJ165" s="333" t="str">
        <f t="shared" si="154"/>
        <v/>
      </c>
      <c r="AK165" s="332"/>
      <c r="AL165" s="332"/>
      <c r="AM165" s="332"/>
      <c r="AN165" s="124"/>
      <c r="AO165" s="419" t="str">
        <f t="shared" si="155"/>
        <v/>
      </c>
      <c r="AP165" s="125"/>
      <c r="AQ165" s="419" t="str">
        <f t="shared" si="156"/>
        <v/>
      </c>
      <c r="AR165" s="125" t="str">
        <f t="shared" si="157"/>
        <v/>
      </c>
      <c r="AS165" s="404" t="str">
        <f t="shared" si="158"/>
        <v/>
      </c>
      <c r="AT165" s="404"/>
      <c r="AU165" s="404"/>
      <c r="AV165" s="418"/>
      <c r="AW165" s="319"/>
      <c r="AX165" s="319"/>
      <c r="AY165" s="139"/>
      <c r="AZ165" s="136"/>
      <c r="BA165" s="136"/>
      <c r="BB165" s="136"/>
      <c r="BC165" s="136"/>
      <c r="BJ165" s="329"/>
      <c r="BK165" s="329"/>
      <c r="BL165" s="329"/>
      <c r="BM165" s="329"/>
      <c r="BN165" s="329"/>
      <c r="BO165" s="329"/>
      <c r="BP165" s="329"/>
      <c r="BQ165" s="329"/>
      <c r="BR165" s="329"/>
      <c r="BS165" s="329"/>
      <c r="BT165" s="329"/>
      <c r="BU165" s="329"/>
      <c r="BV165" s="329"/>
      <c r="BW165" s="329"/>
      <c r="BX165" s="329"/>
      <c r="BY165" s="329"/>
      <c r="BZ165" s="329"/>
      <c r="CA165" s="329"/>
      <c r="CB165" s="329"/>
      <c r="CC165" s="329"/>
      <c r="CD165" s="329"/>
      <c r="CE165" s="329"/>
      <c r="CF165" s="329"/>
      <c r="CG165" s="329"/>
      <c r="CH165" s="329"/>
      <c r="CL165" s="329"/>
    </row>
    <row r="166" spans="1:90" s="1" customFormat="1" ht="13.9" hidden="1" customHeight="1" x14ac:dyDescent="0.3">
      <c r="A166" s="565"/>
      <c r="B166" s="567" t="s">
        <v>522</v>
      </c>
      <c r="C166" s="567" t="s">
        <v>506</v>
      </c>
      <c r="D166" s="567" t="s">
        <v>521</v>
      </c>
      <c r="E166" s="567" t="s">
        <v>243</v>
      </c>
      <c r="F166" s="541"/>
      <c r="G166" s="541"/>
      <c r="H166" s="541"/>
      <c r="I166" s="541"/>
      <c r="J166" s="567" t="s">
        <v>353</v>
      </c>
      <c r="K166" s="582" t="s">
        <v>520</v>
      </c>
      <c r="L166" s="583" t="s">
        <v>519</v>
      </c>
      <c r="M166" s="583" t="str">
        <f t="shared" si="185"/>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N166" s="567"/>
      <c r="O166" s="566">
        <v>288000</v>
      </c>
      <c r="P166" s="557"/>
      <c r="Q166" s="559"/>
      <c r="R166" s="581"/>
      <c r="S166" s="557"/>
      <c r="T166" s="559"/>
      <c r="U166" s="581"/>
      <c r="V166" s="557"/>
      <c r="W166" s="559"/>
      <c r="X166" s="561"/>
      <c r="Y166" s="559"/>
      <c r="Z166" s="561"/>
      <c r="AA166" s="566"/>
      <c r="AB166" s="408"/>
      <c r="AC166" s="433"/>
      <c r="AD166" s="138"/>
      <c r="AE166" s="331"/>
      <c r="AF166" s="330"/>
      <c r="AG166" s="331" t="str">
        <f t="shared" si="153"/>
        <v/>
      </c>
      <c r="AH166" s="332"/>
      <c r="AI166" s="332"/>
      <c r="AJ166" s="333" t="str">
        <f t="shared" si="154"/>
        <v/>
      </c>
      <c r="AK166" s="332"/>
      <c r="AL166" s="332"/>
      <c r="AM166" s="332"/>
      <c r="AN166" s="124"/>
      <c r="AO166" s="419" t="str">
        <f t="shared" si="155"/>
        <v/>
      </c>
      <c r="AP166" s="125"/>
      <c r="AQ166" s="419" t="str">
        <f t="shared" si="156"/>
        <v/>
      </c>
      <c r="AR166" s="125" t="str">
        <f t="shared" si="157"/>
        <v/>
      </c>
      <c r="AS166" s="404" t="str">
        <f t="shared" si="158"/>
        <v/>
      </c>
      <c r="AT166" s="404"/>
      <c r="AU166" s="404"/>
      <c r="AV166" s="418"/>
      <c r="AW166" s="319"/>
      <c r="AX166" s="319"/>
      <c r="AY166" s="139"/>
      <c r="AZ166" s="136"/>
      <c r="BA166" s="136"/>
      <c r="BB166" s="136"/>
      <c r="BC166" s="136"/>
      <c r="BJ166" s="329"/>
      <c r="BK166" s="329"/>
      <c r="BL166" s="329"/>
      <c r="BM166" s="329"/>
      <c r="BN166" s="329"/>
      <c r="BO166" s="329"/>
      <c r="BP166" s="329"/>
      <c r="BQ166" s="329"/>
      <c r="BR166" s="329"/>
      <c r="BS166" s="329"/>
      <c r="BT166" s="329"/>
      <c r="BU166" s="329"/>
      <c r="BV166" s="329"/>
      <c r="BW166" s="329"/>
      <c r="BX166" s="329"/>
      <c r="BY166" s="329"/>
      <c r="BZ166" s="329"/>
      <c r="CA166" s="329"/>
      <c r="CB166" s="329"/>
      <c r="CC166" s="329"/>
      <c r="CD166" s="329"/>
      <c r="CE166" s="329"/>
      <c r="CF166" s="329"/>
      <c r="CG166" s="329"/>
      <c r="CH166" s="329"/>
      <c r="CL166" s="329"/>
    </row>
    <row r="167" spans="1:90" s="1" customFormat="1" ht="13.9" hidden="1" customHeight="1" x14ac:dyDescent="0.3">
      <c r="A167" s="565"/>
      <c r="B167" s="567" t="s">
        <v>522</v>
      </c>
      <c r="C167" s="567" t="s">
        <v>506</v>
      </c>
      <c r="D167" s="567" t="s">
        <v>521</v>
      </c>
      <c r="E167" s="567" t="s">
        <v>243</v>
      </c>
      <c r="F167" s="541"/>
      <c r="G167" s="541"/>
      <c r="H167" s="541"/>
      <c r="I167" s="541"/>
      <c r="J167" s="567" t="s">
        <v>353</v>
      </c>
      <c r="K167" s="582" t="s">
        <v>520</v>
      </c>
      <c r="L167" s="583" t="s">
        <v>519</v>
      </c>
      <c r="M167" s="583" t="str">
        <f t="shared" si="185"/>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N167" s="567"/>
      <c r="O167" s="566">
        <v>288000</v>
      </c>
      <c r="P167" s="557"/>
      <c r="Q167" s="559"/>
      <c r="R167" s="581"/>
      <c r="S167" s="557"/>
      <c r="T167" s="559"/>
      <c r="U167" s="581"/>
      <c r="V167" s="557"/>
      <c r="W167" s="559"/>
      <c r="X167" s="561"/>
      <c r="Y167" s="559"/>
      <c r="Z167" s="561"/>
      <c r="AA167" s="566"/>
      <c r="AB167" s="408"/>
      <c r="AC167" s="433"/>
      <c r="AD167" s="138"/>
      <c r="AE167" s="331"/>
      <c r="AF167" s="330"/>
      <c r="AG167" s="331" t="str">
        <f t="shared" si="153"/>
        <v/>
      </c>
      <c r="AH167" s="332"/>
      <c r="AI167" s="332"/>
      <c r="AJ167" s="333" t="str">
        <f t="shared" si="154"/>
        <v/>
      </c>
      <c r="AK167" s="332"/>
      <c r="AL167" s="332"/>
      <c r="AM167" s="332"/>
      <c r="AN167" s="124"/>
      <c r="AO167" s="419" t="str">
        <f t="shared" si="155"/>
        <v/>
      </c>
      <c r="AP167" s="125"/>
      <c r="AQ167" s="419" t="str">
        <f t="shared" si="156"/>
        <v/>
      </c>
      <c r="AR167" s="125" t="str">
        <f t="shared" si="157"/>
        <v/>
      </c>
      <c r="AS167" s="404" t="str">
        <f t="shared" si="158"/>
        <v/>
      </c>
      <c r="AT167" s="404"/>
      <c r="AU167" s="404"/>
      <c r="AV167" s="418"/>
      <c r="AW167" s="319"/>
      <c r="AX167" s="319"/>
      <c r="AY167" s="139"/>
      <c r="AZ167" s="136"/>
      <c r="BA167" s="136"/>
      <c r="BB167" s="136"/>
      <c r="BC167" s="136"/>
      <c r="BJ167" s="329"/>
      <c r="BK167" s="329"/>
      <c r="BL167" s="329"/>
      <c r="BM167" s="329"/>
      <c r="BN167" s="329"/>
      <c r="BO167" s="329"/>
      <c r="BP167" s="329"/>
      <c r="BQ167" s="329"/>
      <c r="BR167" s="329"/>
      <c r="BS167" s="329"/>
      <c r="BT167" s="329"/>
      <c r="BU167" s="329"/>
      <c r="BV167" s="329"/>
      <c r="BW167" s="329"/>
      <c r="BX167" s="329"/>
      <c r="BY167" s="329"/>
      <c r="BZ167" s="329"/>
      <c r="CA167" s="329"/>
      <c r="CB167" s="329"/>
      <c r="CC167" s="329"/>
      <c r="CD167" s="329"/>
      <c r="CE167" s="329"/>
      <c r="CF167" s="329"/>
      <c r="CG167" s="329"/>
      <c r="CH167" s="329"/>
      <c r="CL167" s="329"/>
    </row>
    <row r="168" spans="1:90" s="1" customFormat="1" ht="163.15" customHeight="1" x14ac:dyDescent="0.3">
      <c r="A168" s="565" t="s">
        <v>518</v>
      </c>
      <c r="B168" s="567" t="s">
        <v>507</v>
      </c>
      <c r="C168" s="567" t="s">
        <v>242</v>
      </c>
      <c r="D168" s="567" t="s">
        <v>505</v>
      </c>
      <c r="E168" s="567" t="s">
        <v>244</v>
      </c>
      <c r="F168" s="541" t="s">
        <v>779</v>
      </c>
      <c r="G168" s="541" t="s">
        <v>794</v>
      </c>
      <c r="H168" s="541" t="s">
        <v>797</v>
      </c>
      <c r="I168" s="541" t="s">
        <v>800</v>
      </c>
      <c r="J168" s="567" t="s">
        <v>353</v>
      </c>
      <c r="K168" s="582" t="s">
        <v>515</v>
      </c>
      <c r="L168" s="583" t="s">
        <v>514</v>
      </c>
      <c r="M168" s="583" t="str">
        <f t="shared" si="185"/>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N168" s="567" t="s">
        <v>208</v>
      </c>
      <c r="O168" s="566">
        <v>14</v>
      </c>
      <c r="P168" s="557" t="str">
        <f t="shared" si="186"/>
        <v>Baja</v>
      </c>
      <c r="Q168" s="559">
        <f t="shared" si="170"/>
        <v>0.4</v>
      </c>
      <c r="R168" s="581"/>
      <c r="S168" s="557" t="str">
        <f>IF(OR(R168='Tabla Impacto'!$C$11,R168='Tabla Impacto'!$D$11),"Leve",IF(OR(R168='Tabla Impacto'!$C$12,R168='Tabla Impacto'!$D$12),"Menor",IF(OR(R168='Tabla Impacto'!$C$13,R168='Tabla Impacto'!$D$13),"Moderado",IF(OR(R168='Tabla Impacto'!$C$14,R168='Tabla Impacto'!$D$14),"Mayor",IF(OR(R168='Tabla Impacto'!$C$15,R168='Tabla Impacto'!$D$15),"Catastrófico","")))))</f>
        <v/>
      </c>
      <c r="T168" s="559" t="str">
        <f t="shared" ref="T168" si="191">IF(S168="","",IF(S168="Leve",0.2,IF(S168="Menor",0.4,IF(S168="Moderado",0.6,IF(S168="Mayor",0.8,IF(S168="Catastrófico",1,))))))</f>
        <v/>
      </c>
      <c r="U168" s="581" t="s">
        <v>136</v>
      </c>
      <c r="V168" s="557" t="str">
        <f>IF(OR(U168='Tabla Impacto'!$C$11,U168='Tabla Impacto'!$D$11),"Leve",IF(OR(U168='Tabla Impacto'!$C$12,U168='Tabla Impacto'!$D$12),"Menor",IF(OR(U168='Tabla Impacto'!$C$13,U168='Tabla Impacto'!$D$13),"Moderado",IF(OR(U168='Tabla Impacto'!$C$14,U168='Tabla Impacto'!$D$14),"Mayor",IF(OR(U168='Tabla Impacto'!$C$15,U168='Tabla Impacto'!$D$15),"Catastrófico","")))))</f>
        <v>Moderado</v>
      </c>
      <c r="W168" s="559">
        <f t="shared" ref="W168" si="192">IF(V168="","",IF(V168="Leve",0.2,IF(V168="Menor",0.4,IF(V168="Moderado",0.6,IF(V168="Mayor",0.8,IF(V168="Catastrófico",1,))))))</f>
        <v>0.6</v>
      </c>
      <c r="X168" s="561" t="str">
        <f>IF(Y168="","",IF(Y168='Tabla Impacto'!$G$4,'Tabla Impacto'!$F$4,IF(Y168='Tabla Impacto'!$G$5,'Tabla Impacto'!$F$5,IF(Y168='Tabla Impacto'!$G$6,'Tabla Impacto'!$F$6,IF(Y168='Tabla Impacto'!$G$7,'Tabla Impacto'!$F$7,IF(Y168='Tabla Impacto'!$G$8,'Tabla Impacto'!$F$8))))))</f>
        <v>Moderado</v>
      </c>
      <c r="Y168" s="559">
        <f t="shared" ref="Y168" si="193">+IF(T168="",W168,IF(W168="",T168,IF(T168&gt;W168,T168,W168)))</f>
        <v>0.6</v>
      </c>
      <c r="Z168" s="561" t="str">
        <f t="shared" ref="Z168" si="194">IF(OR(AND(P168="Muy Baja",X168="Leve"),AND(P168="Muy Baja",X168="Menor"),AND(P168="Baja",X168="Leve")),"Bajo",IF(OR(AND(P168="Muy baja",X168="Moderado"),AND(P168="Baja",X168="Menor"),AND(P168="Baja",X168="Moderado"),AND(P168="Media",X168="Leve"),AND(P168="Media",X168="Menor"),AND(P168="Media",X168="Moderado"),AND(P168="Alta",X168="Leve"),AND(P168="Alta",X168="Menor")),"Moderado",IF(OR(AND(P168="Muy Baja",X168="Mayor"),AND(P168="Baja",X168="Mayor"),AND(P168="Media",X168="Mayor"),AND(P168="Alta",X168="Moderado"),AND(P168="Alta",X168="Mayor"),AND(P168="Muy Alta",X168="Leve"),AND(P168="Muy Alta",X168="Menor"),AND(P168="Muy Alta",X168="Moderado"),AND(P168="Muy Alta",X168="Mayor")),"Alto",IF(OR(AND(P168="Muy Baja",X168="Catastrófico"),AND(P168="Baja",X168="Catastrófico"),AND(P168="Media",X168="Catastrófico"),AND(P168="Alta",X168="Catastrófico"),AND(P168="Muy Alta",X168="Catastrófico")),"Extremo",""))))</f>
        <v>Moderado</v>
      </c>
      <c r="AA168" s="566"/>
      <c r="AB168" s="408">
        <v>1</v>
      </c>
      <c r="AC168" s="433" t="s">
        <v>870</v>
      </c>
      <c r="AD168" s="138"/>
      <c r="AE168" s="331" t="s">
        <v>223</v>
      </c>
      <c r="AF168" s="422" t="s">
        <v>930</v>
      </c>
      <c r="AG168" s="331" t="s">
        <v>3</v>
      </c>
      <c r="AH168" s="332" t="s">
        <v>12</v>
      </c>
      <c r="AI168" s="332" t="s">
        <v>8</v>
      </c>
      <c r="AJ168" s="333" t="str">
        <f t="shared" si="154"/>
        <v>40%</v>
      </c>
      <c r="AK168" s="332" t="s">
        <v>17</v>
      </c>
      <c r="AL168" s="332" t="s">
        <v>21</v>
      </c>
      <c r="AM168" s="332" t="s">
        <v>111</v>
      </c>
      <c r="AN168" s="309">
        <f>IFERROR(IF(AG168="Probabilidad",(Q168-(+Q168*AJ168)),IF(AG168="Impacto",Q168,"")),"")</f>
        <v>0.24</v>
      </c>
      <c r="AO168" s="419" t="str">
        <f t="shared" ref="AO168" si="195">IFERROR(IF(AN168="","",IF(AN168&lt;=0.2,"Muy Baja",IF(AN168&lt;=0.4,"Baja",IF(AN168&lt;=0.6,"Media",IF(AN168&lt;=0.8,"Alta","Muy Alta"))))),"")</f>
        <v>Baja</v>
      </c>
      <c r="AP168" s="125">
        <f>+AN168</f>
        <v>0.24</v>
      </c>
      <c r="AQ168" s="419" t="str">
        <f t="shared" ref="AQ168" si="196">IFERROR(IF(AR168="","",IF(AR168&lt;=0.2,"Leve",IF(AR168&lt;=0.4,"Menor",IF(AR168&lt;=0.6,"Moderado",IF(AR168&lt;=0.8,"Mayor","Catastrófico"))))),"")</f>
        <v>Moderado</v>
      </c>
      <c r="AR168" s="125">
        <f>IFERROR(IF(AG168="Impacto",(Y168-(+Y168*AJ168)),IF(AG168="Probabilidad",Y168,"")),"")</f>
        <v>0.6</v>
      </c>
      <c r="AS168" s="404" t="str">
        <f t="shared" si="158"/>
        <v>Moderado</v>
      </c>
      <c r="AT168" s="416">
        <f>+AP168</f>
        <v>0.24</v>
      </c>
      <c r="AU168" s="416">
        <f>+AR168</f>
        <v>0.6</v>
      </c>
      <c r="AV168" s="418" t="s">
        <v>122</v>
      </c>
      <c r="AW168" s="319"/>
      <c r="AX168" s="319"/>
      <c r="AY168" s="335">
        <v>24</v>
      </c>
      <c r="AZ168" s="336">
        <v>6</v>
      </c>
      <c r="BA168" s="336">
        <v>6</v>
      </c>
      <c r="BB168" s="336">
        <v>6</v>
      </c>
      <c r="BC168" s="336">
        <v>6</v>
      </c>
      <c r="BJ168" s="329"/>
      <c r="BK168" s="329"/>
      <c r="BL168" s="329"/>
      <c r="BM168" s="329"/>
      <c r="BN168" s="329"/>
      <c r="BO168" s="329"/>
      <c r="BP168" s="329"/>
      <c r="BQ168" s="329"/>
      <c r="BR168" s="329"/>
      <c r="BS168" s="329"/>
      <c r="BT168" s="329"/>
      <c r="BU168" s="329"/>
      <c r="BV168" s="329"/>
      <c r="BW168" s="329"/>
      <c r="BX168" s="329"/>
      <c r="BY168" s="329"/>
      <c r="BZ168" s="329"/>
      <c r="CA168" s="329"/>
      <c r="CB168" s="329"/>
      <c r="CC168" s="329"/>
      <c r="CD168" s="329"/>
      <c r="CE168" s="329"/>
      <c r="CF168" s="329"/>
      <c r="CG168" s="329"/>
      <c r="CH168" s="329"/>
      <c r="CL168" s="329"/>
    </row>
    <row r="169" spans="1:90" s="1" customFormat="1" ht="13.9" hidden="1" customHeight="1" x14ac:dyDescent="0.3">
      <c r="A169" s="565"/>
      <c r="B169" s="567" t="s">
        <v>517</v>
      </c>
      <c r="C169" s="567" t="s">
        <v>506</v>
      </c>
      <c r="D169" s="567"/>
      <c r="E169" s="567" t="s">
        <v>243</v>
      </c>
      <c r="F169" s="541"/>
      <c r="G169" s="541"/>
      <c r="H169" s="541"/>
      <c r="I169" s="541"/>
      <c r="J169" s="567" t="s">
        <v>353</v>
      </c>
      <c r="K169" s="582" t="s">
        <v>515</v>
      </c>
      <c r="L169" s="583" t="s">
        <v>514</v>
      </c>
      <c r="M169" s="583" t="str">
        <f t="shared" si="185"/>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N169" s="567"/>
      <c r="O169" s="566">
        <v>14</v>
      </c>
      <c r="P169" s="557"/>
      <c r="Q169" s="559"/>
      <c r="R169" s="581"/>
      <c r="S169" s="557"/>
      <c r="T169" s="559"/>
      <c r="U169" s="581"/>
      <c r="V169" s="557"/>
      <c r="W169" s="559"/>
      <c r="X169" s="561"/>
      <c r="Y169" s="559"/>
      <c r="Z169" s="561"/>
      <c r="AA169" s="566"/>
      <c r="AB169" s="408"/>
      <c r="AC169" s="433"/>
      <c r="AD169" s="138"/>
      <c r="AE169" s="331"/>
      <c r="AF169" s="330"/>
      <c r="AG169" s="331" t="str">
        <f t="shared" si="153"/>
        <v/>
      </c>
      <c r="AH169" s="332"/>
      <c r="AI169" s="332"/>
      <c r="AJ169" s="333" t="str">
        <f t="shared" si="154"/>
        <v/>
      </c>
      <c r="AK169" s="332"/>
      <c r="AL169" s="332"/>
      <c r="AM169" s="332"/>
      <c r="AN169" s="124"/>
      <c r="AO169" s="419" t="str">
        <f t="shared" si="155"/>
        <v/>
      </c>
      <c r="AP169" s="125"/>
      <c r="AQ169" s="419" t="str">
        <f t="shared" si="156"/>
        <v/>
      </c>
      <c r="AR169" s="125" t="str">
        <f t="shared" si="157"/>
        <v/>
      </c>
      <c r="AS169" s="404" t="str">
        <f t="shared" si="158"/>
        <v/>
      </c>
      <c r="AT169" s="404"/>
      <c r="AU169" s="404"/>
      <c r="AV169" s="418"/>
      <c r="AW169" s="319"/>
      <c r="AX169" s="319"/>
      <c r="AY169" s="139"/>
      <c r="AZ169" s="136"/>
      <c r="BA169" s="136"/>
      <c r="BB169" s="136"/>
      <c r="BC169" s="136"/>
      <c r="BJ169" s="329"/>
      <c r="BK169" s="329"/>
      <c r="BL169" s="329"/>
      <c r="BM169" s="329"/>
      <c r="BN169" s="329"/>
      <c r="BO169" s="329"/>
      <c r="BP169" s="329"/>
      <c r="BQ169" s="329"/>
      <c r="BR169" s="329"/>
      <c r="BS169" s="329"/>
      <c r="BT169" s="329"/>
      <c r="BU169" s="329"/>
      <c r="BV169" s="329"/>
      <c r="BW169" s="329"/>
      <c r="BX169" s="329"/>
      <c r="BY169" s="329"/>
      <c r="BZ169" s="329"/>
      <c r="CA169" s="329"/>
      <c r="CB169" s="329"/>
      <c r="CC169" s="329"/>
      <c r="CD169" s="329"/>
      <c r="CE169" s="329"/>
      <c r="CF169" s="329"/>
      <c r="CG169" s="329"/>
      <c r="CH169" s="329"/>
      <c r="CL169" s="329"/>
    </row>
    <row r="170" spans="1:90" s="1" customFormat="1" ht="13.9" hidden="1" customHeight="1" x14ac:dyDescent="0.3">
      <c r="A170" s="565"/>
      <c r="B170" s="567" t="s">
        <v>517</v>
      </c>
      <c r="C170" s="567" t="s">
        <v>506</v>
      </c>
      <c r="D170" s="567"/>
      <c r="E170" s="567" t="s">
        <v>243</v>
      </c>
      <c r="F170" s="541"/>
      <c r="G170" s="541"/>
      <c r="H170" s="541"/>
      <c r="I170" s="541"/>
      <c r="J170" s="567" t="s">
        <v>353</v>
      </c>
      <c r="K170" s="582" t="s">
        <v>515</v>
      </c>
      <c r="L170" s="583" t="s">
        <v>514</v>
      </c>
      <c r="M170" s="583" t="str">
        <f t="shared" si="185"/>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N170" s="567"/>
      <c r="O170" s="566">
        <v>14</v>
      </c>
      <c r="P170" s="557"/>
      <c r="Q170" s="559"/>
      <c r="R170" s="581"/>
      <c r="S170" s="557"/>
      <c r="T170" s="559"/>
      <c r="U170" s="581"/>
      <c r="V170" s="557"/>
      <c r="W170" s="559"/>
      <c r="X170" s="561"/>
      <c r="Y170" s="559"/>
      <c r="Z170" s="561"/>
      <c r="AA170" s="566"/>
      <c r="AB170" s="408"/>
      <c r="AC170" s="433"/>
      <c r="AD170" s="138"/>
      <c r="AE170" s="331"/>
      <c r="AF170" s="330"/>
      <c r="AG170" s="331" t="str">
        <f t="shared" si="153"/>
        <v/>
      </c>
      <c r="AH170" s="332"/>
      <c r="AI170" s="332"/>
      <c r="AJ170" s="333" t="str">
        <f t="shared" si="154"/>
        <v/>
      </c>
      <c r="AK170" s="332"/>
      <c r="AL170" s="332"/>
      <c r="AM170" s="332"/>
      <c r="AN170" s="124"/>
      <c r="AO170" s="419" t="str">
        <f t="shared" si="155"/>
        <v/>
      </c>
      <c r="AP170" s="125"/>
      <c r="AQ170" s="419" t="str">
        <f t="shared" si="156"/>
        <v/>
      </c>
      <c r="AR170" s="125" t="str">
        <f t="shared" si="157"/>
        <v/>
      </c>
      <c r="AS170" s="404" t="str">
        <f t="shared" si="158"/>
        <v/>
      </c>
      <c r="AT170" s="404"/>
      <c r="AU170" s="404"/>
      <c r="AV170" s="418"/>
      <c r="AW170" s="319"/>
      <c r="AX170" s="319"/>
      <c r="AY170" s="139"/>
      <c r="AZ170" s="136"/>
      <c r="BA170" s="136"/>
      <c r="BB170" s="136"/>
      <c r="BC170" s="136"/>
      <c r="BJ170" s="329"/>
      <c r="BK170" s="329"/>
      <c r="BL170" s="329"/>
      <c r="BM170" s="329"/>
      <c r="BN170" s="329"/>
      <c r="BO170" s="329"/>
      <c r="BP170" s="329"/>
      <c r="BQ170" s="329"/>
      <c r="BR170" s="329"/>
      <c r="BS170" s="329"/>
      <c r="BT170" s="329"/>
      <c r="BU170" s="329"/>
      <c r="BV170" s="329"/>
      <c r="BW170" s="329"/>
      <c r="BX170" s="329"/>
      <c r="BY170" s="329"/>
      <c r="BZ170" s="329"/>
      <c r="CA170" s="329"/>
      <c r="CB170" s="329"/>
      <c r="CC170" s="329"/>
      <c r="CD170" s="329"/>
      <c r="CE170" s="329"/>
      <c r="CF170" s="329"/>
      <c r="CG170" s="329"/>
      <c r="CH170" s="329"/>
      <c r="CL170" s="329"/>
    </row>
    <row r="171" spans="1:90" s="1" customFormat="1" ht="13.9" hidden="1" customHeight="1" x14ac:dyDescent="0.3">
      <c r="A171" s="565"/>
      <c r="B171" s="567" t="s">
        <v>517</v>
      </c>
      <c r="C171" s="567" t="s">
        <v>506</v>
      </c>
      <c r="D171" s="567"/>
      <c r="E171" s="567" t="s">
        <v>243</v>
      </c>
      <c r="F171" s="541"/>
      <c r="G171" s="541"/>
      <c r="H171" s="541"/>
      <c r="I171" s="541"/>
      <c r="J171" s="567" t="s">
        <v>353</v>
      </c>
      <c r="K171" s="582" t="s">
        <v>515</v>
      </c>
      <c r="L171" s="583" t="s">
        <v>514</v>
      </c>
      <c r="M171" s="583" t="str">
        <f t="shared" si="185"/>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N171" s="567"/>
      <c r="O171" s="566">
        <v>14</v>
      </c>
      <c r="P171" s="557"/>
      <c r="Q171" s="559"/>
      <c r="R171" s="581"/>
      <c r="S171" s="557"/>
      <c r="T171" s="559"/>
      <c r="U171" s="581"/>
      <c r="V171" s="557"/>
      <c r="W171" s="559"/>
      <c r="X171" s="561"/>
      <c r="Y171" s="559"/>
      <c r="Z171" s="561"/>
      <c r="AA171" s="566"/>
      <c r="AB171" s="408"/>
      <c r="AC171" s="433"/>
      <c r="AD171" s="138"/>
      <c r="AE171" s="331"/>
      <c r="AF171" s="330"/>
      <c r="AG171" s="331" t="str">
        <f t="shared" si="153"/>
        <v/>
      </c>
      <c r="AH171" s="332"/>
      <c r="AI171" s="332"/>
      <c r="AJ171" s="333" t="str">
        <f t="shared" si="154"/>
        <v/>
      </c>
      <c r="AK171" s="332"/>
      <c r="AL171" s="332"/>
      <c r="AM171" s="332"/>
      <c r="AN171" s="124"/>
      <c r="AO171" s="419" t="str">
        <f t="shared" si="155"/>
        <v/>
      </c>
      <c r="AP171" s="125"/>
      <c r="AQ171" s="419" t="str">
        <f t="shared" si="156"/>
        <v/>
      </c>
      <c r="AR171" s="125" t="str">
        <f t="shared" si="157"/>
        <v/>
      </c>
      <c r="AS171" s="404" t="str">
        <f t="shared" si="158"/>
        <v/>
      </c>
      <c r="AT171" s="404"/>
      <c r="AU171" s="404"/>
      <c r="AV171" s="418"/>
      <c r="AW171" s="319"/>
      <c r="AX171" s="319"/>
      <c r="AY171" s="139"/>
      <c r="AZ171" s="136"/>
      <c r="BA171" s="136"/>
      <c r="BB171" s="136"/>
      <c r="BC171" s="136"/>
      <c r="BJ171" s="329"/>
      <c r="BK171" s="329"/>
      <c r="BL171" s="329"/>
      <c r="BM171" s="329"/>
      <c r="BN171" s="329"/>
      <c r="BO171" s="329"/>
      <c r="BP171" s="329"/>
      <c r="BQ171" s="329"/>
      <c r="BR171" s="329"/>
      <c r="BS171" s="329"/>
      <c r="BT171" s="329"/>
      <c r="BU171" s="329"/>
      <c r="BV171" s="329"/>
      <c r="BW171" s="329"/>
      <c r="BX171" s="329"/>
      <c r="BY171" s="329"/>
      <c r="BZ171" s="329"/>
      <c r="CA171" s="329"/>
      <c r="CB171" s="329"/>
      <c r="CC171" s="329"/>
      <c r="CD171" s="329"/>
      <c r="CE171" s="329"/>
      <c r="CF171" s="329"/>
      <c r="CG171" s="329"/>
      <c r="CH171" s="329"/>
      <c r="CL171" s="329"/>
    </row>
    <row r="172" spans="1:90" s="1" customFormat="1" ht="13.9" hidden="1" customHeight="1" x14ac:dyDescent="0.3">
      <c r="A172" s="565"/>
      <c r="B172" s="567" t="s">
        <v>517</v>
      </c>
      <c r="C172" s="567" t="s">
        <v>506</v>
      </c>
      <c r="D172" s="567"/>
      <c r="E172" s="567" t="s">
        <v>243</v>
      </c>
      <c r="F172" s="541"/>
      <c r="G172" s="541"/>
      <c r="H172" s="541"/>
      <c r="I172" s="541"/>
      <c r="J172" s="567" t="s">
        <v>353</v>
      </c>
      <c r="K172" s="582" t="s">
        <v>515</v>
      </c>
      <c r="L172" s="583" t="s">
        <v>514</v>
      </c>
      <c r="M172" s="583" t="str">
        <f t="shared" si="185"/>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N172" s="567"/>
      <c r="O172" s="566">
        <v>14</v>
      </c>
      <c r="P172" s="557"/>
      <c r="Q172" s="559"/>
      <c r="R172" s="581"/>
      <c r="S172" s="557"/>
      <c r="T172" s="559"/>
      <c r="U172" s="581"/>
      <c r="V172" s="557"/>
      <c r="W172" s="559"/>
      <c r="X172" s="561"/>
      <c r="Y172" s="559"/>
      <c r="Z172" s="561"/>
      <c r="AA172" s="566"/>
      <c r="AB172" s="408"/>
      <c r="AC172" s="433"/>
      <c r="AD172" s="138"/>
      <c r="AE172" s="331"/>
      <c r="AF172" s="330"/>
      <c r="AG172" s="331" t="str">
        <f t="shared" si="153"/>
        <v/>
      </c>
      <c r="AH172" s="332"/>
      <c r="AI172" s="332"/>
      <c r="AJ172" s="333" t="str">
        <f t="shared" si="154"/>
        <v/>
      </c>
      <c r="AK172" s="332"/>
      <c r="AL172" s="332"/>
      <c r="AM172" s="332"/>
      <c r="AN172" s="124"/>
      <c r="AO172" s="419" t="str">
        <f t="shared" si="155"/>
        <v/>
      </c>
      <c r="AP172" s="125"/>
      <c r="AQ172" s="419" t="str">
        <f t="shared" si="156"/>
        <v/>
      </c>
      <c r="AR172" s="125" t="str">
        <f t="shared" si="157"/>
        <v/>
      </c>
      <c r="AS172" s="404" t="str">
        <f t="shared" si="158"/>
        <v/>
      </c>
      <c r="AT172" s="404"/>
      <c r="AU172" s="404"/>
      <c r="AV172" s="418"/>
      <c r="AW172" s="319"/>
      <c r="AX172" s="319"/>
      <c r="AY172" s="139"/>
      <c r="AZ172" s="136"/>
      <c r="BA172" s="136"/>
      <c r="BB172" s="136"/>
      <c r="BC172" s="136"/>
      <c r="BJ172" s="329"/>
      <c r="BK172" s="329"/>
      <c r="BL172" s="329"/>
      <c r="BM172" s="329"/>
      <c r="BN172" s="329"/>
      <c r="BO172" s="329"/>
      <c r="BP172" s="329"/>
      <c r="BQ172" s="329"/>
      <c r="BR172" s="329"/>
      <c r="BS172" s="329"/>
      <c r="BT172" s="329"/>
      <c r="BU172" s="329"/>
      <c r="BV172" s="329"/>
      <c r="BW172" s="329"/>
      <c r="BX172" s="329"/>
      <c r="BY172" s="329"/>
      <c r="BZ172" s="329"/>
      <c r="CA172" s="329"/>
      <c r="CB172" s="329"/>
      <c r="CC172" s="329"/>
      <c r="CD172" s="329"/>
      <c r="CE172" s="329"/>
      <c r="CF172" s="329"/>
      <c r="CG172" s="329"/>
      <c r="CH172" s="329"/>
      <c r="CL172" s="329"/>
    </row>
    <row r="173" spans="1:90" s="1" customFormat="1" ht="13.9" hidden="1" customHeight="1" x14ac:dyDescent="0.3">
      <c r="A173" s="565"/>
      <c r="B173" s="567" t="s">
        <v>517</v>
      </c>
      <c r="C173" s="567" t="s">
        <v>506</v>
      </c>
      <c r="D173" s="567"/>
      <c r="E173" s="567" t="s">
        <v>243</v>
      </c>
      <c r="F173" s="541"/>
      <c r="G173" s="541"/>
      <c r="H173" s="541"/>
      <c r="I173" s="541"/>
      <c r="J173" s="567" t="s">
        <v>353</v>
      </c>
      <c r="K173" s="582" t="s">
        <v>515</v>
      </c>
      <c r="L173" s="583" t="s">
        <v>514</v>
      </c>
      <c r="M173" s="583" t="str">
        <f t="shared" si="185"/>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N173" s="567"/>
      <c r="O173" s="566">
        <v>14</v>
      </c>
      <c r="P173" s="557"/>
      <c r="Q173" s="559"/>
      <c r="R173" s="581"/>
      <c r="S173" s="557"/>
      <c r="T173" s="559"/>
      <c r="U173" s="581"/>
      <c r="V173" s="557"/>
      <c r="W173" s="559"/>
      <c r="X173" s="561"/>
      <c r="Y173" s="559"/>
      <c r="Z173" s="561"/>
      <c r="AA173" s="566"/>
      <c r="AB173" s="408"/>
      <c r="AC173" s="433"/>
      <c r="AD173" s="138"/>
      <c r="AE173" s="331"/>
      <c r="AF173" s="330"/>
      <c r="AG173" s="331" t="str">
        <f t="shared" si="153"/>
        <v/>
      </c>
      <c r="AH173" s="332"/>
      <c r="AI173" s="332"/>
      <c r="AJ173" s="333" t="str">
        <f t="shared" si="154"/>
        <v/>
      </c>
      <c r="AK173" s="332"/>
      <c r="AL173" s="332"/>
      <c r="AM173" s="332"/>
      <c r="AN173" s="124"/>
      <c r="AO173" s="419" t="str">
        <f t="shared" si="155"/>
        <v/>
      </c>
      <c r="AP173" s="125"/>
      <c r="AQ173" s="419" t="str">
        <f t="shared" si="156"/>
        <v/>
      </c>
      <c r="AR173" s="125" t="str">
        <f t="shared" si="157"/>
        <v/>
      </c>
      <c r="AS173" s="404" t="str">
        <f t="shared" si="158"/>
        <v/>
      </c>
      <c r="AT173" s="404"/>
      <c r="AU173" s="404"/>
      <c r="AV173" s="418"/>
      <c r="AW173" s="319"/>
      <c r="AX173" s="319"/>
      <c r="AY173" s="139"/>
      <c r="AZ173" s="136"/>
      <c r="BA173" s="136"/>
      <c r="BB173" s="136"/>
      <c r="BC173" s="136"/>
      <c r="BJ173" s="329"/>
      <c r="BK173" s="329"/>
      <c r="BL173" s="329"/>
      <c r="BM173" s="329"/>
      <c r="BN173" s="329"/>
      <c r="BO173" s="329"/>
      <c r="BP173" s="329"/>
      <c r="BQ173" s="329"/>
      <c r="BR173" s="329"/>
      <c r="BS173" s="329"/>
      <c r="BT173" s="329"/>
      <c r="BU173" s="329"/>
      <c r="BV173" s="329"/>
      <c r="BW173" s="329"/>
      <c r="BX173" s="329"/>
      <c r="BY173" s="329"/>
      <c r="BZ173" s="329"/>
      <c r="CA173" s="329"/>
      <c r="CB173" s="329"/>
      <c r="CC173" s="329"/>
      <c r="CD173" s="329"/>
      <c r="CE173" s="329"/>
      <c r="CF173" s="329"/>
      <c r="CG173" s="329"/>
      <c r="CH173" s="329"/>
      <c r="CL173" s="329"/>
    </row>
    <row r="174" spans="1:90" s="1" customFormat="1" ht="225" customHeight="1" x14ac:dyDescent="0.3">
      <c r="A174" s="565" t="s">
        <v>513</v>
      </c>
      <c r="B174" s="567" t="s">
        <v>501</v>
      </c>
      <c r="C174" s="567" t="s">
        <v>242</v>
      </c>
      <c r="D174" s="567" t="s">
        <v>500</v>
      </c>
      <c r="E174" s="567" t="s">
        <v>245</v>
      </c>
      <c r="F174" s="541" t="s">
        <v>779</v>
      </c>
      <c r="G174" s="541" t="s">
        <v>794</v>
      </c>
      <c r="H174" s="541" t="s">
        <v>795</v>
      </c>
      <c r="I174" s="541" t="s">
        <v>800</v>
      </c>
      <c r="J174" s="567" t="s">
        <v>353</v>
      </c>
      <c r="K174" s="582" t="s">
        <v>510</v>
      </c>
      <c r="L174" s="583" t="s">
        <v>509</v>
      </c>
      <c r="M174" s="583" t="str">
        <f t="shared" si="185"/>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N174" s="567" t="s">
        <v>208</v>
      </c>
      <c r="O174" s="566">
        <v>1935</v>
      </c>
      <c r="P174" s="557" t="str">
        <f t="shared" ref="P174" si="197">IF(O174&lt;=0,"",IF(O174&lt;=2,"Muy Baja",IF(O174&lt;=24,"Baja",IF(O174&lt;=500,"Media",IF(O174&lt;=5000,"Alta","Muy Alta")))))</f>
        <v>Alta</v>
      </c>
      <c r="Q174" s="559">
        <f t="shared" ref="Q174" si="198">IF(P174="","",IF(P174="Muy Baja",0.2,IF(P174="Baja",0.4,IF(P174="Media",0.6,IF(P174="Alta",0.8,IF(P174="Muy Alta",1,))))))</f>
        <v>0.8</v>
      </c>
      <c r="R174" s="581"/>
      <c r="S174" s="557" t="str">
        <f>IF(OR(R174='Tabla Impacto'!$C$11,R174='Tabla Impacto'!$D$11),"Leve",IF(OR(R174='Tabla Impacto'!$C$12,R174='Tabla Impacto'!$D$12),"Menor",IF(OR(R174='Tabla Impacto'!$C$13,R174='Tabla Impacto'!$D$13),"Moderado",IF(OR(R174='Tabla Impacto'!$C$14,R174='Tabla Impacto'!$D$14),"Mayor",IF(OR(R174='Tabla Impacto'!$C$15,R174='Tabla Impacto'!$D$15),"Catastrófico","")))))</f>
        <v/>
      </c>
      <c r="T174" s="559" t="str">
        <f t="shared" ref="T174" si="199">IF(S174="","",IF(S174="Leve",0.2,IF(S174="Menor",0.4,IF(S174="Moderado",0.6,IF(S174="Mayor",0.8,IF(S174="Catastrófico",1,))))))</f>
        <v/>
      </c>
      <c r="U174" s="581" t="s">
        <v>136</v>
      </c>
      <c r="V174" s="557" t="str">
        <f>IF(OR(U174='Tabla Impacto'!$C$11,U174='Tabla Impacto'!$D$11),"Leve",IF(OR(U174='Tabla Impacto'!$C$12,U174='Tabla Impacto'!$D$12),"Menor",IF(OR(U174='Tabla Impacto'!$C$13,U174='Tabla Impacto'!$D$13),"Moderado",IF(OR(U174='Tabla Impacto'!$C$14,U174='Tabla Impacto'!$D$14),"Mayor",IF(OR(U174='Tabla Impacto'!$C$15,U174='Tabla Impacto'!$D$15),"Catastrófico","")))))</f>
        <v>Moderado</v>
      </c>
      <c r="W174" s="559">
        <f t="shared" ref="W174" si="200">IF(V174="","",IF(V174="Leve",0.2,IF(V174="Menor",0.4,IF(V174="Moderado",0.6,IF(V174="Mayor",0.8,IF(V174="Catastrófico",1,))))))</f>
        <v>0.6</v>
      </c>
      <c r="X174" s="561" t="str">
        <f>IF(Y174="","",IF(Y174='Tabla Impacto'!$G$4,'Tabla Impacto'!$F$4,IF(Y174='Tabla Impacto'!$G$5,'Tabla Impacto'!$F$5,IF(Y174='Tabla Impacto'!$G$6,'Tabla Impacto'!$F$6,IF(Y174='Tabla Impacto'!$G$7,'Tabla Impacto'!$F$7,IF(Y174='Tabla Impacto'!$G$8,'Tabla Impacto'!$F$8))))))</f>
        <v>Moderado</v>
      </c>
      <c r="Y174" s="559">
        <f t="shared" ref="Y174" si="201">+IF(T174="",W174,IF(W174="",T174,IF(T174&gt;W174,T174,W174)))</f>
        <v>0.6</v>
      </c>
      <c r="Z174" s="561" t="str">
        <f t="shared" ref="Z174" si="202">IF(OR(AND(P174="Muy Baja",X174="Leve"),AND(P174="Muy Baja",X174="Menor"),AND(P174="Baja",X174="Leve")),"Bajo",IF(OR(AND(P174="Muy baja",X174="Moderado"),AND(P174="Baja",X174="Menor"),AND(P174="Baja",X174="Moderado"),AND(P174="Media",X174="Leve"),AND(P174="Media",X174="Menor"),AND(P174="Media",X174="Moderado"),AND(P174="Alta",X174="Leve"),AND(P174="Alta",X174="Menor")),"Moderado",IF(OR(AND(P174="Muy Baja",X174="Mayor"),AND(P174="Baja",X174="Mayor"),AND(P174="Media",X174="Mayor"),AND(P174="Alta",X174="Moderado"),AND(P174="Alta",X174="Mayor"),AND(P174="Muy Alta",X174="Leve"),AND(P174="Muy Alta",X174="Menor"),AND(P174="Muy Alta",X174="Moderado"),AND(P174="Muy Alta",X174="Mayor")),"Alto",IF(OR(AND(P174="Muy Baja",X174="Catastrófico"),AND(P174="Baja",X174="Catastrófico"),AND(P174="Media",X174="Catastrófico"),AND(P174="Alta",X174="Catastrófico"),AND(P174="Muy Alta",X174="Catastrófico")),"Extremo",""))))</f>
        <v>Alto</v>
      </c>
      <c r="AA174" s="566"/>
      <c r="AB174" s="408">
        <v>1</v>
      </c>
      <c r="AC174" s="433" t="s">
        <v>841</v>
      </c>
      <c r="AD174" s="138"/>
      <c r="AE174" s="331" t="s">
        <v>222</v>
      </c>
      <c r="AF174" s="422" t="s">
        <v>931</v>
      </c>
      <c r="AG174" s="331" t="s">
        <v>3</v>
      </c>
      <c r="AH174" s="332" t="s">
        <v>12</v>
      </c>
      <c r="AI174" s="332" t="s">
        <v>8</v>
      </c>
      <c r="AJ174" s="333" t="str">
        <f t="shared" si="154"/>
        <v>40%</v>
      </c>
      <c r="AK174" s="332" t="s">
        <v>17</v>
      </c>
      <c r="AL174" s="332" t="s">
        <v>21</v>
      </c>
      <c r="AM174" s="332" t="s">
        <v>111</v>
      </c>
      <c r="AN174" s="309">
        <f>IFERROR(IF(AG174="Probabilidad",(Q174-(+Q174*AJ174)),IF(AG174="Impacto",Q174,"")),"")</f>
        <v>0.48</v>
      </c>
      <c r="AO174" s="419" t="str">
        <f t="shared" si="155"/>
        <v>Media</v>
      </c>
      <c r="AP174" s="125">
        <f>+AN174</f>
        <v>0.48</v>
      </c>
      <c r="AQ174" s="419" t="str">
        <f t="shared" si="156"/>
        <v>Moderado</v>
      </c>
      <c r="AR174" s="125">
        <f>IFERROR(IF(AG174="Impacto",(Y174-(+Y174*AJ174)),IF(AG174="Probabilidad",Y174,"")),"")</f>
        <v>0.6</v>
      </c>
      <c r="AS174" s="404" t="str">
        <f t="shared" ref="AS174" si="203">IFERROR(IF(OR(AND(AO174="Muy Baja",AQ174="Leve"),AND(AO174="Muy Baja",AQ174="Menor"),AND(AO174="Baja",AQ174="Leve")),"Bajo",IF(OR(AND(AO174="Muy baja",AQ174="Moderado"),AND(AO174="Baja",AQ174="Menor"),AND(AO174="Baja",AQ174="Moderado"),AND(AO174="Media",AQ174="Leve"),AND(AO174="Media",AQ174="Menor"),AND(AO174="Media",AQ174="Moderado"),AND(AO174="Alta",AQ174="Leve"),AND(AO174="Alta",AQ174="Menor")),"Moderado",IF(OR(AND(AO174="Muy Baja",AQ174="Mayor"),AND(AO174="Baja",AQ174="Mayor"),AND(AO174="Media",AQ174="Mayor"),AND(AO174="Alta",AQ174="Moderado"),AND(AO174="Alta",AQ174="Mayor"),AND(AO174="Muy Alta",AQ174="Leve"),AND(AO174="Muy Alta",AQ174="Menor"),AND(AO174="Muy Alta",AQ174="Moderado"),AND(AO174="Muy Alta",AQ174="Mayor")),"Alto",IF(OR(AND(AO174="Muy Baja",AQ174="Catastrófico"),AND(AO174="Baja",AQ174="Catastrófico"),AND(AO174="Media",AQ174="Catastrófico"),AND(AO174="Alta",AQ174="Catastrófico"),AND(AO174="Muy Alta",AQ174="Catastrófico")),"Extremo","")))),"")</f>
        <v>Moderado</v>
      </c>
      <c r="AT174" s="416">
        <f>+AP174</f>
        <v>0.48</v>
      </c>
      <c r="AU174" s="416">
        <f>+AR174</f>
        <v>0.6</v>
      </c>
      <c r="AV174" s="418" t="s">
        <v>122</v>
      </c>
      <c r="AW174" s="319"/>
      <c r="AX174" s="319"/>
      <c r="AY174" s="335">
        <v>24</v>
      </c>
      <c r="AZ174" s="336">
        <v>6</v>
      </c>
      <c r="BA174" s="336">
        <v>6</v>
      </c>
      <c r="BB174" s="336">
        <v>6</v>
      </c>
      <c r="BC174" s="336">
        <v>6</v>
      </c>
      <c r="BJ174" s="329"/>
      <c r="BK174" s="329"/>
      <c r="BL174" s="329"/>
      <c r="BM174" s="329"/>
      <c r="BN174" s="329"/>
      <c r="BO174" s="329"/>
      <c r="BP174" s="329"/>
      <c r="BQ174" s="329"/>
      <c r="BR174" s="329"/>
      <c r="BS174" s="329"/>
      <c r="BT174" s="329"/>
      <c r="BU174" s="329"/>
      <c r="BV174" s="329"/>
      <c r="BW174" s="329"/>
      <c r="BX174" s="329"/>
      <c r="BY174" s="329"/>
      <c r="BZ174" s="329"/>
      <c r="CA174" s="329"/>
      <c r="CB174" s="329"/>
      <c r="CC174" s="329"/>
      <c r="CD174" s="329"/>
      <c r="CE174" s="329"/>
      <c r="CF174" s="329"/>
      <c r="CG174" s="329"/>
      <c r="CH174" s="329"/>
      <c r="CL174" s="329"/>
    </row>
    <row r="175" spans="1:90" s="1" customFormat="1" ht="13.9" hidden="1" customHeight="1" x14ac:dyDescent="0.3">
      <c r="A175" s="565"/>
      <c r="B175" s="567" t="s">
        <v>512</v>
      </c>
      <c r="C175" s="567" t="s">
        <v>506</v>
      </c>
      <c r="D175" s="567"/>
      <c r="E175" s="567"/>
      <c r="F175" s="541"/>
      <c r="G175" s="541"/>
      <c r="H175" s="541"/>
      <c r="I175" s="541"/>
      <c r="J175" s="567" t="s">
        <v>353</v>
      </c>
      <c r="K175" s="582" t="s">
        <v>510</v>
      </c>
      <c r="L175" s="583" t="s">
        <v>509</v>
      </c>
      <c r="M175" s="583" t="str">
        <f t="shared" si="185"/>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N175" s="567"/>
      <c r="O175" s="566">
        <v>1935</v>
      </c>
      <c r="P175" s="557"/>
      <c r="Q175" s="559"/>
      <c r="R175" s="581"/>
      <c r="S175" s="557"/>
      <c r="T175" s="559"/>
      <c r="U175" s="581"/>
      <c r="V175" s="557"/>
      <c r="W175" s="559"/>
      <c r="X175" s="561"/>
      <c r="Y175" s="559"/>
      <c r="Z175" s="561"/>
      <c r="AA175" s="566"/>
      <c r="AB175" s="408"/>
      <c r="AC175" s="433"/>
      <c r="AD175" s="138"/>
      <c r="AE175" s="331"/>
      <c r="AF175" s="330"/>
      <c r="AG175" s="331" t="str">
        <f t="shared" si="153"/>
        <v/>
      </c>
      <c r="AH175" s="332"/>
      <c r="AI175" s="332"/>
      <c r="AJ175" s="333" t="str">
        <f t="shared" si="154"/>
        <v/>
      </c>
      <c r="AK175" s="332"/>
      <c r="AL175" s="332"/>
      <c r="AM175" s="332"/>
      <c r="AN175" s="124"/>
      <c r="AO175" s="419" t="str">
        <f t="shared" si="155"/>
        <v/>
      </c>
      <c r="AP175" s="125"/>
      <c r="AQ175" s="419" t="str">
        <f t="shared" si="156"/>
        <v/>
      </c>
      <c r="AR175" s="125" t="str">
        <f t="shared" si="157"/>
        <v/>
      </c>
      <c r="AS175" s="404" t="str">
        <f t="shared" si="158"/>
        <v/>
      </c>
      <c r="AT175" s="404"/>
      <c r="AU175" s="404"/>
      <c r="AV175" s="418"/>
      <c r="AW175" s="319"/>
      <c r="AX175" s="319"/>
      <c r="AY175" s="139"/>
      <c r="AZ175" s="136"/>
      <c r="BA175" s="136"/>
      <c r="BB175" s="136"/>
      <c r="BC175" s="136"/>
      <c r="BJ175" s="329"/>
      <c r="BK175" s="329"/>
      <c r="BL175" s="329"/>
      <c r="BM175" s="329"/>
      <c r="BN175" s="329"/>
      <c r="BO175" s="329"/>
      <c r="BP175" s="329"/>
      <c r="BQ175" s="329"/>
      <c r="BR175" s="329"/>
      <c r="BS175" s="329"/>
      <c r="BT175" s="329"/>
      <c r="BU175" s="329"/>
      <c r="BV175" s="329"/>
      <c r="BW175" s="329"/>
      <c r="BX175" s="329"/>
      <c r="BY175" s="329"/>
      <c r="BZ175" s="329"/>
      <c r="CA175" s="329"/>
      <c r="CB175" s="329"/>
      <c r="CC175" s="329"/>
      <c r="CD175" s="329"/>
      <c r="CE175" s="329"/>
      <c r="CF175" s="329"/>
      <c r="CG175" s="329"/>
      <c r="CH175" s="329"/>
      <c r="CL175" s="329"/>
    </row>
    <row r="176" spans="1:90" s="1" customFormat="1" ht="13.9" hidden="1" customHeight="1" x14ac:dyDescent="0.3">
      <c r="A176" s="565"/>
      <c r="B176" s="567" t="s">
        <v>512</v>
      </c>
      <c r="C176" s="567" t="s">
        <v>506</v>
      </c>
      <c r="D176" s="567"/>
      <c r="E176" s="567"/>
      <c r="F176" s="541"/>
      <c r="G176" s="541"/>
      <c r="H176" s="541"/>
      <c r="I176" s="541"/>
      <c r="J176" s="567" t="s">
        <v>353</v>
      </c>
      <c r="K176" s="582" t="s">
        <v>510</v>
      </c>
      <c r="L176" s="583" t="s">
        <v>509</v>
      </c>
      <c r="M176" s="583" t="str">
        <f t="shared" si="185"/>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N176" s="567"/>
      <c r="O176" s="566">
        <v>1935</v>
      </c>
      <c r="P176" s="557"/>
      <c r="Q176" s="559"/>
      <c r="R176" s="581"/>
      <c r="S176" s="557"/>
      <c r="T176" s="559"/>
      <c r="U176" s="581"/>
      <c r="V176" s="557"/>
      <c r="W176" s="559"/>
      <c r="X176" s="561"/>
      <c r="Y176" s="559"/>
      <c r="Z176" s="561"/>
      <c r="AA176" s="566"/>
      <c r="AB176" s="408"/>
      <c r="AC176" s="433"/>
      <c r="AD176" s="138"/>
      <c r="AE176" s="331"/>
      <c r="AF176" s="330"/>
      <c r="AG176" s="331" t="str">
        <f t="shared" si="153"/>
        <v/>
      </c>
      <c r="AH176" s="332"/>
      <c r="AI176" s="332"/>
      <c r="AJ176" s="333" t="str">
        <f t="shared" si="154"/>
        <v/>
      </c>
      <c r="AK176" s="332"/>
      <c r="AL176" s="332"/>
      <c r="AM176" s="332"/>
      <c r="AN176" s="124"/>
      <c r="AO176" s="419" t="str">
        <f t="shared" si="155"/>
        <v/>
      </c>
      <c r="AP176" s="125"/>
      <c r="AQ176" s="419" t="str">
        <f t="shared" si="156"/>
        <v/>
      </c>
      <c r="AR176" s="125" t="str">
        <f t="shared" si="157"/>
        <v/>
      </c>
      <c r="AS176" s="404" t="str">
        <f t="shared" si="158"/>
        <v/>
      </c>
      <c r="AT176" s="404"/>
      <c r="AU176" s="404"/>
      <c r="AV176" s="418"/>
      <c r="AW176" s="319"/>
      <c r="AX176" s="319"/>
      <c r="AY176" s="139"/>
      <c r="AZ176" s="136"/>
      <c r="BA176" s="136"/>
      <c r="BB176" s="136"/>
      <c r="BC176" s="136"/>
      <c r="BJ176" s="329"/>
      <c r="BK176" s="329"/>
      <c r="BL176" s="329"/>
      <c r="BM176" s="329"/>
      <c r="BN176" s="329"/>
      <c r="BO176" s="329"/>
      <c r="BP176" s="329"/>
      <c r="BQ176" s="329"/>
      <c r="BR176" s="329"/>
      <c r="BS176" s="329"/>
      <c r="BT176" s="329"/>
      <c r="BU176" s="329"/>
      <c r="BV176" s="329"/>
      <c r="BW176" s="329"/>
      <c r="BX176" s="329"/>
      <c r="BY176" s="329"/>
      <c r="BZ176" s="329"/>
      <c r="CA176" s="329"/>
      <c r="CB176" s="329"/>
      <c r="CC176" s="329"/>
      <c r="CD176" s="329"/>
      <c r="CE176" s="329"/>
      <c r="CF176" s="329"/>
      <c r="CG176" s="329"/>
      <c r="CH176" s="329"/>
      <c r="CL176" s="329"/>
    </row>
    <row r="177" spans="1:90" s="1" customFormat="1" ht="13.9" hidden="1" customHeight="1" x14ac:dyDescent="0.3">
      <c r="A177" s="565"/>
      <c r="B177" s="567" t="s">
        <v>512</v>
      </c>
      <c r="C177" s="567" t="s">
        <v>506</v>
      </c>
      <c r="D177" s="567"/>
      <c r="E177" s="567"/>
      <c r="F177" s="541"/>
      <c r="G177" s="541"/>
      <c r="H177" s="541"/>
      <c r="I177" s="541"/>
      <c r="J177" s="567" t="s">
        <v>353</v>
      </c>
      <c r="K177" s="582" t="s">
        <v>510</v>
      </c>
      <c r="L177" s="583" t="s">
        <v>509</v>
      </c>
      <c r="M177" s="583" t="str">
        <f t="shared" si="185"/>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N177" s="567"/>
      <c r="O177" s="566">
        <v>1935</v>
      </c>
      <c r="P177" s="557"/>
      <c r="Q177" s="559"/>
      <c r="R177" s="581"/>
      <c r="S177" s="557"/>
      <c r="T177" s="559"/>
      <c r="U177" s="581"/>
      <c r="V177" s="557"/>
      <c r="W177" s="559"/>
      <c r="X177" s="561"/>
      <c r="Y177" s="559"/>
      <c r="Z177" s="561"/>
      <c r="AA177" s="566"/>
      <c r="AB177" s="408"/>
      <c r="AC177" s="433"/>
      <c r="AD177" s="138"/>
      <c r="AE177" s="331"/>
      <c r="AF177" s="330"/>
      <c r="AG177" s="331" t="str">
        <f t="shared" si="153"/>
        <v/>
      </c>
      <c r="AH177" s="332"/>
      <c r="AI177" s="332"/>
      <c r="AJ177" s="333" t="str">
        <f t="shared" si="154"/>
        <v/>
      </c>
      <c r="AK177" s="332"/>
      <c r="AL177" s="332"/>
      <c r="AM177" s="332"/>
      <c r="AN177" s="124"/>
      <c r="AO177" s="419" t="str">
        <f t="shared" si="155"/>
        <v/>
      </c>
      <c r="AP177" s="125"/>
      <c r="AQ177" s="419" t="str">
        <f t="shared" si="156"/>
        <v/>
      </c>
      <c r="AR177" s="125" t="str">
        <f t="shared" si="157"/>
        <v/>
      </c>
      <c r="AS177" s="404" t="str">
        <f t="shared" si="158"/>
        <v/>
      </c>
      <c r="AT177" s="404"/>
      <c r="AU177" s="404"/>
      <c r="AV177" s="418"/>
      <c r="AW177" s="319"/>
      <c r="AX177" s="319"/>
      <c r="AY177" s="139"/>
      <c r="AZ177" s="136"/>
      <c r="BA177" s="136"/>
      <c r="BB177" s="136"/>
      <c r="BC177" s="136"/>
      <c r="BJ177" s="329"/>
      <c r="BK177" s="329"/>
      <c r="BL177" s="329"/>
      <c r="BM177" s="329"/>
      <c r="BN177" s="329"/>
      <c r="BO177" s="329"/>
      <c r="BP177" s="329"/>
      <c r="BQ177" s="329"/>
      <c r="BR177" s="329"/>
      <c r="BS177" s="329"/>
      <c r="BT177" s="329"/>
      <c r="BU177" s="329"/>
      <c r="BV177" s="329"/>
      <c r="BW177" s="329"/>
      <c r="BX177" s="329"/>
      <c r="BY177" s="329"/>
      <c r="BZ177" s="329"/>
      <c r="CA177" s="329"/>
      <c r="CB177" s="329"/>
      <c r="CC177" s="329"/>
      <c r="CD177" s="329"/>
      <c r="CE177" s="329"/>
      <c r="CF177" s="329"/>
      <c r="CG177" s="329"/>
      <c r="CH177" s="329"/>
      <c r="CL177" s="329"/>
    </row>
    <row r="178" spans="1:90" s="1" customFormat="1" ht="13.9" hidden="1" customHeight="1" x14ac:dyDescent="0.3">
      <c r="A178" s="565"/>
      <c r="B178" s="567" t="s">
        <v>512</v>
      </c>
      <c r="C178" s="567" t="s">
        <v>506</v>
      </c>
      <c r="D178" s="567"/>
      <c r="E178" s="567"/>
      <c r="F178" s="541"/>
      <c r="G178" s="541"/>
      <c r="H178" s="541"/>
      <c r="I178" s="541"/>
      <c r="J178" s="567" t="s">
        <v>353</v>
      </c>
      <c r="K178" s="582" t="s">
        <v>510</v>
      </c>
      <c r="L178" s="583" t="s">
        <v>509</v>
      </c>
      <c r="M178" s="583" t="str">
        <f t="shared" si="185"/>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N178" s="567"/>
      <c r="O178" s="566">
        <v>1935</v>
      </c>
      <c r="P178" s="557"/>
      <c r="Q178" s="559"/>
      <c r="R178" s="581"/>
      <c r="S178" s="557"/>
      <c r="T178" s="559"/>
      <c r="U178" s="581"/>
      <c r="V178" s="557"/>
      <c r="W178" s="559"/>
      <c r="X178" s="561"/>
      <c r="Y178" s="559"/>
      <c r="Z178" s="561"/>
      <c r="AA178" s="566"/>
      <c r="AB178" s="408"/>
      <c r="AC178" s="433"/>
      <c r="AD178" s="138"/>
      <c r="AE178" s="331"/>
      <c r="AF178" s="330"/>
      <c r="AG178" s="331" t="str">
        <f t="shared" si="153"/>
        <v/>
      </c>
      <c r="AH178" s="332"/>
      <c r="AI178" s="332"/>
      <c r="AJ178" s="333" t="str">
        <f t="shared" si="154"/>
        <v/>
      </c>
      <c r="AK178" s="332"/>
      <c r="AL178" s="332"/>
      <c r="AM178" s="332"/>
      <c r="AN178" s="124"/>
      <c r="AO178" s="419" t="str">
        <f t="shared" si="155"/>
        <v/>
      </c>
      <c r="AP178" s="125"/>
      <c r="AQ178" s="419" t="str">
        <f t="shared" si="156"/>
        <v/>
      </c>
      <c r="AR178" s="125" t="str">
        <f t="shared" si="157"/>
        <v/>
      </c>
      <c r="AS178" s="404" t="str">
        <f t="shared" si="158"/>
        <v/>
      </c>
      <c r="AT178" s="404"/>
      <c r="AU178" s="404"/>
      <c r="AV178" s="418"/>
      <c r="AW178" s="319"/>
      <c r="AX178" s="319"/>
      <c r="AY178" s="139"/>
      <c r="AZ178" s="136"/>
      <c r="BA178" s="136"/>
      <c r="BB178" s="136"/>
      <c r="BC178" s="136"/>
      <c r="BJ178" s="329"/>
      <c r="BK178" s="329"/>
      <c r="BL178" s="329"/>
      <c r="BM178" s="329"/>
      <c r="BN178" s="329"/>
      <c r="BO178" s="329"/>
      <c r="BP178" s="329"/>
      <c r="BQ178" s="329"/>
      <c r="BR178" s="329"/>
      <c r="BS178" s="329"/>
      <c r="BT178" s="329"/>
      <c r="BU178" s="329"/>
      <c r="BV178" s="329"/>
      <c r="BW178" s="329"/>
      <c r="BX178" s="329"/>
      <c r="BY178" s="329"/>
      <c r="BZ178" s="329"/>
      <c r="CA178" s="329"/>
      <c r="CB178" s="329"/>
      <c r="CC178" s="329"/>
      <c r="CD178" s="329"/>
      <c r="CE178" s="329"/>
      <c r="CF178" s="329"/>
      <c r="CG178" s="329"/>
      <c r="CH178" s="329"/>
      <c r="CL178" s="329"/>
    </row>
    <row r="179" spans="1:90" s="1" customFormat="1" ht="13.9" hidden="1" customHeight="1" x14ac:dyDescent="0.3">
      <c r="A179" s="565"/>
      <c r="B179" s="567" t="s">
        <v>512</v>
      </c>
      <c r="C179" s="567" t="s">
        <v>506</v>
      </c>
      <c r="D179" s="567"/>
      <c r="E179" s="567"/>
      <c r="F179" s="541"/>
      <c r="G179" s="541"/>
      <c r="H179" s="541"/>
      <c r="I179" s="541"/>
      <c r="J179" s="567" t="s">
        <v>353</v>
      </c>
      <c r="K179" s="582" t="s">
        <v>510</v>
      </c>
      <c r="L179" s="583" t="s">
        <v>509</v>
      </c>
      <c r="M179" s="583" t="str">
        <f t="shared" si="185"/>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N179" s="567"/>
      <c r="O179" s="566">
        <v>1935</v>
      </c>
      <c r="P179" s="557"/>
      <c r="Q179" s="559"/>
      <c r="R179" s="581"/>
      <c r="S179" s="557"/>
      <c r="T179" s="559"/>
      <c r="U179" s="581"/>
      <c r="V179" s="557"/>
      <c r="W179" s="559"/>
      <c r="X179" s="561"/>
      <c r="Y179" s="559"/>
      <c r="Z179" s="561"/>
      <c r="AA179" s="566"/>
      <c r="AB179" s="408"/>
      <c r="AC179" s="433"/>
      <c r="AD179" s="138"/>
      <c r="AE179" s="331"/>
      <c r="AF179" s="330"/>
      <c r="AG179" s="331" t="str">
        <f t="shared" si="153"/>
        <v/>
      </c>
      <c r="AH179" s="332"/>
      <c r="AI179" s="332"/>
      <c r="AJ179" s="333" t="str">
        <f t="shared" si="154"/>
        <v/>
      </c>
      <c r="AK179" s="332"/>
      <c r="AL179" s="332"/>
      <c r="AM179" s="332"/>
      <c r="AN179" s="124"/>
      <c r="AO179" s="419" t="str">
        <f t="shared" si="155"/>
        <v/>
      </c>
      <c r="AP179" s="125"/>
      <c r="AQ179" s="419" t="str">
        <f t="shared" si="156"/>
        <v/>
      </c>
      <c r="AR179" s="125" t="str">
        <f t="shared" si="157"/>
        <v/>
      </c>
      <c r="AS179" s="404" t="str">
        <f t="shared" si="158"/>
        <v/>
      </c>
      <c r="AT179" s="404"/>
      <c r="AU179" s="404"/>
      <c r="AV179" s="418"/>
      <c r="AW179" s="319"/>
      <c r="AX179" s="319"/>
      <c r="AY179" s="139"/>
      <c r="AZ179" s="136"/>
      <c r="BA179" s="136"/>
      <c r="BB179" s="136"/>
      <c r="BC179" s="136"/>
      <c r="BJ179" s="329"/>
      <c r="BK179" s="329"/>
      <c r="BL179" s="329"/>
      <c r="BM179" s="329"/>
      <c r="BN179" s="329"/>
      <c r="BO179" s="329"/>
      <c r="BP179" s="329"/>
      <c r="BQ179" s="329"/>
      <c r="BR179" s="329"/>
      <c r="BS179" s="329"/>
      <c r="BT179" s="329"/>
      <c r="BU179" s="329"/>
      <c r="BV179" s="329"/>
      <c r="BW179" s="329"/>
      <c r="BX179" s="329"/>
      <c r="BY179" s="329"/>
      <c r="BZ179" s="329"/>
      <c r="CA179" s="329"/>
      <c r="CB179" s="329"/>
      <c r="CC179" s="329"/>
      <c r="CD179" s="329"/>
      <c r="CE179" s="329"/>
      <c r="CF179" s="329"/>
      <c r="CG179" s="329"/>
      <c r="CH179" s="329"/>
      <c r="CL179" s="329"/>
    </row>
    <row r="180" spans="1:90" s="1" customFormat="1" ht="164.45" customHeight="1" x14ac:dyDescent="0.3">
      <c r="A180" s="565" t="s">
        <v>508</v>
      </c>
      <c r="B180" s="567" t="s">
        <v>512</v>
      </c>
      <c r="C180" s="567" t="s">
        <v>242</v>
      </c>
      <c r="D180" s="567" t="s">
        <v>511</v>
      </c>
      <c r="E180" s="567" t="s">
        <v>243</v>
      </c>
      <c r="F180" s="541" t="s">
        <v>778</v>
      </c>
      <c r="G180" s="541" t="s">
        <v>794</v>
      </c>
      <c r="H180" s="541" t="s">
        <v>795</v>
      </c>
      <c r="I180" s="541" t="s">
        <v>802</v>
      </c>
      <c r="J180" s="567" t="s">
        <v>353</v>
      </c>
      <c r="K180" s="582" t="s">
        <v>504</v>
      </c>
      <c r="L180" s="583" t="s">
        <v>503</v>
      </c>
      <c r="M180" s="583" t="str">
        <f t="shared" si="185"/>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
      <c r="N180" s="567" t="s">
        <v>116</v>
      </c>
      <c r="O180" s="566">
        <v>288000</v>
      </c>
      <c r="P180" s="557" t="str">
        <f t="shared" ref="P180:P240" si="204">IF(O180&lt;=0,"",IF(O180&lt;=2,"Muy Baja",IF(O180&lt;=24,"Baja",IF(O180&lt;=500,"Media",IF(O180&lt;=5000,"Alta","Muy Alta")))))</f>
        <v>Muy Alta</v>
      </c>
      <c r="Q180" s="559">
        <f t="shared" ref="Q180" si="205">IF(P180="","",IF(P180="Muy Baja",0.2,IF(P180="Baja",0.4,IF(P180="Media",0.6,IF(P180="Alta",0.8,IF(P180="Muy Alta",1,))))))</f>
        <v>1</v>
      </c>
      <c r="R180" s="581"/>
      <c r="S180" s="557" t="str">
        <f>IF(OR(R180='Tabla Impacto'!$C$11,R180='Tabla Impacto'!$D$11),"Leve",IF(OR(R180='Tabla Impacto'!$C$12,R180='Tabla Impacto'!$D$12),"Menor",IF(OR(R180='Tabla Impacto'!$C$13,R180='Tabla Impacto'!$D$13),"Moderado",IF(OR(R180='Tabla Impacto'!$C$14,R180='Tabla Impacto'!$D$14),"Mayor",IF(OR(R180='Tabla Impacto'!$C$15,R180='Tabla Impacto'!$D$15),"Catastrófico","")))))</f>
        <v/>
      </c>
      <c r="T180" s="559" t="str">
        <f t="shared" ref="T180" si="206">IF(S180="","",IF(S180="Leve",0.2,IF(S180="Menor",0.4,IF(S180="Moderado",0.6,IF(S180="Mayor",0.8,IF(S180="Catastrófico",1,))))))</f>
        <v/>
      </c>
      <c r="U180" s="581" t="s">
        <v>137</v>
      </c>
      <c r="V180" s="557" t="str">
        <f>IF(OR(U180='Tabla Impacto'!$C$11,U180='Tabla Impacto'!$D$11),"Leve",IF(OR(U180='Tabla Impacto'!$C$12,U180='Tabla Impacto'!$D$12),"Menor",IF(OR(U180='Tabla Impacto'!$C$13,U180='Tabla Impacto'!$D$13),"Moderado",IF(OR(U180='Tabla Impacto'!$C$14,U180='Tabla Impacto'!$D$14),"Mayor",IF(OR(U180='Tabla Impacto'!$C$15,U180='Tabla Impacto'!$D$15),"Catastrófico","")))))</f>
        <v>Mayor</v>
      </c>
      <c r="W180" s="559">
        <f t="shared" ref="W180" si="207">IF(V180="","",IF(V180="Leve",0.2,IF(V180="Menor",0.4,IF(V180="Moderado",0.6,IF(V180="Mayor",0.8,IF(V180="Catastrófico",1,))))))</f>
        <v>0.8</v>
      </c>
      <c r="X180" s="561" t="str">
        <f>IF(Y180="","",IF(Y180='Tabla Impacto'!$G$4,'Tabla Impacto'!$F$4,IF(Y180='Tabla Impacto'!$G$5,'Tabla Impacto'!$F$5,IF(Y180='Tabla Impacto'!$G$6,'Tabla Impacto'!$F$6,IF(Y180='Tabla Impacto'!$G$7,'Tabla Impacto'!$F$7,IF(Y180='Tabla Impacto'!$G$8,'Tabla Impacto'!$F$8))))))</f>
        <v>Mayor</v>
      </c>
      <c r="Y180" s="559">
        <f t="shared" ref="Y180" si="208">+IF(T180="",W180,IF(W180="",T180,IF(T180&gt;W180,T180,W180)))</f>
        <v>0.8</v>
      </c>
      <c r="Z180" s="561" t="str">
        <f t="shared" ref="Z180" si="209">IF(OR(AND(P180="Muy Baja",X180="Leve"),AND(P180="Muy Baja",X180="Menor"),AND(P180="Baja",X180="Leve")),"Bajo",IF(OR(AND(P180="Muy baja",X180="Moderado"),AND(P180="Baja",X180="Menor"),AND(P180="Baja",X180="Moderado"),AND(P180="Media",X180="Leve"),AND(P180="Media",X180="Menor"),AND(P180="Media",X180="Moderado"),AND(P180="Alta",X180="Leve"),AND(P180="Alta",X180="Menor")),"Moderado",IF(OR(AND(P180="Muy Baja",X180="Mayor"),AND(P180="Baja",X180="Mayor"),AND(P180="Media",X180="Mayor"),AND(P180="Alta",X180="Moderado"),AND(P180="Alta",X180="Mayor"),AND(P180="Muy Alta",X180="Leve"),AND(P180="Muy Alta",X180="Menor"),AND(P180="Muy Alta",X180="Moderado"),AND(P180="Muy Alta",X180="Mayor")),"Alto",IF(OR(AND(P180="Muy Baja",X180="Catastrófico"),AND(P180="Baja",X180="Catastrófico"),AND(P180="Media",X180="Catastrófico"),AND(P180="Alta",X180="Catastrófico"),AND(P180="Muy Alta",X180="Catastrófico")),"Extremo",""))))</f>
        <v>Alto</v>
      </c>
      <c r="AA180" s="566"/>
      <c r="AB180" s="408">
        <v>1</v>
      </c>
      <c r="AC180" s="338" t="s">
        <v>871</v>
      </c>
      <c r="AD180" s="138"/>
      <c r="AE180" s="331" t="s">
        <v>222</v>
      </c>
      <c r="AF180" s="422" t="s">
        <v>716</v>
      </c>
      <c r="AG180" s="331" t="s">
        <v>3</v>
      </c>
      <c r="AH180" s="332" t="s">
        <v>12</v>
      </c>
      <c r="AI180" s="332" t="s">
        <v>8</v>
      </c>
      <c r="AJ180" s="333" t="str">
        <f t="shared" si="154"/>
        <v>40%</v>
      </c>
      <c r="AK180" s="332" t="s">
        <v>17</v>
      </c>
      <c r="AL180" s="332" t="s">
        <v>20</v>
      </c>
      <c r="AM180" s="332" t="s">
        <v>111</v>
      </c>
      <c r="AN180" s="309">
        <f>IFERROR(IF(AG180="Probabilidad",(Q180-(+Q180*AJ180)),IF(AG180="Impacto",Q180,"")),"")</f>
        <v>0.6</v>
      </c>
      <c r="AO180" s="419" t="str">
        <f t="shared" si="155"/>
        <v>Media</v>
      </c>
      <c r="AP180" s="125">
        <f>+AN180</f>
        <v>0.6</v>
      </c>
      <c r="AQ180" s="419" t="str">
        <f t="shared" si="156"/>
        <v>Mayor</v>
      </c>
      <c r="AR180" s="125">
        <f>IFERROR(IF(AG180="Impacto",(Y180-(+Y180*AJ180)),IF(AG180="Probabilidad",Y180,"")),"")</f>
        <v>0.8</v>
      </c>
      <c r="AS180" s="404" t="str">
        <f t="shared" ref="AS180" si="210">IFERROR(IF(OR(AND(AO180="Muy Baja",AQ180="Leve"),AND(AO180="Muy Baja",AQ180="Menor"),AND(AO180="Baja",AQ180="Leve")),"Bajo",IF(OR(AND(AO180="Muy baja",AQ180="Moderado"),AND(AO180="Baja",AQ180="Menor"),AND(AO180="Baja",AQ180="Moderado"),AND(AO180="Media",AQ180="Leve"),AND(AO180="Media",AQ180="Menor"),AND(AO180="Media",AQ180="Moderado"),AND(AO180="Alta",AQ180="Leve"),AND(AO180="Alta",AQ180="Menor")),"Moderado",IF(OR(AND(AO180="Muy Baja",AQ180="Mayor"),AND(AO180="Baja",AQ180="Mayor"),AND(AO180="Media",AQ180="Mayor"),AND(AO180="Alta",AQ180="Moderado"),AND(AO180="Alta",AQ180="Mayor"),AND(AO180="Muy Alta",AQ180="Leve"),AND(AO180="Muy Alta",AQ180="Menor"),AND(AO180="Muy Alta",AQ180="Moderado"),AND(AO180="Muy Alta",AQ180="Mayor")),"Alto",IF(OR(AND(AO180="Muy Baja",AQ180="Catastrófico"),AND(AO180="Baja",AQ180="Catastrófico"),AND(AO180="Media",AQ180="Catastrófico"),AND(AO180="Alta",AQ180="Catastrófico"),AND(AO180="Muy Alta",AQ180="Catastrófico")),"Extremo","")))),"")</f>
        <v>Alto</v>
      </c>
      <c r="AT180" s="416">
        <f>+AP180</f>
        <v>0.6</v>
      </c>
      <c r="AU180" s="416">
        <f>+AR180</f>
        <v>0.8</v>
      </c>
      <c r="AV180" s="418" t="s">
        <v>122</v>
      </c>
      <c r="AW180" s="319"/>
      <c r="AX180" s="319"/>
      <c r="AY180" s="335">
        <v>12</v>
      </c>
      <c r="AZ180" s="336">
        <v>3</v>
      </c>
      <c r="BA180" s="336">
        <v>3</v>
      </c>
      <c r="BB180" s="336">
        <v>3</v>
      </c>
      <c r="BC180" s="336">
        <v>3</v>
      </c>
      <c r="BJ180" s="329"/>
      <c r="BK180" s="329"/>
      <c r="BL180" s="329"/>
      <c r="BM180" s="329"/>
      <c r="BN180" s="329"/>
      <c r="BO180" s="329"/>
      <c r="BP180" s="329"/>
      <c r="BQ180" s="329"/>
      <c r="BR180" s="329"/>
      <c r="BS180" s="329"/>
      <c r="BT180" s="329"/>
      <c r="BU180" s="329"/>
      <c r="BV180" s="329"/>
      <c r="BW180" s="329"/>
      <c r="BX180" s="329"/>
      <c r="BY180" s="329"/>
      <c r="BZ180" s="329"/>
      <c r="CA180" s="329"/>
      <c r="CB180" s="329"/>
      <c r="CC180" s="329"/>
      <c r="CD180" s="329"/>
      <c r="CE180" s="329"/>
      <c r="CF180" s="329"/>
      <c r="CG180" s="329"/>
      <c r="CH180" s="329"/>
      <c r="CL180" s="329"/>
    </row>
    <row r="181" spans="1:90" s="1" customFormat="1" ht="13.9" hidden="1" customHeight="1" x14ac:dyDescent="0.3">
      <c r="A181" s="565"/>
      <c r="B181" s="567" t="s">
        <v>507</v>
      </c>
      <c r="C181" s="567" t="s">
        <v>506</v>
      </c>
      <c r="D181" s="567"/>
      <c r="E181" s="567"/>
      <c r="F181" s="541"/>
      <c r="G181" s="541"/>
      <c r="H181" s="541"/>
      <c r="I181" s="541"/>
      <c r="J181" s="567" t="s">
        <v>353</v>
      </c>
      <c r="K181" s="582" t="s">
        <v>504</v>
      </c>
      <c r="L181" s="583" t="s">
        <v>503</v>
      </c>
      <c r="M181" s="583" t="str">
        <f t="shared" si="185"/>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
      <c r="N181" s="567"/>
      <c r="O181" s="566">
        <v>288000</v>
      </c>
      <c r="P181" s="557"/>
      <c r="Q181" s="559"/>
      <c r="R181" s="581"/>
      <c r="S181" s="557"/>
      <c r="T181" s="559"/>
      <c r="U181" s="581"/>
      <c r="V181" s="557"/>
      <c r="W181" s="559"/>
      <c r="X181" s="561"/>
      <c r="Y181" s="559"/>
      <c r="Z181" s="561"/>
      <c r="AA181" s="566"/>
      <c r="AB181" s="408"/>
      <c r="AC181" s="433"/>
      <c r="AD181" s="138"/>
      <c r="AE181" s="331"/>
      <c r="AF181" s="330"/>
      <c r="AG181" s="331" t="str">
        <f t="shared" si="153"/>
        <v/>
      </c>
      <c r="AH181" s="332"/>
      <c r="AI181" s="332"/>
      <c r="AJ181" s="333" t="str">
        <f t="shared" si="154"/>
        <v/>
      </c>
      <c r="AK181" s="332"/>
      <c r="AL181" s="332"/>
      <c r="AM181" s="332"/>
      <c r="AN181" s="124"/>
      <c r="AO181" s="419" t="str">
        <f t="shared" si="155"/>
        <v/>
      </c>
      <c r="AP181" s="125"/>
      <c r="AQ181" s="419" t="str">
        <f t="shared" si="156"/>
        <v/>
      </c>
      <c r="AR181" s="125" t="str">
        <f t="shared" si="157"/>
        <v/>
      </c>
      <c r="AS181" s="404" t="str">
        <f t="shared" si="158"/>
        <v/>
      </c>
      <c r="AT181" s="404"/>
      <c r="AU181" s="404"/>
      <c r="AV181" s="418"/>
      <c r="AW181" s="319"/>
      <c r="AX181" s="319"/>
      <c r="AY181" s="139"/>
      <c r="AZ181" s="136"/>
      <c r="BA181" s="136"/>
      <c r="BB181" s="136"/>
      <c r="BC181" s="136"/>
      <c r="BJ181" s="329"/>
      <c r="BK181" s="329"/>
      <c r="BL181" s="329"/>
      <c r="BM181" s="329"/>
      <c r="BN181" s="329"/>
      <c r="BO181" s="329"/>
      <c r="BP181" s="329"/>
      <c r="BQ181" s="329"/>
      <c r="BR181" s="329"/>
      <c r="BS181" s="329"/>
      <c r="BT181" s="329"/>
      <c r="BU181" s="329"/>
      <c r="BV181" s="329"/>
      <c r="BW181" s="329"/>
      <c r="BX181" s="329"/>
      <c r="BY181" s="329"/>
      <c r="BZ181" s="329"/>
      <c r="CA181" s="329"/>
      <c r="CB181" s="329"/>
      <c r="CC181" s="329"/>
      <c r="CD181" s="329"/>
      <c r="CE181" s="329"/>
      <c r="CF181" s="329"/>
      <c r="CG181" s="329"/>
      <c r="CH181" s="329"/>
      <c r="CL181" s="329"/>
    </row>
    <row r="182" spans="1:90" s="1" customFormat="1" ht="13.9" hidden="1" customHeight="1" x14ac:dyDescent="0.3">
      <c r="A182" s="565"/>
      <c r="B182" s="567" t="s">
        <v>507</v>
      </c>
      <c r="C182" s="567" t="s">
        <v>506</v>
      </c>
      <c r="D182" s="567"/>
      <c r="E182" s="567"/>
      <c r="F182" s="541"/>
      <c r="G182" s="541"/>
      <c r="H182" s="541"/>
      <c r="I182" s="541"/>
      <c r="J182" s="567" t="s">
        <v>353</v>
      </c>
      <c r="K182" s="582" t="s">
        <v>504</v>
      </c>
      <c r="L182" s="583" t="s">
        <v>503</v>
      </c>
      <c r="M182" s="583" t="str">
        <f t="shared" si="185"/>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
      <c r="N182" s="567"/>
      <c r="O182" s="566">
        <v>288000</v>
      </c>
      <c r="P182" s="557"/>
      <c r="Q182" s="559"/>
      <c r="R182" s="581"/>
      <c r="S182" s="557"/>
      <c r="T182" s="559"/>
      <c r="U182" s="581"/>
      <c r="V182" s="557"/>
      <c r="W182" s="559"/>
      <c r="X182" s="561"/>
      <c r="Y182" s="559"/>
      <c r="Z182" s="561"/>
      <c r="AA182" s="566"/>
      <c r="AB182" s="408"/>
      <c r="AC182" s="433"/>
      <c r="AD182" s="138"/>
      <c r="AE182" s="331"/>
      <c r="AF182" s="330"/>
      <c r="AG182" s="331" t="str">
        <f t="shared" si="153"/>
        <v/>
      </c>
      <c r="AH182" s="332"/>
      <c r="AI182" s="332"/>
      <c r="AJ182" s="333" t="str">
        <f t="shared" si="154"/>
        <v/>
      </c>
      <c r="AK182" s="332"/>
      <c r="AL182" s="332"/>
      <c r="AM182" s="332"/>
      <c r="AN182" s="124"/>
      <c r="AO182" s="419" t="str">
        <f t="shared" si="155"/>
        <v/>
      </c>
      <c r="AP182" s="125"/>
      <c r="AQ182" s="419" t="str">
        <f t="shared" si="156"/>
        <v/>
      </c>
      <c r="AR182" s="125" t="str">
        <f t="shared" si="157"/>
        <v/>
      </c>
      <c r="AS182" s="404" t="str">
        <f t="shared" si="158"/>
        <v/>
      </c>
      <c r="AT182" s="404"/>
      <c r="AU182" s="404"/>
      <c r="AV182" s="418"/>
      <c r="AW182" s="319"/>
      <c r="AX182" s="319"/>
      <c r="AY182" s="139"/>
      <c r="AZ182" s="136"/>
      <c r="BA182" s="136"/>
      <c r="BB182" s="136"/>
      <c r="BC182" s="136"/>
      <c r="BJ182" s="329"/>
      <c r="BK182" s="329"/>
      <c r="BL182" s="329"/>
      <c r="BM182" s="329"/>
      <c r="BN182" s="329"/>
      <c r="BO182" s="329"/>
      <c r="BP182" s="329"/>
      <c r="BQ182" s="329"/>
      <c r="BR182" s="329"/>
      <c r="BS182" s="329"/>
      <c r="BT182" s="329"/>
      <c r="BU182" s="329"/>
      <c r="BV182" s="329"/>
      <c r="BW182" s="329"/>
      <c r="BX182" s="329"/>
      <c r="BY182" s="329"/>
      <c r="BZ182" s="329"/>
      <c r="CA182" s="329"/>
      <c r="CB182" s="329"/>
      <c r="CC182" s="329"/>
      <c r="CD182" s="329"/>
      <c r="CE182" s="329"/>
      <c r="CF182" s="329"/>
      <c r="CG182" s="329"/>
      <c r="CH182" s="329"/>
      <c r="CL182" s="329"/>
    </row>
    <row r="183" spans="1:90" s="1" customFormat="1" ht="13.9" hidden="1" customHeight="1" x14ac:dyDescent="0.3">
      <c r="A183" s="565"/>
      <c r="B183" s="567" t="s">
        <v>507</v>
      </c>
      <c r="C183" s="567" t="s">
        <v>506</v>
      </c>
      <c r="D183" s="567"/>
      <c r="E183" s="567"/>
      <c r="F183" s="541"/>
      <c r="G183" s="541"/>
      <c r="H183" s="541"/>
      <c r="I183" s="541"/>
      <c r="J183" s="567" t="s">
        <v>353</v>
      </c>
      <c r="K183" s="582" t="s">
        <v>504</v>
      </c>
      <c r="L183" s="583" t="s">
        <v>503</v>
      </c>
      <c r="M183" s="583" t="str">
        <f t="shared" si="185"/>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
      <c r="N183" s="567"/>
      <c r="O183" s="566">
        <v>288000</v>
      </c>
      <c r="P183" s="557"/>
      <c r="Q183" s="559"/>
      <c r="R183" s="581"/>
      <c r="S183" s="557"/>
      <c r="T183" s="559"/>
      <c r="U183" s="581"/>
      <c r="V183" s="557"/>
      <c r="W183" s="559"/>
      <c r="X183" s="561"/>
      <c r="Y183" s="559"/>
      <c r="Z183" s="561"/>
      <c r="AA183" s="566"/>
      <c r="AB183" s="408"/>
      <c r="AC183" s="433"/>
      <c r="AD183" s="138"/>
      <c r="AE183" s="331"/>
      <c r="AF183" s="330"/>
      <c r="AG183" s="331" t="str">
        <f t="shared" si="153"/>
        <v/>
      </c>
      <c r="AH183" s="332"/>
      <c r="AI183" s="332"/>
      <c r="AJ183" s="333" t="str">
        <f t="shared" si="154"/>
        <v/>
      </c>
      <c r="AK183" s="332"/>
      <c r="AL183" s="332"/>
      <c r="AM183" s="332"/>
      <c r="AN183" s="124"/>
      <c r="AO183" s="419" t="str">
        <f t="shared" si="155"/>
        <v/>
      </c>
      <c r="AP183" s="125"/>
      <c r="AQ183" s="419" t="str">
        <f t="shared" si="156"/>
        <v/>
      </c>
      <c r="AR183" s="125" t="str">
        <f t="shared" si="157"/>
        <v/>
      </c>
      <c r="AS183" s="404" t="str">
        <f t="shared" si="158"/>
        <v/>
      </c>
      <c r="AT183" s="404"/>
      <c r="AU183" s="404"/>
      <c r="AV183" s="418"/>
      <c r="AW183" s="319"/>
      <c r="AX183" s="319"/>
      <c r="AY183" s="139"/>
      <c r="AZ183" s="136"/>
      <c r="BA183" s="136"/>
      <c r="BB183" s="136"/>
      <c r="BC183" s="136"/>
      <c r="BJ183" s="329"/>
      <c r="BK183" s="329"/>
      <c r="BL183" s="329"/>
      <c r="BM183" s="329"/>
      <c r="BN183" s="329"/>
      <c r="BO183" s="329"/>
      <c r="BP183" s="329"/>
      <c r="BQ183" s="329"/>
      <c r="BR183" s="329"/>
      <c r="BS183" s="329"/>
      <c r="BT183" s="329"/>
      <c r="BU183" s="329"/>
      <c r="BV183" s="329"/>
      <c r="BW183" s="329"/>
      <c r="BX183" s="329"/>
      <c r="BY183" s="329"/>
      <c r="BZ183" s="329"/>
      <c r="CA183" s="329"/>
      <c r="CB183" s="329"/>
      <c r="CC183" s="329"/>
      <c r="CD183" s="329"/>
      <c r="CE183" s="329"/>
      <c r="CF183" s="329"/>
      <c r="CG183" s="329"/>
      <c r="CH183" s="329"/>
      <c r="CL183" s="329"/>
    </row>
    <row r="184" spans="1:90" s="1" customFormat="1" ht="13.9" hidden="1" customHeight="1" x14ac:dyDescent="0.3">
      <c r="A184" s="565"/>
      <c r="B184" s="567" t="s">
        <v>507</v>
      </c>
      <c r="C184" s="567" t="s">
        <v>506</v>
      </c>
      <c r="D184" s="567"/>
      <c r="E184" s="567"/>
      <c r="F184" s="541"/>
      <c r="G184" s="541"/>
      <c r="H184" s="541"/>
      <c r="I184" s="541"/>
      <c r="J184" s="567" t="s">
        <v>353</v>
      </c>
      <c r="K184" s="582" t="s">
        <v>504</v>
      </c>
      <c r="L184" s="583" t="s">
        <v>503</v>
      </c>
      <c r="M184" s="583" t="str">
        <f t="shared" si="185"/>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
      <c r="N184" s="567"/>
      <c r="O184" s="566">
        <v>288000</v>
      </c>
      <c r="P184" s="557"/>
      <c r="Q184" s="559"/>
      <c r="R184" s="581"/>
      <c r="S184" s="557"/>
      <c r="T184" s="559"/>
      <c r="U184" s="581"/>
      <c r="V184" s="557"/>
      <c r="W184" s="559"/>
      <c r="X184" s="561"/>
      <c r="Y184" s="559"/>
      <c r="Z184" s="561"/>
      <c r="AA184" s="566"/>
      <c r="AB184" s="408"/>
      <c r="AC184" s="433"/>
      <c r="AD184" s="138"/>
      <c r="AE184" s="331"/>
      <c r="AF184" s="330"/>
      <c r="AG184" s="331" t="str">
        <f t="shared" si="153"/>
        <v/>
      </c>
      <c r="AH184" s="332"/>
      <c r="AI184" s="332"/>
      <c r="AJ184" s="333" t="str">
        <f t="shared" si="154"/>
        <v/>
      </c>
      <c r="AK184" s="332"/>
      <c r="AL184" s="332"/>
      <c r="AM184" s="332"/>
      <c r="AN184" s="124"/>
      <c r="AO184" s="419" t="str">
        <f t="shared" si="155"/>
        <v/>
      </c>
      <c r="AP184" s="125"/>
      <c r="AQ184" s="419" t="str">
        <f t="shared" si="156"/>
        <v/>
      </c>
      <c r="AR184" s="125" t="str">
        <f t="shared" si="157"/>
        <v/>
      </c>
      <c r="AS184" s="404" t="str">
        <f t="shared" si="158"/>
        <v/>
      </c>
      <c r="AT184" s="404"/>
      <c r="AU184" s="404"/>
      <c r="AV184" s="418"/>
      <c r="AW184" s="319"/>
      <c r="AX184" s="319"/>
      <c r="AY184" s="139"/>
      <c r="AZ184" s="136"/>
      <c r="BA184" s="136"/>
      <c r="BB184" s="136"/>
      <c r="BC184" s="136"/>
      <c r="BJ184" s="329"/>
      <c r="BK184" s="329"/>
      <c r="BL184" s="329"/>
      <c r="BM184" s="329"/>
      <c r="BN184" s="329"/>
      <c r="BO184" s="329"/>
      <c r="BP184" s="329"/>
      <c r="BQ184" s="329"/>
      <c r="BR184" s="329"/>
      <c r="BS184" s="329"/>
      <c r="BT184" s="329"/>
      <c r="BU184" s="329"/>
      <c r="BV184" s="329"/>
      <c r="BW184" s="329"/>
      <c r="BX184" s="329"/>
      <c r="BY184" s="329"/>
      <c r="BZ184" s="329"/>
      <c r="CA184" s="329"/>
      <c r="CB184" s="329"/>
      <c r="CC184" s="329"/>
      <c r="CD184" s="329"/>
      <c r="CE184" s="329"/>
      <c r="CF184" s="329"/>
      <c r="CG184" s="329"/>
      <c r="CH184" s="329"/>
      <c r="CL184" s="329"/>
    </row>
    <row r="185" spans="1:90" s="1" customFormat="1" ht="13.9" hidden="1" customHeight="1" x14ac:dyDescent="0.3">
      <c r="A185" s="565"/>
      <c r="B185" s="567" t="s">
        <v>507</v>
      </c>
      <c r="C185" s="567" t="s">
        <v>506</v>
      </c>
      <c r="D185" s="567"/>
      <c r="E185" s="567"/>
      <c r="F185" s="541"/>
      <c r="G185" s="541"/>
      <c r="H185" s="541"/>
      <c r="I185" s="541"/>
      <c r="J185" s="567" t="s">
        <v>353</v>
      </c>
      <c r="K185" s="582" t="s">
        <v>504</v>
      </c>
      <c r="L185" s="583" t="s">
        <v>503</v>
      </c>
      <c r="M185" s="583" t="str">
        <f t="shared" si="185"/>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
      <c r="N185" s="567"/>
      <c r="O185" s="566">
        <v>288000</v>
      </c>
      <c r="P185" s="557"/>
      <c r="Q185" s="559"/>
      <c r="R185" s="581"/>
      <c r="S185" s="557"/>
      <c r="T185" s="559"/>
      <c r="U185" s="581"/>
      <c r="V185" s="557"/>
      <c r="W185" s="559"/>
      <c r="X185" s="561"/>
      <c r="Y185" s="559"/>
      <c r="Z185" s="561"/>
      <c r="AA185" s="566"/>
      <c r="AB185" s="408"/>
      <c r="AC185" s="433"/>
      <c r="AD185" s="138"/>
      <c r="AE185" s="331"/>
      <c r="AF185" s="330"/>
      <c r="AG185" s="331" t="str">
        <f t="shared" si="153"/>
        <v/>
      </c>
      <c r="AH185" s="332"/>
      <c r="AI185" s="332"/>
      <c r="AJ185" s="333" t="str">
        <f t="shared" si="154"/>
        <v/>
      </c>
      <c r="AK185" s="332"/>
      <c r="AL185" s="332"/>
      <c r="AM185" s="332"/>
      <c r="AN185" s="124"/>
      <c r="AO185" s="419" t="str">
        <f t="shared" si="155"/>
        <v/>
      </c>
      <c r="AP185" s="125"/>
      <c r="AQ185" s="419" t="str">
        <f t="shared" si="156"/>
        <v/>
      </c>
      <c r="AR185" s="125" t="str">
        <f t="shared" si="157"/>
        <v/>
      </c>
      <c r="AS185" s="404" t="str">
        <f t="shared" si="158"/>
        <v/>
      </c>
      <c r="AT185" s="404"/>
      <c r="AU185" s="404"/>
      <c r="AV185" s="418"/>
      <c r="AW185" s="319"/>
      <c r="AX185" s="319"/>
      <c r="AY185" s="139"/>
      <c r="AZ185" s="136"/>
      <c r="BA185" s="136"/>
      <c r="BB185" s="136"/>
      <c r="BC185" s="136"/>
      <c r="BJ185" s="329"/>
      <c r="BK185" s="329"/>
      <c r="BL185" s="329"/>
      <c r="BM185" s="329"/>
      <c r="BN185" s="329"/>
      <c r="BO185" s="329"/>
      <c r="BP185" s="329"/>
      <c r="BQ185" s="329"/>
      <c r="BR185" s="329"/>
      <c r="BS185" s="329"/>
      <c r="BT185" s="329"/>
      <c r="BU185" s="329"/>
      <c r="BV185" s="329"/>
      <c r="BW185" s="329"/>
      <c r="BX185" s="329"/>
      <c r="BY185" s="329"/>
      <c r="BZ185" s="329"/>
      <c r="CA185" s="329"/>
      <c r="CB185" s="329"/>
      <c r="CC185" s="329"/>
      <c r="CD185" s="329"/>
      <c r="CE185" s="329"/>
      <c r="CF185" s="329"/>
      <c r="CG185" s="329"/>
      <c r="CH185" s="329"/>
      <c r="CL185" s="329"/>
    </row>
    <row r="186" spans="1:90" s="1" customFormat="1" ht="142.5" x14ac:dyDescent="0.3">
      <c r="A186" s="565" t="s">
        <v>502</v>
      </c>
      <c r="B186" s="567" t="s">
        <v>495</v>
      </c>
      <c r="C186" s="567" t="s">
        <v>247</v>
      </c>
      <c r="D186" s="567" t="s">
        <v>494</v>
      </c>
      <c r="E186" s="567" t="s">
        <v>250</v>
      </c>
      <c r="F186" s="541" t="s">
        <v>779</v>
      </c>
      <c r="G186" s="541" t="s">
        <v>794</v>
      </c>
      <c r="H186" s="541" t="s">
        <v>795</v>
      </c>
      <c r="I186" s="541" t="s">
        <v>798</v>
      </c>
      <c r="J186" s="567" t="s">
        <v>397</v>
      </c>
      <c r="K186" s="582" t="s">
        <v>499</v>
      </c>
      <c r="L186" s="583" t="s">
        <v>498</v>
      </c>
      <c r="M186" s="583" t="str">
        <f t="shared" si="185"/>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
      <c r="N186" s="567" t="s">
        <v>213</v>
      </c>
      <c r="O186" s="566">
        <v>7</v>
      </c>
      <c r="P186" s="557" t="str">
        <f t="shared" ref="P186:P246" si="211">IF(O186&lt;=0,"",IF(O186&lt;=2,"Muy Baja",IF(O186&lt;=24,"Baja",IF(O186&lt;=500,"Media",IF(O186&lt;=5000,"Alta","Muy Alta")))))</f>
        <v>Baja</v>
      </c>
      <c r="Q186" s="559">
        <f t="shared" ref="Q186" si="212">IF(P186="","",IF(P186="Muy Baja",0.2,IF(P186="Baja",0.4,IF(P186="Media",0.6,IF(P186="Alta",0.8,IF(P186="Muy Alta",1,))))))</f>
        <v>0.4</v>
      </c>
      <c r="R186" s="581" t="s">
        <v>132</v>
      </c>
      <c r="S186" s="557" t="str">
        <f>IF(OR(R186='Tabla Impacto'!$C$11,R186='Tabla Impacto'!$D$11),"Leve",IF(OR(R186='Tabla Impacto'!$C$12,R186='Tabla Impacto'!$D$12),"Menor",IF(OR(R186='Tabla Impacto'!$C$13,R186='Tabla Impacto'!$D$13),"Moderado",IF(OR(R186='Tabla Impacto'!$C$14,R186='Tabla Impacto'!$D$14),"Mayor",IF(OR(R186='Tabla Impacto'!$C$15,R186='Tabla Impacto'!$D$15),"Catastrófico","")))))</f>
        <v>Menor</v>
      </c>
      <c r="T186" s="559">
        <f t="shared" ref="T186" si="213">IF(S186="","",IF(S186="Leve",0.2,IF(S186="Menor",0.4,IF(S186="Moderado",0.6,IF(S186="Mayor",0.8,IF(S186="Catastrófico",1,))))))</f>
        <v>0.4</v>
      </c>
      <c r="U186" s="581" t="s">
        <v>137</v>
      </c>
      <c r="V186" s="557" t="str">
        <f>IF(OR(U186='Tabla Impacto'!$C$11,U186='Tabla Impacto'!$D$11),"Leve",IF(OR(U186='Tabla Impacto'!$C$12,U186='Tabla Impacto'!$D$12),"Menor",IF(OR(U186='Tabla Impacto'!$C$13,U186='Tabla Impacto'!$D$13),"Moderado",IF(OR(U186='Tabla Impacto'!$C$14,U186='Tabla Impacto'!$D$14),"Mayor",IF(OR(U186='Tabla Impacto'!$C$15,U186='Tabla Impacto'!$D$15),"Catastrófico","")))))</f>
        <v>Mayor</v>
      </c>
      <c r="W186" s="559">
        <f t="shared" ref="W186" si="214">IF(V186="","",IF(V186="Leve",0.2,IF(V186="Menor",0.4,IF(V186="Moderado",0.6,IF(V186="Mayor",0.8,IF(V186="Catastrófico",1,))))))</f>
        <v>0.8</v>
      </c>
      <c r="X186" s="561" t="str">
        <f>IF(Y186="","",IF(Y186='Tabla Impacto'!$G$4,'Tabla Impacto'!$F$4,IF(Y186='Tabla Impacto'!$G$5,'Tabla Impacto'!$F$5,IF(Y186='Tabla Impacto'!$G$6,'Tabla Impacto'!$F$6,IF(Y186='Tabla Impacto'!$G$7,'Tabla Impacto'!$F$7,IF(Y186='Tabla Impacto'!$G$8,'Tabla Impacto'!$F$8))))))</f>
        <v>Mayor</v>
      </c>
      <c r="Y186" s="559">
        <f t="shared" ref="Y186" si="215">+IF(T186="",W186,IF(W186="",T186,IF(T186&gt;W186,T186,W186)))</f>
        <v>0.8</v>
      </c>
      <c r="Z186" s="561" t="str">
        <f t="shared" ref="Z186" si="216">IF(OR(AND(P186="Muy Baja",X186="Leve"),AND(P186="Muy Baja",X186="Menor"),AND(P186="Baja",X186="Leve")),"Bajo",IF(OR(AND(P186="Muy baja",X186="Moderado"),AND(P186="Baja",X186="Menor"),AND(P186="Baja",X186="Moderado"),AND(P186="Media",X186="Leve"),AND(P186="Media",X186="Menor"),AND(P186="Media",X186="Moderado"),AND(P186="Alta",X186="Leve"),AND(P186="Alta",X186="Menor")),"Moderado",IF(OR(AND(P186="Muy Baja",X186="Mayor"),AND(P186="Baja",X186="Mayor"),AND(P186="Media",X186="Mayor"),AND(P186="Alta",X186="Moderado"),AND(P186="Alta",X186="Mayor"),AND(P186="Muy Alta",X186="Leve"),AND(P186="Muy Alta",X186="Menor"),AND(P186="Muy Alta",X186="Moderado"),AND(P186="Muy Alta",X186="Mayor")),"Alto",IF(OR(AND(P186="Muy Baja",X186="Catastrófico"),AND(P186="Baja",X186="Catastrófico"),AND(P186="Media",X186="Catastrófico"),AND(P186="Alta",X186="Catastrófico"),AND(P186="Muy Alta",X186="Catastrófico")),"Extremo",""))))</f>
        <v>Alto</v>
      </c>
      <c r="AA186" s="566"/>
      <c r="AB186" s="408">
        <v>1</v>
      </c>
      <c r="AC186" s="433" t="s">
        <v>842</v>
      </c>
      <c r="AD186" s="138"/>
      <c r="AE186" s="331" t="s">
        <v>223</v>
      </c>
      <c r="AF186" s="330" t="s">
        <v>843</v>
      </c>
      <c r="AG186" s="331" t="s">
        <v>3</v>
      </c>
      <c r="AH186" s="332" t="s">
        <v>12</v>
      </c>
      <c r="AI186" s="332" t="s">
        <v>8</v>
      </c>
      <c r="AJ186" s="333" t="str">
        <f t="shared" si="154"/>
        <v>40%</v>
      </c>
      <c r="AK186" s="332" t="s">
        <v>17</v>
      </c>
      <c r="AL186" s="332" t="s">
        <v>20</v>
      </c>
      <c r="AM186" s="332" t="s">
        <v>111</v>
      </c>
      <c r="AN186" s="309">
        <f>IFERROR(IF(AG186="Probabilidad",(Q186-(+Q186*AJ186)),IF(AG186="Impacto",Q186,"")),"")</f>
        <v>0.24</v>
      </c>
      <c r="AO186" s="419" t="str">
        <f t="shared" ref="AO186" si="217">IFERROR(IF(AN186="","",IF(AN186&lt;=0.2,"Muy Baja",IF(AN186&lt;=0.4,"Baja",IF(AN186&lt;=0.6,"Media",IF(AN186&lt;=0.8,"Alta","Muy Alta"))))),"")</f>
        <v>Baja</v>
      </c>
      <c r="AP186" s="125">
        <f>+AN186</f>
        <v>0.24</v>
      </c>
      <c r="AQ186" s="419" t="str">
        <f t="shared" ref="AQ186" si="218">IFERROR(IF(AR186="","",IF(AR186&lt;=0.2,"Leve",IF(AR186&lt;=0.4,"Menor",IF(AR186&lt;=0.6,"Moderado",IF(AR186&lt;=0.8,"Mayor","Catastrófico"))))),"")</f>
        <v>Mayor</v>
      </c>
      <c r="AR186" s="125">
        <f>IFERROR(IF(AG186="Impacto",(Y186-(+Y186*AJ186)),IF(AG186="Probabilidad",Y186,"")),"")</f>
        <v>0.8</v>
      </c>
      <c r="AS186" s="404" t="str">
        <f t="shared" si="158"/>
        <v>Alto</v>
      </c>
      <c r="AT186" s="546">
        <f>+AP187</f>
        <v>0.14399999999999999</v>
      </c>
      <c r="AU186" s="546">
        <f>+AR187</f>
        <v>0.8</v>
      </c>
      <c r="AV186" s="547" t="s">
        <v>122</v>
      </c>
      <c r="AW186" s="319"/>
      <c r="AX186" s="319"/>
      <c r="AY186" s="335">
        <v>12</v>
      </c>
      <c r="AZ186" s="336">
        <v>3</v>
      </c>
      <c r="BA186" s="336">
        <v>3</v>
      </c>
      <c r="BB186" s="336">
        <v>3</v>
      </c>
      <c r="BC186" s="336">
        <v>3</v>
      </c>
      <c r="BJ186" s="329"/>
      <c r="BK186" s="329"/>
      <c r="BL186" s="329"/>
      <c r="BM186" s="329"/>
      <c r="BN186" s="329"/>
      <c r="BO186" s="329"/>
      <c r="BP186" s="329"/>
      <c r="BQ186" s="329"/>
      <c r="BR186" s="329"/>
      <c r="BS186" s="329"/>
      <c r="BT186" s="329"/>
      <c r="BU186" s="329"/>
      <c r="BV186" s="329"/>
      <c r="BW186" s="329"/>
      <c r="BX186" s="329"/>
      <c r="BY186" s="329"/>
      <c r="BZ186" s="329"/>
      <c r="CA186" s="329"/>
      <c r="CB186" s="329"/>
      <c r="CC186" s="329"/>
      <c r="CD186" s="329"/>
      <c r="CE186" s="329"/>
      <c r="CF186" s="329"/>
      <c r="CG186" s="329"/>
      <c r="CH186" s="329"/>
      <c r="CL186" s="329"/>
    </row>
    <row r="187" spans="1:90" s="1" customFormat="1" ht="142.5" x14ac:dyDescent="0.3">
      <c r="A187" s="565"/>
      <c r="B187" s="567"/>
      <c r="C187" s="567"/>
      <c r="D187" s="567"/>
      <c r="E187" s="566"/>
      <c r="F187" s="541"/>
      <c r="G187" s="541"/>
      <c r="H187" s="541"/>
      <c r="I187" s="541"/>
      <c r="J187" s="567"/>
      <c r="K187" s="583"/>
      <c r="L187" s="583"/>
      <c r="M187" s="583"/>
      <c r="N187" s="567"/>
      <c r="O187" s="566"/>
      <c r="P187" s="557"/>
      <c r="Q187" s="559"/>
      <c r="R187" s="581"/>
      <c r="S187" s="557"/>
      <c r="T187" s="559"/>
      <c r="U187" s="581"/>
      <c r="V187" s="557"/>
      <c r="W187" s="559"/>
      <c r="X187" s="561"/>
      <c r="Y187" s="559"/>
      <c r="Z187" s="561"/>
      <c r="AA187" s="566"/>
      <c r="AB187" s="408">
        <v>2</v>
      </c>
      <c r="AC187" s="433" t="s">
        <v>497</v>
      </c>
      <c r="AD187" s="138"/>
      <c r="AE187" s="331" t="s">
        <v>223</v>
      </c>
      <c r="AF187" s="330" t="s">
        <v>717</v>
      </c>
      <c r="AG187" s="331" t="s">
        <v>3</v>
      </c>
      <c r="AH187" s="332" t="s">
        <v>12</v>
      </c>
      <c r="AI187" s="332" t="s">
        <v>8</v>
      </c>
      <c r="AJ187" s="333" t="str">
        <f t="shared" si="154"/>
        <v>40%</v>
      </c>
      <c r="AK187" s="332" t="s">
        <v>17</v>
      </c>
      <c r="AL187" s="332" t="s">
        <v>20</v>
      </c>
      <c r="AM187" s="332" t="s">
        <v>111</v>
      </c>
      <c r="AN187" s="308">
        <f>IFERROR(IF(AND(AG186="Probabilidad",AG187="Probabilidad"),(AP186-(+AP186*AJ187)),IF(AG187="Probabilidad",(Q186-(+Q186*AJ187)),IF(AG187="Impacto",AP186,""))),"")</f>
        <v>0.14399999999999999</v>
      </c>
      <c r="AO187" s="419" t="str">
        <f t="shared" ref="AO187" si="219">IFERROR(IF(AN187="","",IF(AN187&lt;=0.2,"Muy Baja",IF(AN187&lt;=0.4,"Baja",IF(AN187&lt;=0.6,"Media",IF(AN187&lt;=0.8,"Alta","Muy Alta"))))),"")</f>
        <v>Muy Baja</v>
      </c>
      <c r="AP187" s="125">
        <f>+AN187</f>
        <v>0.14399999999999999</v>
      </c>
      <c r="AQ187" s="419" t="str">
        <f t="shared" ref="AQ187" si="220">IFERROR(IF(AR187="","",IF(AR187&lt;=0.2,"Leve",IF(AR187&lt;=0.4,"Menor",IF(AR187&lt;=0.6,"Moderado",IF(AR187&lt;=0.8,"Mayor","Catastrófico"))))),"")</f>
        <v>Mayor</v>
      </c>
      <c r="AR187" s="125">
        <f>IFERROR(IF(AND(AG186="Impacto",AG187="Impacto"),(AR186-(+AR186*AJ187)),IF(AG187="Impacto",(Y186-(+Y186*AJ187)),IF(AG187="Probabilidad",AR186,""))),"")</f>
        <v>0.8</v>
      </c>
      <c r="AS187" s="404" t="str">
        <f>IFERROR(IF(OR(AND(AO187="Muy Baja",AQ187="Leve"),AND(AO187="Muy Baja",AQ187="Menor"),AND(AO187="Baja",AQ187="Leve")),"Bajo",IF(OR(AND(AO187="Muy baja",AQ187="Moderado"),AND(AO187="Baja",AQ187="Menor"),AND(AO187="Baja",AQ187="Moderado"),AND(AO187="Media",AQ187="Leve"),AND(AO187="Media",AQ187="Menor"),AND(AO187="Media",AQ187="Moderado"),AND(AO187="Alta",AQ187="Leve"),AND(AO187="Alta",AQ187="Menor")),"Moderado",IF(OR(AND(AO187="Muy Baja",AQ187="Mayor"),AND(AO187="Baja",AQ187="Mayor"),AND(AO187="Media",AQ187="Mayor"),AND(AO187="Alta",AQ187="Moderado"),AND(AO187="Alta",AQ187="Mayor"),AND(AO187="Muy Alta",AQ187="Leve"),AND(AO187="Muy Alta",AQ187="Menor"),AND(AO187="Muy Alta",AQ187="Moderado"),AND(AO187="Muy Alta",AQ187="Mayor")),"Alto",IF(OR(AND(AO187="Muy Baja",AQ187="Catastrófico"),AND(AO187="Baja",AQ187="Catastrófico"),AND(AO187="Media",AQ187="Catastrófico"),AND(AO187="Alta",AQ187="Catastrófico"),AND(AO187="Muy Alta",AQ187="Catastrófico")),"Extremo","")))),"")</f>
        <v>Alto</v>
      </c>
      <c r="AT187" s="546"/>
      <c r="AU187" s="546"/>
      <c r="AV187" s="547"/>
      <c r="AW187" s="319"/>
      <c r="AX187" s="319"/>
      <c r="AY187" s="335">
        <v>24</v>
      </c>
      <c r="AZ187" s="336">
        <v>6</v>
      </c>
      <c r="BA187" s="336">
        <v>6</v>
      </c>
      <c r="BB187" s="336">
        <v>6</v>
      </c>
      <c r="BC187" s="336">
        <v>6</v>
      </c>
      <c r="BJ187" s="329"/>
      <c r="BK187" s="329"/>
      <c r="BL187" s="329"/>
      <c r="BM187" s="329"/>
      <c r="BN187" s="329"/>
      <c r="BO187" s="329"/>
      <c r="BP187" s="329"/>
      <c r="BQ187" s="329"/>
      <c r="BR187" s="329"/>
      <c r="BS187" s="329"/>
      <c r="BT187" s="329"/>
      <c r="BU187" s="329"/>
      <c r="BV187" s="329"/>
      <c r="BW187" s="329"/>
      <c r="BX187" s="329"/>
      <c r="BY187" s="329"/>
      <c r="BZ187" s="329"/>
      <c r="CA187" s="329"/>
      <c r="CB187" s="329"/>
      <c r="CC187" s="329"/>
      <c r="CD187" s="329"/>
      <c r="CE187" s="329"/>
      <c r="CF187" s="329"/>
      <c r="CG187" s="329"/>
      <c r="CH187" s="329"/>
      <c r="CL187" s="329"/>
    </row>
    <row r="188" spans="1:90" s="1" customFormat="1" ht="13.9" hidden="1" customHeight="1" x14ac:dyDescent="0.3">
      <c r="A188" s="565"/>
      <c r="B188" s="567" t="s">
        <v>501</v>
      </c>
      <c r="C188" s="567" t="s">
        <v>349</v>
      </c>
      <c r="D188" s="567" t="s">
        <v>500</v>
      </c>
      <c r="E188" s="567" t="s">
        <v>250</v>
      </c>
      <c r="F188" s="541"/>
      <c r="G188" s="541"/>
      <c r="H188" s="541"/>
      <c r="I188" s="541"/>
      <c r="J188" s="567" t="s">
        <v>397</v>
      </c>
      <c r="K188" s="582" t="s">
        <v>499</v>
      </c>
      <c r="L188" s="583" t="s">
        <v>498</v>
      </c>
      <c r="M188" s="583" t="str">
        <f>+CONCATENATE(J188," ",K188," ",L188)</f>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
      <c r="N188" s="567"/>
      <c r="O188" s="566">
        <v>7</v>
      </c>
      <c r="P188" s="557"/>
      <c r="Q188" s="559"/>
      <c r="R188" s="581"/>
      <c r="S188" s="557"/>
      <c r="T188" s="559"/>
      <c r="U188" s="581"/>
      <c r="V188" s="557"/>
      <c r="W188" s="559"/>
      <c r="X188" s="561"/>
      <c r="Y188" s="559"/>
      <c r="Z188" s="561"/>
      <c r="AA188" s="566"/>
      <c r="AB188" s="408"/>
      <c r="AC188" s="433"/>
      <c r="AD188" s="138"/>
      <c r="AE188" s="331"/>
      <c r="AF188" s="330"/>
      <c r="AG188" s="331" t="str">
        <f t="shared" si="153"/>
        <v/>
      </c>
      <c r="AH188" s="332"/>
      <c r="AI188" s="332"/>
      <c r="AJ188" s="333" t="str">
        <f t="shared" si="154"/>
        <v/>
      </c>
      <c r="AK188" s="332"/>
      <c r="AL188" s="332"/>
      <c r="AM188" s="332"/>
      <c r="AN188" s="124"/>
      <c r="AO188" s="419" t="str">
        <f t="shared" si="155"/>
        <v/>
      </c>
      <c r="AP188" s="125"/>
      <c r="AQ188" s="419" t="str">
        <f t="shared" si="156"/>
        <v/>
      </c>
      <c r="AR188" s="125" t="str">
        <f t="shared" si="157"/>
        <v/>
      </c>
      <c r="AS188" s="404" t="str">
        <f t="shared" si="158"/>
        <v/>
      </c>
      <c r="AT188" s="404"/>
      <c r="AU188" s="404"/>
      <c r="AV188" s="418"/>
      <c r="AW188" s="319"/>
      <c r="AX188" s="319"/>
      <c r="AY188" s="139"/>
      <c r="AZ188" s="136"/>
      <c r="BA188" s="136"/>
      <c r="BB188" s="136"/>
      <c r="BC188" s="136"/>
      <c r="BJ188" s="329"/>
      <c r="BK188" s="329"/>
      <c r="BL188" s="329"/>
      <c r="BM188" s="329"/>
      <c r="BN188" s="329"/>
      <c r="BO188" s="329"/>
      <c r="BP188" s="329"/>
      <c r="BQ188" s="329"/>
      <c r="BR188" s="329"/>
      <c r="BS188" s="329"/>
      <c r="BT188" s="329"/>
      <c r="BU188" s="329"/>
      <c r="BV188" s="329"/>
      <c r="BW188" s="329"/>
      <c r="BX188" s="329"/>
      <c r="BY188" s="329"/>
      <c r="BZ188" s="329"/>
      <c r="CA188" s="329"/>
      <c r="CB188" s="329"/>
      <c r="CC188" s="329"/>
      <c r="CD188" s="329"/>
      <c r="CE188" s="329"/>
      <c r="CF188" s="329"/>
      <c r="CG188" s="329"/>
      <c r="CH188" s="329"/>
      <c r="CL188" s="329"/>
    </row>
    <row r="189" spans="1:90" s="1" customFormat="1" ht="13.9" hidden="1" customHeight="1" x14ac:dyDescent="0.3">
      <c r="A189" s="565"/>
      <c r="B189" s="567"/>
      <c r="C189" s="567"/>
      <c r="D189" s="567"/>
      <c r="E189" s="566"/>
      <c r="F189" s="541"/>
      <c r="G189" s="541"/>
      <c r="H189" s="541"/>
      <c r="I189" s="541"/>
      <c r="J189" s="567"/>
      <c r="K189" s="583"/>
      <c r="L189" s="583"/>
      <c r="M189" s="583"/>
      <c r="N189" s="567"/>
      <c r="O189" s="566"/>
      <c r="P189" s="557"/>
      <c r="Q189" s="559"/>
      <c r="R189" s="581"/>
      <c r="S189" s="557"/>
      <c r="T189" s="559"/>
      <c r="U189" s="581"/>
      <c r="V189" s="557"/>
      <c r="W189" s="559"/>
      <c r="X189" s="561"/>
      <c r="Y189" s="559"/>
      <c r="Z189" s="561"/>
      <c r="AA189" s="566"/>
      <c r="AB189" s="408"/>
      <c r="AC189" s="433"/>
      <c r="AD189" s="138"/>
      <c r="AE189" s="331"/>
      <c r="AF189" s="330"/>
      <c r="AG189" s="331" t="str">
        <f t="shared" si="153"/>
        <v/>
      </c>
      <c r="AH189" s="332"/>
      <c r="AI189" s="332"/>
      <c r="AJ189" s="333" t="str">
        <f t="shared" si="154"/>
        <v/>
      </c>
      <c r="AK189" s="332"/>
      <c r="AL189" s="332"/>
      <c r="AM189" s="332"/>
      <c r="AN189" s="124"/>
      <c r="AO189" s="419" t="str">
        <f t="shared" si="155"/>
        <v/>
      </c>
      <c r="AP189" s="125"/>
      <c r="AQ189" s="419" t="str">
        <f t="shared" si="156"/>
        <v/>
      </c>
      <c r="AR189" s="125" t="str">
        <f t="shared" si="157"/>
        <v/>
      </c>
      <c r="AS189" s="404" t="str">
        <f t="shared" si="158"/>
        <v/>
      </c>
      <c r="AT189" s="404"/>
      <c r="AU189" s="404"/>
      <c r="AV189" s="418"/>
      <c r="AW189" s="319"/>
      <c r="AX189" s="319"/>
      <c r="AY189" s="139"/>
      <c r="AZ189" s="136"/>
      <c r="BA189" s="136"/>
      <c r="BB189" s="136"/>
      <c r="BC189" s="136"/>
      <c r="BJ189" s="329"/>
      <c r="BK189" s="329"/>
      <c r="BL189" s="329"/>
      <c r="BM189" s="329"/>
      <c r="BN189" s="329"/>
      <c r="BO189" s="329"/>
      <c r="BP189" s="329"/>
      <c r="BQ189" s="329"/>
      <c r="BR189" s="329"/>
      <c r="BS189" s="329"/>
      <c r="BT189" s="329"/>
      <c r="BU189" s="329"/>
      <c r="BV189" s="329"/>
      <c r="BW189" s="329"/>
      <c r="BX189" s="329"/>
      <c r="BY189" s="329"/>
      <c r="BZ189" s="329"/>
      <c r="CA189" s="329"/>
      <c r="CB189" s="329"/>
      <c r="CC189" s="329"/>
      <c r="CD189" s="329"/>
      <c r="CE189" s="329"/>
      <c r="CF189" s="329"/>
      <c r="CG189" s="329"/>
      <c r="CH189" s="329"/>
      <c r="CL189" s="329"/>
    </row>
    <row r="190" spans="1:90" s="1" customFormat="1" ht="13.9" hidden="1" customHeight="1" x14ac:dyDescent="0.3">
      <c r="A190" s="565"/>
      <c r="B190" s="567" t="s">
        <v>501</v>
      </c>
      <c r="C190" s="567" t="s">
        <v>349</v>
      </c>
      <c r="D190" s="567" t="s">
        <v>500</v>
      </c>
      <c r="E190" s="567" t="s">
        <v>250</v>
      </c>
      <c r="F190" s="541"/>
      <c r="G190" s="541"/>
      <c r="H190" s="541"/>
      <c r="I190" s="541"/>
      <c r="J190" s="567" t="s">
        <v>397</v>
      </c>
      <c r="K190" s="582" t="s">
        <v>499</v>
      </c>
      <c r="L190" s="583" t="s">
        <v>498</v>
      </c>
      <c r="M190" s="583" t="str">
        <f>+CONCATENATE(J190," ",K190," ",L190)</f>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
      <c r="N190" s="567"/>
      <c r="O190" s="566">
        <v>7</v>
      </c>
      <c r="P190" s="557"/>
      <c r="Q190" s="559"/>
      <c r="R190" s="581"/>
      <c r="S190" s="557"/>
      <c r="T190" s="559"/>
      <c r="U190" s="581"/>
      <c r="V190" s="557"/>
      <c r="W190" s="559"/>
      <c r="X190" s="561"/>
      <c r="Y190" s="559"/>
      <c r="Z190" s="561"/>
      <c r="AA190" s="566"/>
      <c r="AB190" s="408"/>
      <c r="AC190" s="433"/>
      <c r="AD190" s="138"/>
      <c r="AE190" s="331"/>
      <c r="AF190" s="330"/>
      <c r="AG190" s="331" t="str">
        <f t="shared" si="153"/>
        <v/>
      </c>
      <c r="AH190" s="332"/>
      <c r="AI190" s="332"/>
      <c r="AJ190" s="333" t="str">
        <f t="shared" si="154"/>
        <v/>
      </c>
      <c r="AK190" s="332"/>
      <c r="AL190" s="332"/>
      <c r="AM190" s="332"/>
      <c r="AN190" s="124"/>
      <c r="AO190" s="419" t="str">
        <f t="shared" si="155"/>
        <v/>
      </c>
      <c r="AP190" s="125"/>
      <c r="AQ190" s="419" t="str">
        <f t="shared" si="156"/>
        <v/>
      </c>
      <c r="AR190" s="125" t="str">
        <f t="shared" si="157"/>
        <v/>
      </c>
      <c r="AS190" s="404" t="str">
        <f t="shared" si="158"/>
        <v/>
      </c>
      <c r="AT190" s="404"/>
      <c r="AU190" s="404"/>
      <c r="AV190" s="418"/>
      <c r="AW190" s="319"/>
      <c r="AX190" s="319"/>
      <c r="AY190" s="139"/>
      <c r="AZ190" s="136"/>
      <c r="BA190" s="136"/>
      <c r="BB190" s="136"/>
      <c r="BC190" s="136"/>
      <c r="BJ190" s="329"/>
      <c r="BK190" s="329"/>
      <c r="BL190" s="329"/>
      <c r="BM190" s="329"/>
      <c r="BN190" s="329"/>
      <c r="BO190" s="329"/>
      <c r="BP190" s="329"/>
      <c r="BQ190" s="329"/>
      <c r="BR190" s="329"/>
      <c r="BS190" s="329"/>
      <c r="BT190" s="329"/>
      <c r="BU190" s="329"/>
      <c r="BV190" s="329"/>
      <c r="BW190" s="329"/>
      <c r="BX190" s="329"/>
      <c r="BY190" s="329"/>
      <c r="BZ190" s="329"/>
      <c r="CA190" s="329"/>
      <c r="CB190" s="329"/>
      <c r="CC190" s="329"/>
      <c r="CD190" s="329"/>
      <c r="CE190" s="329"/>
      <c r="CF190" s="329"/>
      <c r="CG190" s="329"/>
      <c r="CH190" s="329"/>
      <c r="CL190" s="329"/>
    </row>
    <row r="191" spans="1:90" s="1" customFormat="1" ht="13.9" hidden="1" customHeight="1" x14ac:dyDescent="0.3">
      <c r="A191" s="565"/>
      <c r="B191" s="567"/>
      <c r="C191" s="567"/>
      <c r="D191" s="567"/>
      <c r="E191" s="566"/>
      <c r="F191" s="541"/>
      <c r="G191" s="541"/>
      <c r="H191" s="541"/>
      <c r="I191" s="541"/>
      <c r="J191" s="567"/>
      <c r="K191" s="583"/>
      <c r="L191" s="583"/>
      <c r="M191" s="583"/>
      <c r="N191" s="567"/>
      <c r="O191" s="566"/>
      <c r="P191" s="557"/>
      <c r="Q191" s="559"/>
      <c r="R191" s="581"/>
      <c r="S191" s="557"/>
      <c r="T191" s="559"/>
      <c r="U191" s="581"/>
      <c r="V191" s="557"/>
      <c r="W191" s="559"/>
      <c r="X191" s="561"/>
      <c r="Y191" s="559"/>
      <c r="Z191" s="561"/>
      <c r="AA191" s="566"/>
      <c r="AB191" s="408"/>
      <c r="AC191" s="433"/>
      <c r="AD191" s="138"/>
      <c r="AE191" s="331"/>
      <c r="AF191" s="330"/>
      <c r="AG191" s="331" t="str">
        <f t="shared" si="153"/>
        <v/>
      </c>
      <c r="AH191" s="332"/>
      <c r="AI191" s="332"/>
      <c r="AJ191" s="333" t="str">
        <f t="shared" si="154"/>
        <v/>
      </c>
      <c r="AK191" s="332"/>
      <c r="AL191" s="332"/>
      <c r="AM191" s="332"/>
      <c r="AN191" s="124"/>
      <c r="AO191" s="419" t="str">
        <f t="shared" si="155"/>
        <v/>
      </c>
      <c r="AP191" s="125"/>
      <c r="AQ191" s="419" t="str">
        <f t="shared" si="156"/>
        <v/>
      </c>
      <c r="AR191" s="125" t="str">
        <f t="shared" si="157"/>
        <v/>
      </c>
      <c r="AS191" s="404" t="str">
        <f t="shared" si="158"/>
        <v/>
      </c>
      <c r="AT191" s="404"/>
      <c r="AU191" s="404"/>
      <c r="AV191" s="418"/>
      <c r="AW191" s="319"/>
      <c r="AX191" s="319"/>
      <c r="AY191" s="139"/>
      <c r="AZ191" s="136"/>
      <c r="BA191" s="136"/>
      <c r="BB191" s="136"/>
      <c r="BC191" s="136"/>
      <c r="BJ191" s="329"/>
      <c r="BK191" s="329"/>
      <c r="BL191" s="329"/>
      <c r="BM191" s="329"/>
      <c r="BN191" s="329"/>
      <c r="BO191" s="329"/>
      <c r="BP191" s="329"/>
      <c r="BQ191" s="329"/>
      <c r="BR191" s="329"/>
      <c r="BS191" s="329"/>
      <c r="BT191" s="329"/>
      <c r="BU191" s="329"/>
      <c r="BV191" s="329"/>
      <c r="BW191" s="329"/>
      <c r="BX191" s="329"/>
      <c r="BY191" s="329"/>
      <c r="BZ191" s="329"/>
      <c r="CA191" s="329"/>
      <c r="CB191" s="329"/>
      <c r="CC191" s="329"/>
      <c r="CD191" s="329"/>
      <c r="CE191" s="329"/>
      <c r="CF191" s="329"/>
      <c r="CG191" s="329"/>
      <c r="CH191" s="329"/>
      <c r="CL191" s="329"/>
    </row>
    <row r="192" spans="1:90" s="1" customFormat="1" ht="149.44999999999999" customHeight="1" x14ac:dyDescent="0.3">
      <c r="A192" s="565" t="s">
        <v>496</v>
      </c>
      <c r="B192" s="567" t="s">
        <v>488</v>
      </c>
      <c r="C192" s="567" t="s">
        <v>247</v>
      </c>
      <c r="D192" s="567" t="s">
        <v>487</v>
      </c>
      <c r="E192" s="567" t="s">
        <v>250</v>
      </c>
      <c r="F192" s="541" t="s">
        <v>778</v>
      </c>
      <c r="G192" s="541" t="s">
        <v>791</v>
      </c>
      <c r="H192" s="541" t="s">
        <v>797</v>
      </c>
      <c r="I192" s="541" t="s">
        <v>801</v>
      </c>
      <c r="J192" s="567" t="s">
        <v>353</v>
      </c>
      <c r="K192" s="582" t="s">
        <v>493</v>
      </c>
      <c r="L192" s="583" t="s">
        <v>492</v>
      </c>
      <c r="M192" s="583" t="str">
        <f>+CONCATENATE(J192," ",K192," ",L192)</f>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N192" s="567" t="s">
        <v>116</v>
      </c>
      <c r="O192" s="566">
        <v>2</v>
      </c>
      <c r="P192" s="557" t="str">
        <f t="shared" si="204"/>
        <v>Muy Baja</v>
      </c>
      <c r="Q192" s="559">
        <f t="shared" ref="Q192" si="221">IF(P192="","",IF(P192="Muy Baja",0.2,IF(P192="Baja",0.4,IF(P192="Media",0.6,IF(P192="Alta",0.8,IF(P192="Muy Alta",1,))))))</f>
        <v>0.2</v>
      </c>
      <c r="R192" s="581"/>
      <c r="S192" s="557" t="str">
        <f>IF(OR(R192='Tabla Impacto'!$C$11,R192='Tabla Impacto'!$D$11),"Leve",IF(OR(R192='Tabla Impacto'!$C$12,R192='Tabla Impacto'!$D$12),"Menor",IF(OR(R192='Tabla Impacto'!$C$13,R192='Tabla Impacto'!$D$13),"Moderado",IF(OR(R192='Tabla Impacto'!$C$14,R192='Tabla Impacto'!$D$14),"Mayor",IF(OR(R192='Tabla Impacto'!$C$15,R192='Tabla Impacto'!$D$15),"Catastrófico","")))))</f>
        <v/>
      </c>
      <c r="T192" s="559" t="str">
        <f t="shared" ref="T192" si="222">IF(S192="","",IF(S192="Leve",0.2,IF(S192="Menor",0.4,IF(S192="Moderado",0.6,IF(S192="Mayor",0.8,IF(S192="Catastrófico",1,))))))</f>
        <v/>
      </c>
      <c r="U192" s="581" t="s">
        <v>138</v>
      </c>
      <c r="V192" s="557" t="str">
        <f>IF(OR(U192='Tabla Impacto'!$C$11,U192='Tabla Impacto'!$D$11),"Leve",IF(OR(U192='Tabla Impacto'!$C$12,U192='Tabla Impacto'!$D$12),"Menor",IF(OR(U192='Tabla Impacto'!$C$13,U192='Tabla Impacto'!$D$13),"Moderado",IF(OR(U192='Tabla Impacto'!$C$14,U192='Tabla Impacto'!$D$14),"Mayor",IF(OR(U192='Tabla Impacto'!$C$15,U192='Tabla Impacto'!$D$15),"Catastrófico","")))))</f>
        <v>Catastrófico</v>
      </c>
      <c r="W192" s="559">
        <f t="shared" ref="W192" si="223">IF(V192="","",IF(V192="Leve",0.2,IF(V192="Menor",0.4,IF(V192="Moderado",0.6,IF(V192="Mayor",0.8,IF(V192="Catastrófico",1,))))))</f>
        <v>1</v>
      </c>
      <c r="X192" s="561" t="str">
        <f>IF(Y192="","",IF(Y192='Tabla Impacto'!$G$4,'Tabla Impacto'!$F$4,IF(Y192='Tabla Impacto'!$G$5,'Tabla Impacto'!$F$5,IF(Y192='Tabla Impacto'!$G$6,'Tabla Impacto'!$F$6,IF(Y192='Tabla Impacto'!$G$7,'Tabla Impacto'!$F$7,IF(Y192='Tabla Impacto'!$G$8,'Tabla Impacto'!$F$8))))))</f>
        <v>Catastrófico</v>
      </c>
      <c r="Y192" s="559">
        <f t="shared" ref="Y192" si="224">+IF(T192="",W192,IF(W192="",T192,IF(T192&gt;W192,T192,W192)))</f>
        <v>1</v>
      </c>
      <c r="Z192" s="561" t="str">
        <f t="shared" ref="Z192" si="225">IF(OR(AND(P192="Muy Baja",X192="Leve"),AND(P192="Muy Baja",X192="Menor"),AND(P192="Baja",X192="Leve")),"Bajo",IF(OR(AND(P192="Muy baja",X192="Moderado"),AND(P192="Baja",X192="Menor"),AND(P192="Baja",X192="Moderado"),AND(P192="Media",X192="Leve"),AND(P192="Media",X192="Menor"),AND(P192="Media",X192="Moderado"),AND(P192="Alta",X192="Leve"),AND(P192="Alta",X192="Menor")),"Moderado",IF(OR(AND(P192="Muy Baja",X192="Mayor"),AND(P192="Baja",X192="Mayor"),AND(P192="Media",X192="Mayor"),AND(P192="Alta",X192="Moderado"),AND(P192="Alta",X192="Mayor"),AND(P192="Muy Alta",X192="Leve"),AND(P192="Muy Alta",X192="Menor"),AND(P192="Muy Alta",X192="Moderado"),AND(P192="Muy Alta",X192="Mayor")),"Alto",IF(OR(AND(P192="Muy Baja",X192="Catastrófico"),AND(P192="Baja",X192="Catastrófico"),AND(P192="Media",X192="Catastrófico"),AND(P192="Alta",X192="Catastrófico"),AND(P192="Muy Alta",X192="Catastrófico")),"Extremo",""))))</f>
        <v>Extremo</v>
      </c>
      <c r="AA192" s="566"/>
      <c r="AB192" s="408">
        <v>1</v>
      </c>
      <c r="AC192" s="433" t="s">
        <v>491</v>
      </c>
      <c r="AD192" s="138"/>
      <c r="AE192" s="331" t="s">
        <v>223</v>
      </c>
      <c r="AF192" s="330" t="s">
        <v>718</v>
      </c>
      <c r="AG192" s="331" t="s">
        <v>3</v>
      </c>
      <c r="AH192" s="332" t="s">
        <v>12</v>
      </c>
      <c r="AI192" s="332" t="s">
        <v>8</v>
      </c>
      <c r="AJ192" s="333" t="str">
        <f t="shared" si="154"/>
        <v>40%</v>
      </c>
      <c r="AK192" s="332" t="s">
        <v>17</v>
      </c>
      <c r="AL192" s="332" t="s">
        <v>20</v>
      </c>
      <c r="AM192" s="332" t="s">
        <v>111</v>
      </c>
      <c r="AN192" s="309">
        <f>IFERROR(IF(AG192="Probabilidad",(Q192-(+Q192*AJ192)),IF(AG192="Impacto",Q192,"")),"")</f>
        <v>0.12</v>
      </c>
      <c r="AO192" s="419" t="str">
        <f t="shared" si="155"/>
        <v>Muy Baja</v>
      </c>
      <c r="AP192" s="125">
        <f>+AN192</f>
        <v>0.12</v>
      </c>
      <c r="AQ192" s="419" t="str">
        <f t="shared" si="156"/>
        <v>Catastrófico</v>
      </c>
      <c r="AR192" s="125">
        <f>IFERROR(IF(AG192="Impacto",(Y192-(+Y192*AJ192)),IF(AG192="Probabilidad",Y192,"")),"")</f>
        <v>1</v>
      </c>
      <c r="AS192" s="404" t="str">
        <f t="shared" ref="AS192" si="226">IFERROR(IF(OR(AND(AO192="Muy Baja",AQ192="Leve"),AND(AO192="Muy Baja",AQ192="Menor"),AND(AO192="Baja",AQ192="Leve")),"Bajo",IF(OR(AND(AO192="Muy baja",AQ192="Moderado"),AND(AO192="Baja",AQ192="Menor"),AND(AO192="Baja",AQ192="Moderado"),AND(AO192="Media",AQ192="Leve"),AND(AO192="Media",AQ192="Menor"),AND(AO192="Media",AQ192="Moderado"),AND(AO192="Alta",AQ192="Leve"),AND(AO192="Alta",AQ192="Menor")),"Moderado",IF(OR(AND(AO192="Muy Baja",AQ192="Mayor"),AND(AO192="Baja",AQ192="Mayor"),AND(AO192="Media",AQ192="Mayor"),AND(AO192="Alta",AQ192="Moderado"),AND(AO192="Alta",AQ192="Mayor"),AND(AO192="Muy Alta",AQ192="Leve"),AND(AO192="Muy Alta",AQ192="Menor"),AND(AO192="Muy Alta",AQ192="Moderado"),AND(AO192="Muy Alta",AQ192="Mayor")),"Alto",IF(OR(AND(AO192="Muy Baja",AQ192="Catastrófico"),AND(AO192="Baja",AQ192="Catastrófico"),AND(AO192="Media",AQ192="Catastrófico"),AND(AO192="Alta",AQ192="Catastrófico"),AND(AO192="Muy Alta",AQ192="Catastrófico")),"Extremo","")))),"")</f>
        <v>Extremo</v>
      </c>
      <c r="AT192" s="546">
        <f>+AP193</f>
        <v>7.1999999999999995E-2</v>
      </c>
      <c r="AU192" s="546">
        <f>+AR193</f>
        <v>1</v>
      </c>
      <c r="AV192" s="547" t="s">
        <v>122</v>
      </c>
      <c r="AW192" s="319"/>
      <c r="AX192" s="319"/>
      <c r="AY192" s="335">
        <v>4</v>
      </c>
      <c r="AZ192" s="336">
        <v>1</v>
      </c>
      <c r="BA192" s="336">
        <v>1</v>
      </c>
      <c r="BB192" s="336">
        <v>1</v>
      </c>
      <c r="BC192" s="336">
        <v>1</v>
      </c>
      <c r="BJ192" s="329"/>
      <c r="BK192" s="329"/>
      <c r="BL192" s="329"/>
      <c r="BM192" s="329"/>
      <c r="BN192" s="329"/>
      <c r="BO192" s="329"/>
      <c r="BP192" s="329"/>
      <c r="BQ192" s="329"/>
      <c r="BR192" s="329"/>
      <c r="BS192" s="329"/>
      <c r="BT192" s="329"/>
      <c r="BU192" s="329"/>
      <c r="BV192" s="329"/>
      <c r="BW192" s="329"/>
      <c r="BX192" s="329"/>
      <c r="BY192" s="329"/>
      <c r="BZ192" s="329"/>
      <c r="CA192" s="329"/>
      <c r="CB192" s="329"/>
      <c r="CC192" s="329"/>
      <c r="CD192" s="329"/>
      <c r="CE192" s="329"/>
      <c r="CF192" s="329"/>
      <c r="CG192" s="329"/>
      <c r="CH192" s="329"/>
      <c r="CL192" s="329"/>
    </row>
    <row r="193" spans="1:90" s="1" customFormat="1" ht="142.5" x14ac:dyDescent="0.3">
      <c r="A193" s="565"/>
      <c r="B193" s="567"/>
      <c r="C193" s="567"/>
      <c r="D193" s="567"/>
      <c r="E193" s="566"/>
      <c r="F193" s="541"/>
      <c r="G193" s="541"/>
      <c r="H193" s="541"/>
      <c r="I193" s="541"/>
      <c r="J193" s="567"/>
      <c r="K193" s="583"/>
      <c r="L193" s="583"/>
      <c r="M193" s="583"/>
      <c r="N193" s="567"/>
      <c r="O193" s="566"/>
      <c r="P193" s="557"/>
      <c r="Q193" s="559"/>
      <c r="R193" s="581"/>
      <c r="S193" s="557"/>
      <c r="T193" s="559"/>
      <c r="U193" s="581"/>
      <c r="V193" s="557"/>
      <c r="W193" s="559"/>
      <c r="X193" s="561"/>
      <c r="Y193" s="559"/>
      <c r="Z193" s="561"/>
      <c r="AA193" s="566"/>
      <c r="AB193" s="408">
        <v>2</v>
      </c>
      <c r="AC193" s="433" t="s">
        <v>490</v>
      </c>
      <c r="AD193" s="138"/>
      <c r="AE193" s="331" t="s">
        <v>223</v>
      </c>
      <c r="AF193" s="330" t="s">
        <v>719</v>
      </c>
      <c r="AG193" s="331" t="s">
        <v>3</v>
      </c>
      <c r="AH193" s="332" t="s">
        <v>12</v>
      </c>
      <c r="AI193" s="332" t="s">
        <v>8</v>
      </c>
      <c r="AJ193" s="333" t="str">
        <f t="shared" si="154"/>
        <v>40%</v>
      </c>
      <c r="AK193" s="332" t="s">
        <v>17</v>
      </c>
      <c r="AL193" s="332" t="s">
        <v>20</v>
      </c>
      <c r="AM193" s="332" t="s">
        <v>111</v>
      </c>
      <c r="AN193" s="308">
        <f>IFERROR(IF(AND(AG192="Probabilidad",AG193="Probabilidad"),(AP192-(+AP192*AJ193)),IF(AG193="Probabilidad",(Q192-(+Q192*AJ193)),IF(AG193="Impacto",AP192,""))),"")</f>
        <v>7.1999999999999995E-2</v>
      </c>
      <c r="AO193" s="419" t="str">
        <f t="shared" si="155"/>
        <v>Muy Baja</v>
      </c>
      <c r="AP193" s="125">
        <f>+AN193</f>
        <v>7.1999999999999995E-2</v>
      </c>
      <c r="AQ193" s="419" t="str">
        <f t="shared" si="156"/>
        <v>Catastrófico</v>
      </c>
      <c r="AR193" s="125">
        <f>IFERROR(IF(AND(AG192="Impacto",AG193="Impacto"),(AR192-(+AR192*AJ193)),IF(AG193="Impacto",(Y192-(+Y192*AJ193)),IF(AG193="Probabilidad",AR192,""))),"")</f>
        <v>1</v>
      </c>
      <c r="AS193" s="404" t="str">
        <f t="shared" si="158"/>
        <v>Extremo</v>
      </c>
      <c r="AT193" s="546"/>
      <c r="AU193" s="546"/>
      <c r="AV193" s="547"/>
      <c r="AW193" s="319"/>
      <c r="AX193" s="319"/>
      <c r="AY193" s="335">
        <v>4</v>
      </c>
      <c r="AZ193" s="336">
        <v>1</v>
      </c>
      <c r="BA193" s="336">
        <v>1</v>
      </c>
      <c r="BB193" s="336">
        <v>1</v>
      </c>
      <c r="BC193" s="336">
        <v>1</v>
      </c>
      <c r="BJ193" s="329"/>
      <c r="BK193" s="329"/>
      <c r="BL193" s="329"/>
      <c r="BM193" s="329"/>
      <c r="BN193" s="329"/>
      <c r="BO193" s="329"/>
      <c r="BP193" s="329"/>
      <c r="BQ193" s="329"/>
      <c r="BR193" s="329"/>
      <c r="BS193" s="329"/>
      <c r="BT193" s="329"/>
      <c r="BU193" s="329"/>
      <c r="BV193" s="329"/>
      <c r="BW193" s="329"/>
      <c r="BX193" s="329"/>
      <c r="BY193" s="329"/>
      <c r="BZ193" s="329"/>
      <c r="CA193" s="329"/>
      <c r="CB193" s="329"/>
      <c r="CC193" s="329"/>
      <c r="CD193" s="329"/>
      <c r="CE193" s="329"/>
      <c r="CF193" s="329"/>
      <c r="CG193" s="329"/>
      <c r="CH193" s="329"/>
      <c r="CL193" s="329"/>
    </row>
    <row r="194" spans="1:90" s="1" customFormat="1" ht="13.9" hidden="1" customHeight="1" x14ac:dyDescent="0.3">
      <c r="A194" s="565"/>
      <c r="B194" s="567" t="s">
        <v>495</v>
      </c>
      <c r="C194" s="567" t="s">
        <v>349</v>
      </c>
      <c r="D194" s="567" t="s">
        <v>494</v>
      </c>
      <c r="E194" s="567" t="s">
        <v>250</v>
      </c>
      <c r="F194" s="541"/>
      <c r="G194" s="541"/>
      <c r="H194" s="541"/>
      <c r="I194" s="541"/>
      <c r="J194" s="567" t="s">
        <v>353</v>
      </c>
      <c r="K194" s="582" t="s">
        <v>493</v>
      </c>
      <c r="L194" s="583" t="s">
        <v>492</v>
      </c>
      <c r="M194" s="583" t="str">
        <f>+CONCATENATE(J194," ",K194," ",L194)</f>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N194" s="567"/>
      <c r="O194" s="566">
        <v>2</v>
      </c>
      <c r="P194" s="557"/>
      <c r="Q194" s="559"/>
      <c r="R194" s="581"/>
      <c r="S194" s="557"/>
      <c r="T194" s="559"/>
      <c r="U194" s="581"/>
      <c r="V194" s="557"/>
      <c r="W194" s="559"/>
      <c r="X194" s="561"/>
      <c r="Y194" s="559"/>
      <c r="Z194" s="561"/>
      <c r="AA194" s="566"/>
      <c r="AB194" s="408"/>
      <c r="AC194" s="433"/>
      <c r="AD194" s="138"/>
      <c r="AE194" s="331"/>
      <c r="AF194" s="330"/>
      <c r="AG194" s="331" t="str">
        <f t="shared" si="153"/>
        <v/>
      </c>
      <c r="AH194" s="332"/>
      <c r="AI194" s="332"/>
      <c r="AJ194" s="333" t="str">
        <f t="shared" si="154"/>
        <v/>
      </c>
      <c r="AK194" s="332"/>
      <c r="AL194" s="332"/>
      <c r="AM194" s="332"/>
      <c r="AN194" s="124"/>
      <c r="AO194" s="419" t="str">
        <f t="shared" si="155"/>
        <v/>
      </c>
      <c r="AP194" s="125"/>
      <c r="AQ194" s="419" t="str">
        <f t="shared" si="156"/>
        <v/>
      </c>
      <c r="AR194" s="125" t="str">
        <f t="shared" si="157"/>
        <v/>
      </c>
      <c r="AS194" s="404" t="str">
        <f t="shared" si="158"/>
        <v/>
      </c>
      <c r="AT194" s="404"/>
      <c r="AU194" s="404"/>
      <c r="AV194" s="418"/>
      <c r="AW194" s="319"/>
      <c r="AX194" s="319"/>
      <c r="AY194" s="139"/>
      <c r="AZ194" s="136"/>
      <c r="BA194" s="136"/>
      <c r="BB194" s="136"/>
      <c r="BC194" s="136"/>
      <c r="BJ194" s="329"/>
      <c r="BK194" s="329"/>
      <c r="BL194" s="329"/>
      <c r="BM194" s="329"/>
      <c r="BN194" s="329"/>
      <c r="BO194" s="329"/>
      <c r="BP194" s="329"/>
      <c r="BQ194" s="329"/>
      <c r="BR194" s="329"/>
      <c r="BS194" s="329"/>
      <c r="BT194" s="329"/>
      <c r="BU194" s="329"/>
      <c r="BV194" s="329"/>
      <c r="BW194" s="329"/>
      <c r="BX194" s="329"/>
      <c r="BY194" s="329"/>
      <c r="BZ194" s="329"/>
      <c r="CA194" s="329"/>
      <c r="CB194" s="329"/>
      <c r="CC194" s="329"/>
      <c r="CD194" s="329"/>
      <c r="CE194" s="329"/>
      <c r="CF194" s="329"/>
      <c r="CG194" s="329"/>
      <c r="CH194" s="329"/>
      <c r="CL194" s="329"/>
    </row>
    <row r="195" spans="1:90" s="1" customFormat="1" ht="13.9" hidden="1" customHeight="1" x14ac:dyDescent="0.3">
      <c r="A195" s="565"/>
      <c r="B195" s="567"/>
      <c r="C195" s="567"/>
      <c r="D195" s="567"/>
      <c r="E195" s="566"/>
      <c r="F195" s="541"/>
      <c r="G195" s="541"/>
      <c r="H195" s="541"/>
      <c r="I195" s="541"/>
      <c r="J195" s="567"/>
      <c r="K195" s="583"/>
      <c r="L195" s="583"/>
      <c r="M195" s="583"/>
      <c r="N195" s="567"/>
      <c r="O195" s="566"/>
      <c r="P195" s="557"/>
      <c r="Q195" s="559"/>
      <c r="R195" s="581"/>
      <c r="S195" s="557"/>
      <c r="T195" s="559"/>
      <c r="U195" s="581"/>
      <c r="V195" s="557"/>
      <c r="W195" s="559"/>
      <c r="X195" s="561"/>
      <c r="Y195" s="559"/>
      <c r="Z195" s="561"/>
      <c r="AA195" s="566"/>
      <c r="AB195" s="408"/>
      <c r="AC195" s="433"/>
      <c r="AD195" s="138"/>
      <c r="AE195" s="331"/>
      <c r="AF195" s="330"/>
      <c r="AG195" s="331" t="str">
        <f t="shared" si="153"/>
        <v/>
      </c>
      <c r="AH195" s="332"/>
      <c r="AI195" s="332"/>
      <c r="AJ195" s="333" t="str">
        <f t="shared" si="154"/>
        <v/>
      </c>
      <c r="AK195" s="332"/>
      <c r="AL195" s="332"/>
      <c r="AM195" s="332"/>
      <c r="AN195" s="124"/>
      <c r="AO195" s="419" t="str">
        <f t="shared" si="155"/>
        <v/>
      </c>
      <c r="AP195" s="125"/>
      <c r="AQ195" s="419" t="str">
        <f t="shared" si="156"/>
        <v/>
      </c>
      <c r="AR195" s="125" t="str">
        <f t="shared" si="157"/>
        <v/>
      </c>
      <c r="AS195" s="404" t="str">
        <f t="shared" si="158"/>
        <v/>
      </c>
      <c r="AT195" s="404"/>
      <c r="AU195" s="404"/>
      <c r="AV195" s="418"/>
      <c r="AW195" s="319"/>
      <c r="AX195" s="319"/>
      <c r="AY195" s="139"/>
      <c r="AZ195" s="136"/>
      <c r="BA195" s="136"/>
      <c r="BB195" s="136"/>
      <c r="BC195" s="136"/>
      <c r="BJ195" s="329"/>
      <c r="BK195" s="329"/>
      <c r="BL195" s="329"/>
      <c r="BM195" s="329"/>
      <c r="BN195" s="329"/>
      <c r="BO195" s="329"/>
      <c r="BP195" s="329"/>
      <c r="BQ195" s="329"/>
      <c r="BR195" s="329"/>
      <c r="BS195" s="329"/>
      <c r="BT195" s="329"/>
      <c r="BU195" s="329"/>
      <c r="BV195" s="329"/>
      <c r="BW195" s="329"/>
      <c r="BX195" s="329"/>
      <c r="BY195" s="329"/>
      <c r="BZ195" s="329"/>
      <c r="CA195" s="329"/>
      <c r="CB195" s="329"/>
      <c r="CC195" s="329"/>
      <c r="CD195" s="329"/>
      <c r="CE195" s="329"/>
      <c r="CF195" s="329"/>
      <c r="CG195" s="329"/>
      <c r="CH195" s="329"/>
      <c r="CL195" s="329"/>
    </row>
    <row r="196" spans="1:90" s="1" customFormat="1" ht="13.9" hidden="1" customHeight="1" x14ac:dyDescent="0.3">
      <c r="A196" s="565"/>
      <c r="B196" s="567" t="s">
        <v>495</v>
      </c>
      <c r="C196" s="567" t="s">
        <v>349</v>
      </c>
      <c r="D196" s="567" t="s">
        <v>494</v>
      </c>
      <c r="E196" s="567" t="s">
        <v>250</v>
      </c>
      <c r="F196" s="541"/>
      <c r="G196" s="541"/>
      <c r="H196" s="541"/>
      <c r="I196" s="541"/>
      <c r="J196" s="567" t="s">
        <v>353</v>
      </c>
      <c r="K196" s="582" t="s">
        <v>493</v>
      </c>
      <c r="L196" s="583" t="s">
        <v>492</v>
      </c>
      <c r="M196" s="583" t="str">
        <f>+CONCATENATE(J196," ",K196," ",L196)</f>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N196" s="567"/>
      <c r="O196" s="566">
        <v>2</v>
      </c>
      <c r="P196" s="557"/>
      <c r="Q196" s="559"/>
      <c r="R196" s="581"/>
      <c r="S196" s="557"/>
      <c r="T196" s="559"/>
      <c r="U196" s="581"/>
      <c r="V196" s="557"/>
      <c r="W196" s="559"/>
      <c r="X196" s="561"/>
      <c r="Y196" s="559"/>
      <c r="Z196" s="561"/>
      <c r="AA196" s="566"/>
      <c r="AB196" s="408"/>
      <c r="AC196" s="433"/>
      <c r="AD196" s="138"/>
      <c r="AE196" s="331"/>
      <c r="AF196" s="330"/>
      <c r="AG196" s="331" t="str">
        <f t="shared" si="153"/>
        <v/>
      </c>
      <c r="AH196" s="332"/>
      <c r="AI196" s="332"/>
      <c r="AJ196" s="333" t="str">
        <f t="shared" si="154"/>
        <v/>
      </c>
      <c r="AK196" s="332"/>
      <c r="AL196" s="332"/>
      <c r="AM196" s="332"/>
      <c r="AN196" s="124"/>
      <c r="AO196" s="419" t="str">
        <f t="shared" si="155"/>
        <v/>
      </c>
      <c r="AP196" s="125"/>
      <c r="AQ196" s="419" t="str">
        <f t="shared" si="156"/>
        <v/>
      </c>
      <c r="AR196" s="125" t="str">
        <f t="shared" si="157"/>
        <v/>
      </c>
      <c r="AS196" s="404" t="str">
        <f t="shared" si="158"/>
        <v/>
      </c>
      <c r="AT196" s="404"/>
      <c r="AU196" s="404"/>
      <c r="AV196" s="418"/>
      <c r="AW196" s="319"/>
      <c r="AX196" s="319"/>
      <c r="AY196" s="139"/>
      <c r="AZ196" s="136"/>
      <c r="BA196" s="136"/>
      <c r="BB196" s="136"/>
      <c r="BC196" s="136"/>
      <c r="BJ196" s="329"/>
      <c r="BK196" s="329"/>
      <c r="BL196" s="329"/>
      <c r="BM196" s="329"/>
      <c r="BN196" s="329"/>
      <c r="BO196" s="329"/>
      <c r="BP196" s="329"/>
      <c r="BQ196" s="329"/>
      <c r="BR196" s="329"/>
      <c r="BS196" s="329"/>
      <c r="BT196" s="329"/>
      <c r="BU196" s="329"/>
      <c r="BV196" s="329"/>
      <c r="BW196" s="329"/>
      <c r="BX196" s="329"/>
      <c r="BY196" s="329"/>
      <c r="BZ196" s="329"/>
      <c r="CA196" s="329"/>
      <c r="CB196" s="329"/>
      <c r="CC196" s="329"/>
      <c r="CD196" s="329"/>
      <c r="CE196" s="329"/>
      <c r="CF196" s="329"/>
      <c r="CG196" s="329"/>
      <c r="CH196" s="329"/>
      <c r="CL196" s="329"/>
    </row>
    <row r="197" spans="1:90" s="1" customFormat="1" ht="13.9" hidden="1" customHeight="1" x14ac:dyDescent="0.3">
      <c r="A197" s="565"/>
      <c r="B197" s="567"/>
      <c r="C197" s="567"/>
      <c r="D197" s="567"/>
      <c r="E197" s="566"/>
      <c r="F197" s="541"/>
      <c r="G197" s="541"/>
      <c r="H197" s="541"/>
      <c r="I197" s="541"/>
      <c r="J197" s="567"/>
      <c r="K197" s="583"/>
      <c r="L197" s="583"/>
      <c r="M197" s="583"/>
      <c r="N197" s="567"/>
      <c r="O197" s="566"/>
      <c r="P197" s="557"/>
      <c r="Q197" s="559"/>
      <c r="R197" s="581"/>
      <c r="S197" s="557"/>
      <c r="T197" s="559"/>
      <c r="U197" s="581"/>
      <c r="V197" s="557"/>
      <c r="W197" s="559"/>
      <c r="X197" s="561"/>
      <c r="Y197" s="559"/>
      <c r="Z197" s="561"/>
      <c r="AA197" s="566"/>
      <c r="AB197" s="408"/>
      <c r="AC197" s="433"/>
      <c r="AD197" s="138"/>
      <c r="AE197" s="331"/>
      <c r="AF197" s="330"/>
      <c r="AG197" s="331" t="str">
        <f t="shared" si="153"/>
        <v/>
      </c>
      <c r="AH197" s="332"/>
      <c r="AI197" s="332"/>
      <c r="AJ197" s="333" t="str">
        <f t="shared" si="154"/>
        <v/>
      </c>
      <c r="AK197" s="332"/>
      <c r="AL197" s="332"/>
      <c r="AM197" s="332"/>
      <c r="AN197" s="124"/>
      <c r="AO197" s="419" t="str">
        <f t="shared" si="155"/>
        <v/>
      </c>
      <c r="AP197" s="125"/>
      <c r="AQ197" s="419" t="str">
        <f t="shared" si="156"/>
        <v/>
      </c>
      <c r="AR197" s="125" t="str">
        <f t="shared" si="157"/>
        <v/>
      </c>
      <c r="AS197" s="404" t="str">
        <f t="shared" si="158"/>
        <v/>
      </c>
      <c r="AT197" s="404"/>
      <c r="AU197" s="404"/>
      <c r="AV197" s="418"/>
      <c r="AW197" s="319"/>
      <c r="AX197" s="319"/>
      <c r="AY197" s="139"/>
      <c r="AZ197" s="136"/>
      <c r="BA197" s="136"/>
      <c r="BB197" s="136"/>
      <c r="BC197" s="136"/>
      <c r="BJ197" s="329"/>
      <c r="BK197" s="329"/>
      <c r="BL197" s="329"/>
      <c r="BM197" s="329"/>
      <c r="BN197" s="329"/>
      <c r="BO197" s="329"/>
      <c r="BP197" s="329"/>
      <c r="BQ197" s="329"/>
      <c r="BR197" s="329"/>
      <c r="BS197" s="329"/>
      <c r="BT197" s="329"/>
      <c r="BU197" s="329"/>
      <c r="BV197" s="329"/>
      <c r="BW197" s="329"/>
      <c r="BX197" s="329"/>
      <c r="BY197" s="329"/>
      <c r="BZ197" s="329"/>
      <c r="CA197" s="329"/>
      <c r="CB197" s="329"/>
      <c r="CC197" s="329"/>
      <c r="CD197" s="329"/>
      <c r="CE197" s="329"/>
      <c r="CF197" s="329"/>
      <c r="CG197" s="329"/>
      <c r="CH197" s="329"/>
      <c r="CL197" s="329"/>
    </row>
    <row r="198" spans="1:90" s="1" customFormat="1" ht="97.9" customHeight="1" x14ac:dyDescent="0.3">
      <c r="A198" s="565" t="s">
        <v>489</v>
      </c>
      <c r="B198" s="567" t="s">
        <v>480</v>
      </c>
      <c r="C198" s="567" t="s">
        <v>247</v>
      </c>
      <c r="D198" s="567" t="s">
        <v>479</v>
      </c>
      <c r="E198" s="567" t="s">
        <v>250</v>
      </c>
      <c r="F198" s="541" t="s">
        <v>783</v>
      </c>
      <c r="G198" s="541" t="s">
        <v>794</v>
      </c>
      <c r="H198" s="541" t="s">
        <v>796</v>
      </c>
      <c r="I198" s="541" t="s">
        <v>800</v>
      </c>
      <c r="J198" s="567" t="s">
        <v>353</v>
      </c>
      <c r="K198" s="582" t="s">
        <v>486</v>
      </c>
      <c r="L198" s="583" t="s">
        <v>485</v>
      </c>
      <c r="M198" s="583" t="str">
        <f t="shared" ref="M198:M222" si="227">+CONCATENATE(J198," ",K198," ",L198)</f>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198" s="567" t="s">
        <v>213</v>
      </c>
      <c r="O198" s="566">
        <v>7</v>
      </c>
      <c r="P198" s="557" t="str">
        <f t="shared" si="211"/>
        <v>Baja</v>
      </c>
      <c r="Q198" s="559">
        <f t="shared" ref="Q198" si="228">IF(P198="","",IF(P198="Muy Baja",0.2,IF(P198="Baja",0.4,IF(P198="Media",0.6,IF(P198="Alta",0.8,IF(P198="Muy Alta",1,))))))</f>
        <v>0.4</v>
      </c>
      <c r="R198" s="581"/>
      <c r="S198" s="557" t="str">
        <f>IF(OR(R198='Tabla Impacto'!$C$11,R198='Tabla Impacto'!$D$11),"Leve",IF(OR(R198='Tabla Impacto'!$C$12,R198='Tabla Impacto'!$D$12),"Menor",IF(OR(R198='Tabla Impacto'!$C$13,R198='Tabla Impacto'!$D$13),"Moderado",IF(OR(R198='Tabla Impacto'!$C$14,R198='Tabla Impacto'!$D$14),"Mayor",IF(OR(R198='Tabla Impacto'!$C$15,R198='Tabla Impacto'!$D$15),"Catastrófico","")))))</f>
        <v/>
      </c>
      <c r="T198" s="559" t="str">
        <f t="shared" ref="T198" si="229">IF(S198="","",IF(S198="Leve",0.2,IF(S198="Menor",0.4,IF(S198="Moderado",0.6,IF(S198="Mayor",0.8,IF(S198="Catastrófico",1,))))))</f>
        <v/>
      </c>
      <c r="U198" s="581" t="s">
        <v>137</v>
      </c>
      <c r="V198" s="557" t="str">
        <f>IF(OR(U198='Tabla Impacto'!$C$11,U198='Tabla Impacto'!$D$11),"Leve",IF(OR(U198='Tabla Impacto'!$C$12,U198='Tabla Impacto'!$D$12),"Menor",IF(OR(U198='Tabla Impacto'!$C$13,U198='Tabla Impacto'!$D$13),"Moderado",IF(OR(U198='Tabla Impacto'!$C$14,U198='Tabla Impacto'!$D$14),"Mayor",IF(OR(U198='Tabla Impacto'!$C$15,U198='Tabla Impacto'!$D$15),"Catastrófico","")))))</f>
        <v>Mayor</v>
      </c>
      <c r="W198" s="559">
        <f t="shared" ref="W198" si="230">IF(V198="","",IF(V198="Leve",0.2,IF(V198="Menor",0.4,IF(V198="Moderado",0.6,IF(V198="Mayor",0.8,IF(V198="Catastrófico",1,))))))</f>
        <v>0.8</v>
      </c>
      <c r="X198" s="561" t="str">
        <f>IF(Y198="","",IF(Y198='Tabla Impacto'!$G$4,'Tabla Impacto'!$F$4,IF(Y198='Tabla Impacto'!$G$5,'Tabla Impacto'!$F$5,IF(Y198='Tabla Impacto'!$G$6,'Tabla Impacto'!$F$6,IF(Y198='Tabla Impacto'!$G$7,'Tabla Impacto'!$F$7,IF(Y198='Tabla Impacto'!$G$8,'Tabla Impacto'!$F$8))))))</f>
        <v>Mayor</v>
      </c>
      <c r="Y198" s="559">
        <f t="shared" ref="Y198" si="231">+IF(T198="",W198,IF(W198="",T198,IF(T198&gt;W198,T198,W198)))</f>
        <v>0.8</v>
      </c>
      <c r="Z198" s="561" t="str">
        <f t="shared" ref="Z198" si="232">IF(OR(AND(P198="Muy Baja",X198="Leve"),AND(P198="Muy Baja",X198="Menor"),AND(P198="Baja",X198="Leve")),"Bajo",IF(OR(AND(P198="Muy baja",X198="Moderado"),AND(P198="Baja",X198="Menor"),AND(P198="Baja",X198="Moderado"),AND(P198="Media",X198="Leve"),AND(P198="Media",X198="Menor"),AND(P198="Media",X198="Moderado"),AND(P198="Alta",X198="Leve"),AND(P198="Alta",X198="Menor")),"Moderado",IF(OR(AND(P198="Muy Baja",X198="Mayor"),AND(P198="Baja",X198="Mayor"),AND(P198="Media",X198="Mayor"),AND(P198="Alta",X198="Moderado"),AND(P198="Alta",X198="Mayor"),AND(P198="Muy Alta",X198="Leve"),AND(P198="Muy Alta",X198="Menor"),AND(P198="Muy Alta",X198="Moderado"),AND(P198="Muy Alta",X198="Mayor")),"Alto",IF(OR(AND(P198="Muy Baja",X198="Catastrófico"),AND(P198="Baja",X198="Catastrófico"),AND(P198="Media",X198="Catastrófico"),AND(P198="Alta",X198="Catastrófico"),AND(P198="Muy Alta",X198="Catastrófico")),"Extremo",""))))</f>
        <v>Alto</v>
      </c>
      <c r="AA198" s="566"/>
      <c r="AB198" s="408">
        <v>1</v>
      </c>
      <c r="AC198" s="437" t="s">
        <v>484</v>
      </c>
      <c r="AD198" s="138"/>
      <c r="AE198" s="331" t="s">
        <v>223</v>
      </c>
      <c r="AF198" s="330" t="s">
        <v>720</v>
      </c>
      <c r="AG198" s="331" t="s">
        <v>3</v>
      </c>
      <c r="AH198" s="332" t="s">
        <v>12</v>
      </c>
      <c r="AI198" s="332" t="s">
        <v>8</v>
      </c>
      <c r="AJ198" s="333" t="str">
        <f t="shared" si="154"/>
        <v>40%</v>
      </c>
      <c r="AK198" s="332" t="s">
        <v>17</v>
      </c>
      <c r="AL198" s="332" t="s">
        <v>20</v>
      </c>
      <c r="AM198" s="332" t="s">
        <v>111</v>
      </c>
      <c r="AN198" s="309">
        <f>IFERROR(IF(AG198="Probabilidad",(Q198-(+Q198*AJ198)),IF(AG198="Impacto",Q198,"")),"")</f>
        <v>0.24</v>
      </c>
      <c r="AO198" s="419" t="str">
        <f t="shared" ref="AO198:AO199" si="233">IFERROR(IF(AN198="","",IF(AN198&lt;=0.2,"Muy Baja",IF(AN198&lt;=0.4,"Baja",IF(AN198&lt;=0.6,"Media",IF(AN198&lt;=0.8,"Alta","Muy Alta"))))),"")</f>
        <v>Baja</v>
      </c>
      <c r="AP198" s="125">
        <f>+AN198</f>
        <v>0.24</v>
      </c>
      <c r="AQ198" s="419" t="str">
        <f t="shared" ref="AQ198:AQ199" si="234">IFERROR(IF(AR198="","",IF(AR198&lt;=0.2,"Leve",IF(AR198&lt;=0.4,"Menor",IF(AR198&lt;=0.6,"Moderado",IF(AR198&lt;=0.8,"Mayor","Catastrófico"))))),"")</f>
        <v>Mayor</v>
      </c>
      <c r="AR198" s="125">
        <f>IFERROR(IF(AG198="Impacto",(Y198-(+Y198*AJ198)),IF(AG198="Probabilidad",Y198,"")),"")</f>
        <v>0.8</v>
      </c>
      <c r="AS198" s="404" t="str">
        <f t="shared" si="158"/>
        <v>Alto</v>
      </c>
      <c r="AT198" s="546">
        <f>+AP200</f>
        <v>8.6399999999999991E-2</v>
      </c>
      <c r="AU198" s="546">
        <f>+AR200</f>
        <v>0.8</v>
      </c>
      <c r="AV198" s="547" t="s">
        <v>122</v>
      </c>
      <c r="AW198" s="319"/>
      <c r="AX198" s="319"/>
      <c r="AY198" s="335">
        <v>0</v>
      </c>
      <c r="AZ198" s="336">
        <v>0</v>
      </c>
      <c r="BA198" s="336">
        <v>0</v>
      </c>
      <c r="BB198" s="336">
        <v>0</v>
      </c>
      <c r="BC198" s="336">
        <v>0</v>
      </c>
      <c r="BJ198" s="329"/>
      <c r="BK198" s="329"/>
      <c r="BL198" s="329"/>
      <c r="BM198" s="329"/>
      <c r="BN198" s="329"/>
      <c r="BO198" s="329"/>
      <c r="BP198" s="329"/>
      <c r="BQ198" s="329"/>
      <c r="BR198" s="329"/>
      <c r="BS198" s="329"/>
      <c r="BT198" s="329"/>
      <c r="BU198" s="329"/>
      <c r="BV198" s="329"/>
      <c r="BW198" s="329"/>
      <c r="BX198" s="329"/>
      <c r="BY198" s="329"/>
      <c r="BZ198" s="329"/>
      <c r="CA198" s="329"/>
      <c r="CB198" s="329"/>
      <c r="CC198" s="329"/>
      <c r="CD198" s="329"/>
      <c r="CE198" s="329"/>
      <c r="CF198" s="329"/>
      <c r="CG198" s="329"/>
      <c r="CH198" s="329"/>
      <c r="CL198" s="329"/>
    </row>
    <row r="199" spans="1:90" s="1" customFormat="1" ht="205.15" customHeight="1" x14ac:dyDescent="0.3">
      <c r="A199" s="565"/>
      <c r="B199" s="567" t="s">
        <v>488</v>
      </c>
      <c r="C199" s="567" t="s">
        <v>349</v>
      </c>
      <c r="D199" s="567" t="s">
        <v>487</v>
      </c>
      <c r="E199" s="567" t="s">
        <v>250</v>
      </c>
      <c r="F199" s="541"/>
      <c r="G199" s="541"/>
      <c r="H199" s="541"/>
      <c r="I199" s="541"/>
      <c r="J199" s="567" t="s">
        <v>353</v>
      </c>
      <c r="K199" s="582" t="s">
        <v>486</v>
      </c>
      <c r="L199" s="583" t="s">
        <v>485</v>
      </c>
      <c r="M199" s="583" t="str">
        <f t="shared" si="227"/>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199" s="567"/>
      <c r="O199" s="566">
        <v>7</v>
      </c>
      <c r="P199" s="557"/>
      <c r="Q199" s="559"/>
      <c r="R199" s="581"/>
      <c r="S199" s="557"/>
      <c r="T199" s="559"/>
      <c r="U199" s="581"/>
      <c r="V199" s="557"/>
      <c r="W199" s="559"/>
      <c r="X199" s="561"/>
      <c r="Y199" s="559"/>
      <c r="Z199" s="561"/>
      <c r="AA199" s="566"/>
      <c r="AB199" s="408">
        <v>2</v>
      </c>
      <c r="AC199" s="437" t="s">
        <v>483</v>
      </c>
      <c r="AD199" s="138"/>
      <c r="AE199" s="331" t="s">
        <v>223</v>
      </c>
      <c r="AF199" s="330" t="s">
        <v>721</v>
      </c>
      <c r="AG199" s="331" t="s">
        <v>3</v>
      </c>
      <c r="AH199" s="332" t="s">
        <v>12</v>
      </c>
      <c r="AI199" s="332" t="s">
        <v>8</v>
      </c>
      <c r="AJ199" s="333" t="str">
        <f t="shared" si="154"/>
        <v>40%</v>
      </c>
      <c r="AK199" s="332" t="s">
        <v>17</v>
      </c>
      <c r="AL199" s="332" t="s">
        <v>20</v>
      </c>
      <c r="AM199" s="332" t="s">
        <v>111</v>
      </c>
      <c r="AN199" s="308">
        <f>IFERROR(IF(AND(AG198="Probabilidad",AG199="Probabilidad"),(AP198-(+AP198*AJ199)),IF(AG199="Probabilidad",(Q198-(+Q198*AJ199)),IF(AG199="Impacto",AP198,""))),"")</f>
        <v>0.14399999999999999</v>
      </c>
      <c r="AO199" s="419" t="str">
        <f t="shared" si="233"/>
        <v>Muy Baja</v>
      </c>
      <c r="AP199" s="125">
        <f>+AN199</f>
        <v>0.14399999999999999</v>
      </c>
      <c r="AQ199" s="419" t="str">
        <f t="shared" si="234"/>
        <v>Mayor</v>
      </c>
      <c r="AR199" s="125">
        <f>IFERROR(IF(AND(AG198="Impacto",AG199="Impacto"),(AR198-(+AR198*AJ199)),IF(AG199="Impacto",(Y198-(+Y198*AJ199)),IF(AG199="Probabilidad",AR198,""))),"")</f>
        <v>0.8</v>
      </c>
      <c r="AS199" s="404" t="str">
        <f t="shared" ref="AS199" si="235">IFERROR(IF(OR(AND(AO199="Muy Baja",AQ199="Leve"),AND(AO199="Muy Baja",AQ199="Menor"),AND(AO199="Baja",AQ199="Leve")),"Bajo",IF(OR(AND(AO199="Muy baja",AQ199="Moderado"),AND(AO199="Baja",AQ199="Menor"),AND(AO199="Baja",AQ199="Moderado"),AND(AO199="Media",AQ199="Leve"),AND(AO199="Media",AQ199="Menor"),AND(AO199="Media",AQ199="Moderado"),AND(AO199="Alta",AQ199="Leve"),AND(AO199="Alta",AQ199="Menor")),"Moderado",IF(OR(AND(AO199="Muy Baja",AQ199="Mayor"),AND(AO199="Baja",AQ199="Mayor"),AND(AO199="Media",AQ199="Mayor"),AND(AO199="Alta",AQ199="Moderado"),AND(AO199="Alta",AQ199="Mayor"),AND(AO199="Muy Alta",AQ199="Leve"),AND(AO199="Muy Alta",AQ199="Menor"),AND(AO199="Muy Alta",AQ199="Moderado"),AND(AO199="Muy Alta",AQ199="Mayor")),"Alto",IF(OR(AND(AO199="Muy Baja",AQ199="Catastrófico"),AND(AO199="Baja",AQ199="Catastrófico"),AND(AO199="Media",AQ199="Catastrófico"),AND(AO199="Alta",AQ199="Catastrófico"),AND(AO199="Muy Alta",AQ199="Catastrófico")),"Extremo","")))),"")</f>
        <v>Alto</v>
      </c>
      <c r="AT199" s="546"/>
      <c r="AU199" s="546"/>
      <c r="AV199" s="547"/>
      <c r="AW199" s="319"/>
      <c r="AX199" s="319"/>
      <c r="AY199" s="335">
        <v>0</v>
      </c>
      <c r="AZ199" s="336">
        <v>0</v>
      </c>
      <c r="BA199" s="336">
        <v>0</v>
      </c>
      <c r="BB199" s="336">
        <v>0</v>
      </c>
      <c r="BC199" s="336">
        <v>0</v>
      </c>
      <c r="BJ199" s="329"/>
      <c r="BK199" s="329"/>
      <c r="BL199" s="329"/>
      <c r="BM199" s="329"/>
      <c r="BN199" s="329"/>
      <c r="BO199" s="329"/>
      <c r="BP199" s="329"/>
      <c r="BQ199" s="329"/>
      <c r="BR199" s="329"/>
      <c r="BS199" s="329"/>
      <c r="BT199" s="329"/>
      <c r="BU199" s="329"/>
      <c r="BV199" s="329"/>
      <c r="BW199" s="329"/>
      <c r="BX199" s="329"/>
      <c r="BY199" s="329"/>
      <c r="BZ199" s="329"/>
      <c r="CA199" s="329"/>
      <c r="CB199" s="329"/>
      <c r="CC199" s="329"/>
      <c r="CD199" s="329"/>
      <c r="CE199" s="329"/>
      <c r="CF199" s="329"/>
      <c r="CG199" s="329"/>
      <c r="CH199" s="329"/>
      <c r="CL199" s="329"/>
    </row>
    <row r="200" spans="1:90" s="1" customFormat="1" ht="174.6" customHeight="1" x14ac:dyDescent="0.3">
      <c r="A200" s="565"/>
      <c r="B200" s="567" t="s">
        <v>488</v>
      </c>
      <c r="C200" s="567" t="s">
        <v>349</v>
      </c>
      <c r="D200" s="567" t="s">
        <v>487</v>
      </c>
      <c r="E200" s="567" t="s">
        <v>250</v>
      </c>
      <c r="F200" s="541"/>
      <c r="G200" s="541"/>
      <c r="H200" s="541"/>
      <c r="I200" s="541"/>
      <c r="J200" s="567" t="s">
        <v>353</v>
      </c>
      <c r="K200" s="582" t="s">
        <v>486</v>
      </c>
      <c r="L200" s="583" t="s">
        <v>485</v>
      </c>
      <c r="M200" s="583" t="str">
        <f t="shared" si="227"/>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200" s="567"/>
      <c r="O200" s="566">
        <v>7</v>
      </c>
      <c r="P200" s="557"/>
      <c r="Q200" s="559"/>
      <c r="R200" s="581"/>
      <c r="S200" s="557"/>
      <c r="T200" s="559"/>
      <c r="U200" s="581"/>
      <c r="V200" s="557"/>
      <c r="W200" s="559"/>
      <c r="X200" s="561"/>
      <c r="Y200" s="559"/>
      <c r="Z200" s="561"/>
      <c r="AA200" s="566"/>
      <c r="AB200" s="408">
        <v>3</v>
      </c>
      <c r="AC200" s="437" t="s">
        <v>482</v>
      </c>
      <c r="AD200" s="138"/>
      <c r="AE200" s="331" t="s">
        <v>223</v>
      </c>
      <c r="AF200" s="330" t="s">
        <v>722</v>
      </c>
      <c r="AG200" s="331" t="s">
        <v>3</v>
      </c>
      <c r="AH200" s="332" t="s">
        <v>12</v>
      </c>
      <c r="AI200" s="332" t="s">
        <v>8</v>
      </c>
      <c r="AJ200" s="333" t="str">
        <f t="shared" ref="AJ200:AJ263" si="236">IF(AND(AH200="Preventivo",AI200="Automático"),"50%",IF(AND(AH200="Preventivo",AI200="Manual"),"40%",IF(AND(AH200="Detectivo",AI200="Automático"),"40%",IF(AND(AH200="Detectivo",AI200="Manual"),"30%",IF(AND(AH200="Correctivo",AI200="Automático"),"35%",IF(AND(AH200="Correctivo",AI200="Manual"),"25%",""))))))</f>
        <v>40%</v>
      </c>
      <c r="AK200" s="332" t="s">
        <v>17</v>
      </c>
      <c r="AL200" s="332" t="s">
        <v>20</v>
      </c>
      <c r="AM200" s="332" t="s">
        <v>111</v>
      </c>
      <c r="AN200" s="308">
        <f>IFERROR(IF(AND(AG199="Probabilidad",AG200="Probabilidad"),(AP199-(+AP199*AJ200)),IF(AG200="Probabilidad",(Q199-(+Q199*AJ200)),IF(AG200="Impacto",AP199,""))),"")</f>
        <v>8.6399999999999991E-2</v>
      </c>
      <c r="AO200" s="419" t="str">
        <f t="shared" ref="AO200" si="237">IFERROR(IF(AN200="","",IF(AN200&lt;=0.2,"Muy Baja",IF(AN200&lt;=0.4,"Baja",IF(AN200&lt;=0.6,"Media",IF(AN200&lt;=0.8,"Alta","Muy Alta"))))),"")</f>
        <v>Muy Baja</v>
      </c>
      <c r="AP200" s="125">
        <f>+AN200</f>
        <v>8.6399999999999991E-2</v>
      </c>
      <c r="AQ200" s="419" t="str">
        <f t="shared" ref="AQ200" si="238">IFERROR(IF(AR200="","",IF(AR200&lt;=0.2,"Leve",IF(AR200&lt;=0.4,"Menor",IF(AR200&lt;=0.6,"Moderado",IF(AR200&lt;=0.8,"Mayor","Catastrófico"))))),"")</f>
        <v>Mayor</v>
      </c>
      <c r="AR200" s="125">
        <f>IFERROR(IF(AND(AG199="Impacto",AG200="Impacto"),(AR199-(+AR199*AJ200)),IF(AG200="Impacto",(Y199-(+Y199*AJ200)),IF(AG200="Probabilidad",AR199,""))),"")</f>
        <v>0.8</v>
      </c>
      <c r="AS200" s="404" t="str">
        <f t="shared" ref="AS200" si="239">IFERROR(IF(OR(AND(AO200="Muy Baja",AQ200="Leve"),AND(AO200="Muy Baja",AQ200="Menor"),AND(AO200="Baja",AQ200="Leve")),"Bajo",IF(OR(AND(AO200="Muy baja",AQ200="Moderado"),AND(AO200="Baja",AQ200="Menor"),AND(AO200="Baja",AQ200="Moderado"),AND(AO200="Media",AQ200="Leve"),AND(AO200="Media",AQ200="Menor"),AND(AO200="Media",AQ200="Moderado"),AND(AO200="Alta",AQ200="Leve"),AND(AO200="Alta",AQ200="Menor")),"Moderado",IF(OR(AND(AO200="Muy Baja",AQ200="Mayor"),AND(AO200="Baja",AQ200="Mayor"),AND(AO200="Media",AQ200="Mayor"),AND(AO200="Alta",AQ200="Moderado"),AND(AO200="Alta",AQ200="Mayor"),AND(AO200="Muy Alta",AQ200="Leve"),AND(AO200="Muy Alta",AQ200="Menor"),AND(AO200="Muy Alta",AQ200="Moderado"),AND(AO200="Muy Alta",AQ200="Mayor")),"Alto",IF(OR(AND(AO200="Muy Baja",AQ200="Catastrófico"),AND(AO200="Baja",AQ200="Catastrófico"),AND(AO200="Media",AQ200="Catastrófico"),AND(AO200="Alta",AQ200="Catastrófico"),AND(AO200="Muy Alta",AQ200="Catastrófico")),"Extremo","")))),"")</f>
        <v>Alto</v>
      </c>
      <c r="AT200" s="546"/>
      <c r="AU200" s="546"/>
      <c r="AV200" s="547"/>
      <c r="AW200" s="319"/>
      <c r="AX200" s="319"/>
      <c r="AY200" s="335">
        <v>0</v>
      </c>
      <c r="AZ200" s="336">
        <v>0</v>
      </c>
      <c r="BA200" s="336">
        <v>0</v>
      </c>
      <c r="BB200" s="336">
        <v>0</v>
      </c>
      <c r="BC200" s="336">
        <v>0</v>
      </c>
      <c r="BJ200" s="329"/>
      <c r="BK200" s="329"/>
      <c r="BL200" s="329"/>
      <c r="BM200" s="329"/>
      <c r="BN200" s="329"/>
      <c r="BO200" s="329"/>
      <c r="BP200" s="329"/>
      <c r="BQ200" s="329"/>
      <c r="BR200" s="329"/>
      <c r="BS200" s="329"/>
      <c r="BT200" s="329"/>
      <c r="BU200" s="329"/>
      <c r="BV200" s="329"/>
      <c r="BW200" s="329"/>
      <c r="BX200" s="329"/>
      <c r="BY200" s="329"/>
      <c r="BZ200" s="329"/>
      <c r="CA200" s="329"/>
      <c r="CB200" s="329"/>
      <c r="CC200" s="329"/>
      <c r="CD200" s="329"/>
      <c r="CE200" s="329"/>
      <c r="CF200" s="329"/>
      <c r="CG200" s="329"/>
      <c r="CH200" s="329"/>
      <c r="CL200" s="329"/>
    </row>
    <row r="201" spans="1:90" s="1" customFormat="1" ht="167.45" customHeight="1" x14ac:dyDescent="0.3">
      <c r="A201" s="565"/>
      <c r="B201" s="567" t="s">
        <v>488</v>
      </c>
      <c r="C201" s="567" t="s">
        <v>349</v>
      </c>
      <c r="D201" s="567" t="s">
        <v>487</v>
      </c>
      <c r="E201" s="567" t="s">
        <v>250</v>
      </c>
      <c r="F201" s="541"/>
      <c r="G201" s="541"/>
      <c r="H201" s="541"/>
      <c r="I201" s="541"/>
      <c r="J201" s="567" t="s">
        <v>353</v>
      </c>
      <c r="K201" s="582" t="s">
        <v>486</v>
      </c>
      <c r="L201" s="583" t="s">
        <v>485</v>
      </c>
      <c r="M201" s="583" t="str">
        <f t="shared" si="227"/>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201" s="567"/>
      <c r="O201" s="566">
        <v>7</v>
      </c>
      <c r="P201" s="557"/>
      <c r="Q201" s="559"/>
      <c r="R201" s="581"/>
      <c r="S201" s="557"/>
      <c r="T201" s="559"/>
      <c r="U201" s="581"/>
      <c r="V201" s="557"/>
      <c r="W201" s="559"/>
      <c r="X201" s="561"/>
      <c r="Y201" s="559"/>
      <c r="Z201" s="561"/>
      <c r="AA201" s="566"/>
      <c r="AB201" s="408">
        <v>4</v>
      </c>
      <c r="AC201" s="437" t="s">
        <v>872</v>
      </c>
      <c r="AD201" s="138"/>
      <c r="AE201" s="331" t="s">
        <v>223</v>
      </c>
      <c r="AF201" s="330" t="s">
        <v>844</v>
      </c>
      <c r="AG201" s="331" t="s">
        <v>3</v>
      </c>
      <c r="AH201" s="332" t="s">
        <v>12</v>
      </c>
      <c r="AI201" s="332" t="s">
        <v>8</v>
      </c>
      <c r="AJ201" s="333" t="str">
        <f t="shared" ref="AJ201" si="240">IF(AND(AH201="Preventivo",AI201="Automático"),"50%",IF(AND(AH201="Preventivo",AI201="Manual"),"40%",IF(AND(AH201="Detectivo",AI201="Automático"),"40%",IF(AND(AH201="Detectivo",AI201="Manual"),"30%",IF(AND(AH201="Correctivo",AI201="Automático"),"35%",IF(AND(AH201="Correctivo",AI201="Manual"),"25%",""))))))</f>
        <v>40%</v>
      </c>
      <c r="AK201" s="332" t="s">
        <v>17</v>
      </c>
      <c r="AL201" s="332" t="s">
        <v>20</v>
      </c>
      <c r="AM201" s="332" t="s">
        <v>111</v>
      </c>
      <c r="AN201" s="308">
        <f>IFERROR(IF(AND(AG200="Probabilidad",AG201="Probabilidad"),(AP200-(+AP200*AJ201)),IF(AG201="Probabilidad",(Q200-(+Q200*AJ201)),IF(AG201="Impacto",AP200,""))),"")</f>
        <v>5.183999999999999E-2</v>
      </c>
      <c r="AO201" s="419" t="str">
        <f t="shared" ref="AO201" si="241">IFERROR(IF(AN201="","",IF(AN201&lt;=0.2,"Muy Baja",IF(AN201&lt;=0.4,"Baja",IF(AN201&lt;=0.6,"Media",IF(AN201&lt;=0.8,"Alta","Muy Alta"))))),"")</f>
        <v>Muy Baja</v>
      </c>
      <c r="AP201" s="125">
        <f>+AN201</f>
        <v>5.183999999999999E-2</v>
      </c>
      <c r="AQ201" s="419" t="str">
        <f t="shared" ref="AQ201" si="242">IFERROR(IF(AR201="","",IF(AR201&lt;=0.2,"Leve",IF(AR201&lt;=0.4,"Menor",IF(AR201&lt;=0.6,"Moderado",IF(AR201&lt;=0.8,"Mayor","Catastrófico"))))),"")</f>
        <v>Mayor</v>
      </c>
      <c r="AR201" s="125">
        <f>IFERROR(IF(AND(AG200="Impacto",AG201="Impacto"),(AR200-(+AR200*AJ201)),IF(AG201="Impacto",(Y200-(+Y200*AJ201)),IF(AG201="Probabilidad",AR200,""))),"")</f>
        <v>0.8</v>
      </c>
      <c r="AS201" s="404" t="str">
        <f t="shared" ref="AS201" si="243">IFERROR(IF(OR(AND(AO201="Muy Baja",AQ201="Leve"),AND(AO201="Muy Baja",AQ201="Menor"),AND(AO201="Baja",AQ201="Leve")),"Bajo",IF(OR(AND(AO201="Muy baja",AQ201="Moderado"),AND(AO201="Baja",AQ201="Menor"),AND(AO201="Baja",AQ201="Moderado"),AND(AO201="Media",AQ201="Leve"),AND(AO201="Media",AQ201="Menor"),AND(AO201="Media",AQ201="Moderado"),AND(AO201="Alta",AQ201="Leve"),AND(AO201="Alta",AQ201="Menor")),"Moderado",IF(OR(AND(AO201="Muy Baja",AQ201="Mayor"),AND(AO201="Baja",AQ201="Mayor"),AND(AO201="Media",AQ201="Mayor"),AND(AO201="Alta",AQ201="Moderado"),AND(AO201="Alta",AQ201="Mayor"),AND(AO201="Muy Alta",AQ201="Leve"),AND(AO201="Muy Alta",AQ201="Menor"),AND(AO201="Muy Alta",AQ201="Moderado"),AND(AO201="Muy Alta",AQ201="Mayor")),"Alto",IF(OR(AND(AO201="Muy Baja",AQ201="Catastrófico"),AND(AO201="Baja",AQ201="Catastrófico"),AND(AO201="Media",AQ201="Catastrófico"),AND(AO201="Alta",AQ201="Catastrófico"),AND(AO201="Muy Alta",AQ201="Catastrófico")),"Extremo","")))),"")</f>
        <v>Alto</v>
      </c>
      <c r="AT201" s="546"/>
      <c r="AU201" s="546"/>
      <c r="AV201" s="547"/>
      <c r="AW201" s="319"/>
      <c r="AX201" s="319"/>
      <c r="AY201" s="335">
        <v>1</v>
      </c>
      <c r="AZ201" s="336">
        <v>0</v>
      </c>
      <c r="BA201" s="336">
        <v>0</v>
      </c>
      <c r="BB201" s="336">
        <v>0</v>
      </c>
      <c r="BC201" s="336">
        <v>1</v>
      </c>
      <c r="BJ201" s="329"/>
      <c r="BK201" s="329"/>
      <c r="BL201" s="329"/>
      <c r="BM201" s="329"/>
      <c r="BN201" s="329"/>
      <c r="BO201" s="329"/>
      <c r="BP201" s="329"/>
      <c r="BQ201" s="329"/>
      <c r="BR201" s="329"/>
      <c r="BS201" s="329"/>
      <c r="BT201" s="329"/>
      <c r="BU201" s="329"/>
      <c r="BV201" s="329"/>
      <c r="BW201" s="329"/>
      <c r="BX201" s="329"/>
      <c r="BY201" s="329"/>
      <c r="BZ201" s="329"/>
      <c r="CA201" s="329"/>
      <c r="CB201" s="329"/>
      <c r="CC201" s="329"/>
      <c r="CD201" s="329"/>
      <c r="CE201" s="329"/>
      <c r="CF201" s="329"/>
      <c r="CG201" s="329"/>
      <c r="CH201" s="329"/>
      <c r="CL201" s="329"/>
    </row>
    <row r="202" spans="1:90" s="1" customFormat="1" ht="13.9" hidden="1" customHeight="1" x14ac:dyDescent="0.3">
      <c r="A202" s="565"/>
      <c r="B202" s="567" t="s">
        <v>488</v>
      </c>
      <c r="C202" s="567" t="s">
        <v>349</v>
      </c>
      <c r="D202" s="567" t="s">
        <v>487</v>
      </c>
      <c r="E202" s="567" t="s">
        <v>250</v>
      </c>
      <c r="F202" s="541"/>
      <c r="G202" s="541"/>
      <c r="H202" s="541"/>
      <c r="I202" s="541"/>
      <c r="J202" s="567" t="s">
        <v>353</v>
      </c>
      <c r="K202" s="582" t="s">
        <v>486</v>
      </c>
      <c r="L202" s="583" t="s">
        <v>485</v>
      </c>
      <c r="M202" s="583" t="str">
        <f t="shared" si="227"/>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202" s="567"/>
      <c r="O202" s="566">
        <v>7</v>
      </c>
      <c r="P202" s="557"/>
      <c r="Q202" s="559"/>
      <c r="R202" s="581"/>
      <c r="S202" s="557"/>
      <c r="T202" s="559"/>
      <c r="U202" s="581"/>
      <c r="V202" s="557"/>
      <c r="W202" s="559"/>
      <c r="X202" s="561"/>
      <c r="Y202" s="559"/>
      <c r="Z202" s="561"/>
      <c r="AA202" s="566"/>
      <c r="AB202" s="408"/>
      <c r="AC202" s="433"/>
      <c r="AD202" s="138"/>
      <c r="AE202" s="331"/>
      <c r="AF202" s="330"/>
      <c r="AG202" s="331" t="str">
        <f t="shared" ref="AG202:AG263" si="244">IF(OR(AH202="Preventivo",AH202="Detectivo"),"Probabilidad",IF(AH202="Correctivo","Impacto",""))</f>
        <v/>
      </c>
      <c r="AH202" s="332"/>
      <c r="AI202" s="332"/>
      <c r="AJ202" s="333" t="str">
        <f t="shared" si="236"/>
        <v/>
      </c>
      <c r="AK202" s="332"/>
      <c r="AL202" s="332"/>
      <c r="AM202" s="332"/>
      <c r="AN202" s="124"/>
      <c r="AO202" s="419" t="str">
        <f t="shared" ref="AO202:AO263" si="245">IFERROR(IF(AN202="","",IF(AN202&lt;=0.2,"Muy Baja",IF(AN202&lt;=0.4,"Baja",IF(AN202&lt;=0.6,"Media",IF(AN202&lt;=0.8,"Alta","Muy Alta"))))),"")</f>
        <v/>
      </c>
      <c r="AP202" s="125"/>
      <c r="AQ202" s="419" t="str">
        <f t="shared" ref="AQ202:AQ263" si="246">IFERROR(IF(AR202="","",IF(AR202&lt;=0.2,"Leve",IF(AR202&lt;=0.4,"Menor",IF(AR202&lt;=0.6,"Moderado",IF(AR202&lt;=0.8,"Mayor","Catastrófico"))))),"")</f>
        <v/>
      </c>
      <c r="AR202" s="125" t="str">
        <f t="shared" ref="AR202:AR263" si="247">IFERROR(IF(AND(AG201="Impacto",AG202="Impacto"),(AR201-(+AR201*AJ202)),IF(AG202="Impacto",(Y201-(+Y201*AJ202)),IF(AG202="Probabilidad",AR201,""))),"")</f>
        <v/>
      </c>
      <c r="AS202" s="404" t="str">
        <f t="shared" ref="AS202:AS263" si="248">IFERROR(IF(OR(AND(AO202="Muy Baja",AQ202="Leve"),AND(AO202="Muy Baja",AQ202="Menor"),AND(AO202="Baja",AQ202="Leve")),"Bajo",IF(OR(AND(AO202="Muy baja",AQ202="Moderado"),AND(AO202="Baja",AQ202="Menor"),AND(AO202="Baja",AQ202="Moderado"),AND(AO202="Media",AQ202="Leve"),AND(AO202="Media",AQ202="Menor"),AND(AO202="Media",AQ202="Moderado"),AND(AO202="Alta",AQ202="Leve"),AND(AO202="Alta",AQ202="Menor")),"Moderado",IF(OR(AND(AO202="Muy Baja",AQ202="Mayor"),AND(AO202="Baja",AQ202="Mayor"),AND(AO202="Media",AQ202="Mayor"),AND(AO202="Alta",AQ202="Moderado"),AND(AO202="Alta",AQ202="Mayor"),AND(AO202="Muy Alta",AQ202="Leve"),AND(AO202="Muy Alta",AQ202="Menor"),AND(AO202="Muy Alta",AQ202="Moderado"),AND(AO202="Muy Alta",AQ202="Mayor")),"Alto",IF(OR(AND(AO202="Muy Baja",AQ202="Catastrófico"),AND(AO202="Baja",AQ202="Catastrófico"),AND(AO202="Media",AQ202="Catastrófico"),AND(AO202="Alta",AQ202="Catastrófico"),AND(AO202="Muy Alta",AQ202="Catastrófico")),"Extremo","")))),"")</f>
        <v/>
      </c>
      <c r="AT202" s="404"/>
      <c r="AU202" s="404"/>
      <c r="AV202" s="418"/>
      <c r="AW202" s="319"/>
      <c r="AX202" s="319"/>
      <c r="AY202" s="139"/>
      <c r="AZ202" s="136"/>
      <c r="BA202" s="136"/>
      <c r="BB202" s="136"/>
      <c r="BC202" s="136"/>
      <c r="BJ202" s="329"/>
      <c r="BK202" s="329"/>
      <c r="BL202" s="329"/>
      <c r="BM202" s="329"/>
      <c r="BN202" s="329"/>
      <c r="BO202" s="329"/>
      <c r="BP202" s="329"/>
      <c r="BQ202" s="329"/>
      <c r="BR202" s="329"/>
      <c r="BS202" s="329"/>
      <c r="BT202" s="329"/>
      <c r="BU202" s="329"/>
      <c r="BV202" s="329"/>
      <c r="BW202" s="329"/>
      <c r="BX202" s="329"/>
      <c r="BY202" s="329"/>
      <c r="BZ202" s="329"/>
      <c r="CA202" s="329"/>
      <c r="CB202" s="329"/>
      <c r="CC202" s="329"/>
      <c r="CD202" s="329"/>
      <c r="CE202" s="329"/>
      <c r="CF202" s="329"/>
      <c r="CG202" s="329"/>
      <c r="CH202" s="329"/>
      <c r="CL202" s="329"/>
    </row>
    <row r="203" spans="1:90" s="1" customFormat="1" ht="13.9" hidden="1" customHeight="1" x14ac:dyDescent="0.3">
      <c r="A203" s="565"/>
      <c r="B203" s="567" t="s">
        <v>488</v>
      </c>
      <c r="C203" s="567" t="s">
        <v>349</v>
      </c>
      <c r="D203" s="567" t="s">
        <v>487</v>
      </c>
      <c r="E203" s="567" t="s">
        <v>250</v>
      </c>
      <c r="F203" s="541"/>
      <c r="G203" s="541"/>
      <c r="H203" s="541"/>
      <c r="I203" s="541"/>
      <c r="J203" s="567" t="s">
        <v>353</v>
      </c>
      <c r="K203" s="582" t="s">
        <v>486</v>
      </c>
      <c r="L203" s="583" t="s">
        <v>485</v>
      </c>
      <c r="M203" s="583" t="str">
        <f t="shared" si="227"/>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203" s="567"/>
      <c r="O203" s="566">
        <v>7</v>
      </c>
      <c r="P203" s="557"/>
      <c r="Q203" s="559"/>
      <c r="R203" s="581"/>
      <c r="S203" s="557"/>
      <c r="T203" s="559"/>
      <c r="U203" s="581"/>
      <c r="V203" s="557"/>
      <c r="W203" s="559"/>
      <c r="X203" s="561"/>
      <c r="Y203" s="559"/>
      <c r="Z203" s="561"/>
      <c r="AA203" s="566"/>
      <c r="AB203" s="408"/>
      <c r="AC203" s="433"/>
      <c r="AD203" s="138"/>
      <c r="AE203" s="331"/>
      <c r="AF203" s="330"/>
      <c r="AG203" s="331" t="str">
        <f t="shared" si="244"/>
        <v/>
      </c>
      <c r="AH203" s="332"/>
      <c r="AI203" s="332"/>
      <c r="AJ203" s="333" t="str">
        <f t="shared" si="236"/>
        <v/>
      </c>
      <c r="AK203" s="332"/>
      <c r="AL203" s="332"/>
      <c r="AM203" s="332"/>
      <c r="AN203" s="124"/>
      <c r="AO203" s="419" t="str">
        <f t="shared" si="245"/>
        <v/>
      </c>
      <c r="AP203" s="125"/>
      <c r="AQ203" s="419" t="str">
        <f t="shared" si="246"/>
        <v/>
      </c>
      <c r="AR203" s="125" t="str">
        <f t="shared" si="247"/>
        <v/>
      </c>
      <c r="AS203" s="404" t="str">
        <f t="shared" si="248"/>
        <v/>
      </c>
      <c r="AT203" s="404"/>
      <c r="AU203" s="404"/>
      <c r="AV203" s="418"/>
      <c r="AW203" s="319"/>
      <c r="AX203" s="319"/>
      <c r="AY203" s="139"/>
      <c r="AZ203" s="136"/>
      <c r="BA203" s="136"/>
      <c r="BB203" s="136"/>
      <c r="BC203" s="136"/>
      <c r="BJ203" s="329"/>
      <c r="BK203" s="329"/>
      <c r="BL203" s="329"/>
      <c r="BM203" s="329"/>
      <c r="BN203" s="329"/>
      <c r="BO203" s="329"/>
      <c r="BP203" s="329"/>
      <c r="BQ203" s="329"/>
      <c r="BR203" s="329"/>
      <c r="BS203" s="329"/>
      <c r="BT203" s="329"/>
      <c r="BU203" s="329"/>
      <c r="BV203" s="329"/>
      <c r="BW203" s="329"/>
      <c r="BX203" s="329"/>
      <c r="BY203" s="329"/>
      <c r="BZ203" s="329"/>
      <c r="CA203" s="329"/>
      <c r="CB203" s="329"/>
      <c r="CC203" s="329"/>
      <c r="CD203" s="329"/>
      <c r="CE203" s="329"/>
      <c r="CF203" s="329"/>
      <c r="CG203" s="329"/>
      <c r="CH203" s="329"/>
      <c r="CL203" s="329"/>
    </row>
    <row r="204" spans="1:90" s="1" customFormat="1" ht="132" customHeight="1" x14ac:dyDescent="0.3">
      <c r="A204" s="565" t="s">
        <v>481</v>
      </c>
      <c r="B204" s="567" t="s">
        <v>475</v>
      </c>
      <c r="C204" s="567" t="s">
        <v>251</v>
      </c>
      <c r="D204" s="567" t="s">
        <v>474</v>
      </c>
      <c r="E204" s="567" t="s">
        <v>339</v>
      </c>
      <c r="F204" s="541" t="s">
        <v>779</v>
      </c>
      <c r="G204" s="541" t="s">
        <v>794</v>
      </c>
      <c r="H204" s="541" t="s">
        <v>796</v>
      </c>
      <c r="I204" s="541" t="s">
        <v>802</v>
      </c>
      <c r="J204" s="567" t="s">
        <v>397</v>
      </c>
      <c r="K204" s="582" t="s">
        <v>816</v>
      </c>
      <c r="L204" s="583" t="s">
        <v>477</v>
      </c>
      <c r="M204" s="583" t="str">
        <f t="shared" si="227"/>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
      <c r="N204" s="567" t="s">
        <v>213</v>
      </c>
      <c r="O204" s="566">
        <v>1408</v>
      </c>
      <c r="P204" s="557" t="str">
        <f t="shared" si="204"/>
        <v>Alta</v>
      </c>
      <c r="Q204" s="559">
        <f t="shared" ref="Q204" si="249">IF(P204="","",IF(P204="Muy Baja",0.2,IF(P204="Baja",0.4,IF(P204="Media",0.6,IF(P204="Alta",0.8,IF(P204="Muy Alta",1,))))))</f>
        <v>0.8</v>
      </c>
      <c r="R204" s="581" t="s">
        <v>131</v>
      </c>
      <c r="S204" s="557" t="str">
        <f>IF(OR(R204='Tabla Impacto'!$C$11,R204='Tabla Impacto'!$D$11),"Leve",IF(OR(R204='Tabla Impacto'!$C$12,R204='Tabla Impacto'!$D$12),"Menor",IF(OR(R204='Tabla Impacto'!$C$13,R204='Tabla Impacto'!$D$13),"Moderado",IF(OR(R204='Tabla Impacto'!$C$14,R204='Tabla Impacto'!$D$14),"Mayor",IF(OR(R204='Tabla Impacto'!$C$15,R204='Tabla Impacto'!$D$15),"Catastrófico","")))))</f>
        <v>Moderado</v>
      </c>
      <c r="T204" s="559">
        <f t="shared" ref="T204" si="250">IF(S204="","",IF(S204="Leve",0.2,IF(S204="Menor",0.4,IF(S204="Moderado",0.6,IF(S204="Mayor",0.8,IF(S204="Catastrófico",1,))))))</f>
        <v>0.6</v>
      </c>
      <c r="U204" s="581" t="s">
        <v>136</v>
      </c>
      <c r="V204" s="557" t="str">
        <f>IF(OR(U204='Tabla Impacto'!$C$11,U204='Tabla Impacto'!$D$11),"Leve",IF(OR(U204='Tabla Impacto'!$C$12,U204='Tabla Impacto'!$D$12),"Menor",IF(OR(U204='Tabla Impacto'!$C$13,U204='Tabla Impacto'!$D$13),"Moderado",IF(OR(U204='Tabla Impacto'!$C$14,U204='Tabla Impacto'!$D$14),"Mayor",IF(OR(U204='Tabla Impacto'!$C$15,U204='Tabla Impacto'!$D$15),"Catastrófico","")))))</f>
        <v>Moderado</v>
      </c>
      <c r="W204" s="559">
        <f t="shared" ref="W204" si="251">IF(V204="","",IF(V204="Leve",0.2,IF(V204="Menor",0.4,IF(V204="Moderado",0.6,IF(V204="Mayor",0.8,IF(V204="Catastrófico",1,))))))</f>
        <v>0.6</v>
      </c>
      <c r="X204" s="561" t="str">
        <f>IF(Y204="","",IF(Y204='Tabla Impacto'!$G$4,'Tabla Impacto'!$F$4,IF(Y204='Tabla Impacto'!$G$5,'Tabla Impacto'!$F$5,IF(Y204='Tabla Impacto'!$G$6,'Tabla Impacto'!$F$6,IF(Y204='Tabla Impacto'!$G$7,'Tabla Impacto'!$F$7,IF(Y204='Tabla Impacto'!$G$8,'Tabla Impacto'!$F$8))))))</f>
        <v>Moderado</v>
      </c>
      <c r="Y204" s="559">
        <f t="shared" ref="Y204" si="252">+IF(T204="",W204,IF(W204="",T204,IF(T204&gt;W204,T204,W204)))</f>
        <v>0.6</v>
      </c>
      <c r="Z204" s="561" t="str">
        <f t="shared" ref="Z204" si="253">IF(OR(AND(P204="Muy Baja",X204="Leve"),AND(P204="Muy Baja",X204="Menor"),AND(P204="Baja",X204="Leve")),"Bajo",IF(OR(AND(P204="Muy baja",X204="Moderado"),AND(P204="Baja",X204="Menor"),AND(P204="Baja",X204="Moderado"),AND(P204="Media",X204="Leve"),AND(P204="Media",X204="Menor"),AND(P204="Media",X204="Moderado"),AND(P204="Alta",X204="Leve"),AND(P204="Alta",X204="Menor")),"Moderado",IF(OR(AND(P204="Muy Baja",X204="Mayor"),AND(P204="Baja",X204="Mayor"),AND(P204="Media",X204="Mayor"),AND(P204="Alta",X204="Moderado"),AND(P204="Alta",X204="Mayor"),AND(P204="Muy Alta",X204="Leve"),AND(P204="Muy Alta",X204="Menor"),AND(P204="Muy Alta",X204="Moderado"),AND(P204="Muy Alta",X204="Mayor")),"Alto",IF(OR(AND(P204="Muy Baja",X204="Catastrófico"),AND(P204="Baja",X204="Catastrófico"),AND(P204="Media",X204="Catastrófico"),AND(P204="Alta",X204="Catastrófico"),AND(P204="Muy Alta",X204="Catastrófico")),"Extremo",""))))</f>
        <v>Alto</v>
      </c>
      <c r="AA204" s="566"/>
      <c r="AB204" s="408">
        <v>1</v>
      </c>
      <c r="AC204" s="433" t="s">
        <v>873</v>
      </c>
      <c r="AD204" s="138"/>
      <c r="AE204" s="331" t="s">
        <v>223</v>
      </c>
      <c r="AF204" s="330" t="s">
        <v>723</v>
      </c>
      <c r="AG204" s="331" t="s">
        <v>3</v>
      </c>
      <c r="AH204" s="332" t="s">
        <v>12</v>
      </c>
      <c r="AI204" s="332" t="s">
        <v>8</v>
      </c>
      <c r="AJ204" s="333" t="str">
        <f t="shared" ref="AJ204" si="254">IF(AND(AH204="Preventivo",AI204="Automático"),"50%",IF(AND(AH204="Preventivo",AI204="Manual"),"40%",IF(AND(AH204="Detectivo",AI204="Automático"),"40%",IF(AND(AH204="Detectivo",AI204="Manual"),"30%",IF(AND(AH204="Correctivo",AI204="Automático"),"35%",IF(AND(AH204="Correctivo",AI204="Manual"),"25%",""))))))</f>
        <v>40%</v>
      </c>
      <c r="AK204" s="332" t="s">
        <v>17</v>
      </c>
      <c r="AL204" s="332" t="s">
        <v>20</v>
      </c>
      <c r="AM204" s="332" t="s">
        <v>111</v>
      </c>
      <c r="AN204" s="309">
        <f>IFERROR(IF(AG204="Probabilidad",(Q204-(+Q204*AJ204)),IF(AG204="Impacto",Q204,"")),"")</f>
        <v>0.48</v>
      </c>
      <c r="AO204" s="419" t="str">
        <f t="shared" si="245"/>
        <v>Media</v>
      </c>
      <c r="AP204" s="125">
        <f>+AN204</f>
        <v>0.48</v>
      </c>
      <c r="AQ204" s="419" t="str">
        <f t="shared" si="246"/>
        <v>Moderado</v>
      </c>
      <c r="AR204" s="125">
        <f>IFERROR(IF(AG204="Impacto",(Y204-(+Y204*AJ204)),IF(AG204="Probabilidad",Y204,"")),"")</f>
        <v>0.6</v>
      </c>
      <c r="AS204" s="404" t="str">
        <f t="shared" si="248"/>
        <v>Moderado</v>
      </c>
      <c r="AT204" s="416">
        <f>+AP204</f>
        <v>0.48</v>
      </c>
      <c r="AU204" s="416">
        <f>+AR204</f>
        <v>0.6</v>
      </c>
      <c r="AV204" s="418" t="s">
        <v>122</v>
      </c>
      <c r="AW204" s="319"/>
      <c r="AX204" s="319"/>
      <c r="AY204" s="335">
        <v>4</v>
      </c>
      <c r="AZ204" s="336">
        <v>1</v>
      </c>
      <c r="BA204" s="336">
        <v>1</v>
      </c>
      <c r="BB204" s="336">
        <v>1</v>
      </c>
      <c r="BC204" s="336">
        <v>1</v>
      </c>
      <c r="BJ204" s="329"/>
      <c r="BK204" s="329"/>
      <c r="BL204" s="329"/>
      <c r="BM204" s="329"/>
      <c r="BN204" s="329"/>
      <c r="BO204" s="329"/>
      <c r="BP204" s="329"/>
      <c r="BQ204" s="329"/>
      <c r="BR204" s="329"/>
      <c r="BS204" s="329"/>
      <c r="BT204" s="329"/>
      <c r="BU204" s="329"/>
      <c r="BV204" s="329"/>
      <c r="BW204" s="329"/>
      <c r="BX204" s="329"/>
      <c r="BY204" s="329"/>
      <c r="BZ204" s="329"/>
      <c r="CA204" s="329"/>
      <c r="CB204" s="329"/>
      <c r="CC204" s="329"/>
      <c r="CD204" s="329"/>
      <c r="CE204" s="329"/>
      <c r="CF204" s="329"/>
      <c r="CG204" s="329"/>
      <c r="CH204" s="329"/>
      <c r="CL204" s="329"/>
    </row>
    <row r="205" spans="1:90" s="1" customFormat="1" ht="13.9" hidden="1" customHeight="1" x14ac:dyDescent="0.3">
      <c r="A205" s="565"/>
      <c r="B205" s="567" t="s">
        <v>480</v>
      </c>
      <c r="C205" s="567" t="s">
        <v>251</v>
      </c>
      <c r="D205" s="567" t="s">
        <v>479</v>
      </c>
      <c r="E205" s="567" t="s">
        <v>478</v>
      </c>
      <c r="F205" s="541"/>
      <c r="G205" s="541"/>
      <c r="H205" s="541"/>
      <c r="I205" s="541"/>
      <c r="J205" s="567" t="s">
        <v>397</v>
      </c>
      <c r="K205" s="582" t="s">
        <v>816</v>
      </c>
      <c r="L205" s="583" t="s">
        <v>477</v>
      </c>
      <c r="M205" s="583" t="str">
        <f t="shared" si="227"/>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
      <c r="N205" s="567"/>
      <c r="O205" s="566">
        <v>1408</v>
      </c>
      <c r="P205" s="557"/>
      <c r="Q205" s="559"/>
      <c r="R205" s="581"/>
      <c r="S205" s="557"/>
      <c r="T205" s="559"/>
      <c r="U205" s="581"/>
      <c r="V205" s="557"/>
      <c r="W205" s="559"/>
      <c r="X205" s="561"/>
      <c r="Y205" s="559"/>
      <c r="Z205" s="561"/>
      <c r="AA205" s="566"/>
      <c r="AB205" s="408"/>
      <c r="AC205" s="433"/>
      <c r="AD205" s="138"/>
      <c r="AE205" s="331"/>
      <c r="AF205" s="330"/>
      <c r="AG205" s="331" t="str">
        <f t="shared" si="244"/>
        <v/>
      </c>
      <c r="AH205" s="332"/>
      <c r="AI205" s="332"/>
      <c r="AJ205" s="333" t="str">
        <f t="shared" si="236"/>
        <v/>
      </c>
      <c r="AK205" s="332"/>
      <c r="AL205" s="332"/>
      <c r="AM205" s="332"/>
      <c r="AN205" s="124"/>
      <c r="AO205" s="419" t="str">
        <f t="shared" si="245"/>
        <v/>
      </c>
      <c r="AP205" s="125"/>
      <c r="AQ205" s="419" t="str">
        <f t="shared" si="246"/>
        <v/>
      </c>
      <c r="AR205" s="125" t="str">
        <f t="shared" si="247"/>
        <v/>
      </c>
      <c r="AS205" s="404" t="str">
        <f t="shared" si="248"/>
        <v/>
      </c>
      <c r="AT205" s="404"/>
      <c r="AU205" s="404"/>
      <c r="AV205" s="418"/>
      <c r="AW205" s="319"/>
      <c r="AX205" s="319"/>
      <c r="AY205" s="139"/>
      <c r="AZ205" s="136"/>
      <c r="BA205" s="136"/>
      <c r="BB205" s="136"/>
      <c r="BC205" s="136"/>
      <c r="BJ205" s="329"/>
      <c r="BK205" s="329"/>
      <c r="BL205" s="329"/>
      <c r="BM205" s="329"/>
      <c r="BN205" s="329"/>
      <c r="BO205" s="329"/>
      <c r="BP205" s="329"/>
      <c r="BQ205" s="329"/>
      <c r="BR205" s="329"/>
      <c r="BS205" s="329"/>
      <c r="BT205" s="329"/>
      <c r="BU205" s="329"/>
      <c r="BV205" s="329"/>
      <c r="BW205" s="329"/>
      <c r="BX205" s="329"/>
      <c r="BY205" s="329"/>
      <c r="BZ205" s="329"/>
      <c r="CA205" s="329"/>
      <c r="CB205" s="329"/>
      <c r="CC205" s="329"/>
      <c r="CD205" s="329"/>
      <c r="CE205" s="329"/>
      <c r="CF205" s="329"/>
      <c r="CG205" s="329"/>
      <c r="CH205" s="329"/>
      <c r="CL205" s="329"/>
    </row>
    <row r="206" spans="1:90" s="1" customFormat="1" ht="13.9" hidden="1" customHeight="1" x14ac:dyDescent="0.3">
      <c r="A206" s="565"/>
      <c r="B206" s="567" t="s">
        <v>480</v>
      </c>
      <c r="C206" s="567" t="s">
        <v>251</v>
      </c>
      <c r="D206" s="567" t="s">
        <v>479</v>
      </c>
      <c r="E206" s="567" t="s">
        <v>478</v>
      </c>
      <c r="F206" s="541"/>
      <c r="G206" s="541"/>
      <c r="H206" s="541"/>
      <c r="I206" s="541"/>
      <c r="J206" s="567" t="s">
        <v>397</v>
      </c>
      <c r="K206" s="582" t="s">
        <v>816</v>
      </c>
      <c r="L206" s="583" t="s">
        <v>477</v>
      </c>
      <c r="M206" s="583" t="str">
        <f t="shared" si="227"/>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
      <c r="N206" s="567"/>
      <c r="O206" s="566">
        <v>1408</v>
      </c>
      <c r="P206" s="557"/>
      <c r="Q206" s="559"/>
      <c r="R206" s="581"/>
      <c r="S206" s="557"/>
      <c r="T206" s="559"/>
      <c r="U206" s="581"/>
      <c r="V206" s="557"/>
      <c r="W206" s="559"/>
      <c r="X206" s="561"/>
      <c r="Y206" s="559"/>
      <c r="Z206" s="561"/>
      <c r="AA206" s="566"/>
      <c r="AB206" s="408"/>
      <c r="AC206" s="433"/>
      <c r="AD206" s="138"/>
      <c r="AE206" s="331"/>
      <c r="AF206" s="330"/>
      <c r="AG206" s="331" t="str">
        <f t="shared" si="244"/>
        <v/>
      </c>
      <c r="AH206" s="332"/>
      <c r="AI206" s="332"/>
      <c r="AJ206" s="333" t="str">
        <f t="shared" si="236"/>
        <v/>
      </c>
      <c r="AK206" s="332"/>
      <c r="AL206" s="332"/>
      <c r="AM206" s="332"/>
      <c r="AN206" s="124"/>
      <c r="AO206" s="419" t="str">
        <f t="shared" si="245"/>
        <v/>
      </c>
      <c r="AP206" s="125"/>
      <c r="AQ206" s="419" t="str">
        <f t="shared" si="246"/>
        <v/>
      </c>
      <c r="AR206" s="125" t="str">
        <f t="shared" si="247"/>
        <v/>
      </c>
      <c r="AS206" s="404" t="str">
        <f t="shared" si="248"/>
        <v/>
      </c>
      <c r="AT206" s="404"/>
      <c r="AU206" s="404"/>
      <c r="AV206" s="418"/>
      <c r="AW206" s="319"/>
      <c r="AX206" s="319"/>
      <c r="AY206" s="139"/>
      <c r="AZ206" s="136"/>
      <c r="BA206" s="136"/>
      <c r="BB206" s="136"/>
      <c r="BC206" s="136"/>
      <c r="BJ206" s="329"/>
      <c r="BK206" s="329"/>
      <c r="BL206" s="329"/>
      <c r="BM206" s="329"/>
      <c r="BN206" s="329"/>
      <c r="BO206" s="329"/>
      <c r="BP206" s="329"/>
      <c r="BQ206" s="329"/>
      <c r="BR206" s="329"/>
      <c r="BS206" s="329"/>
      <c r="BT206" s="329"/>
      <c r="BU206" s="329"/>
      <c r="BV206" s="329"/>
      <c r="BW206" s="329"/>
      <c r="BX206" s="329"/>
      <c r="BY206" s="329"/>
      <c r="BZ206" s="329"/>
      <c r="CA206" s="329"/>
      <c r="CB206" s="329"/>
      <c r="CC206" s="329"/>
      <c r="CD206" s="329"/>
      <c r="CE206" s="329"/>
      <c r="CF206" s="329"/>
      <c r="CG206" s="329"/>
      <c r="CH206" s="329"/>
      <c r="CL206" s="329"/>
    </row>
    <row r="207" spans="1:90" s="1" customFormat="1" ht="13.9" hidden="1" customHeight="1" x14ac:dyDescent="0.3">
      <c r="A207" s="565"/>
      <c r="B207" s="567" t="s">
        <v>480</v>
      </c>
      <c r="C207" s="567" t="s">
        <v>251</v>
      </c>
      <c r="D207" s="567" t="s">
        <v>479</v>
      </c>
      <c r="E207" s="567" t="s">
        <v>478</v>
      </c>
      <c r="F207" s="541"/>
      <c r="G207" s="541"/>
      <c r="H207" s="541"/>
      <c r="I207" s="541"/>
      <c r="J207" s="567" t="s">
        <v>397</v>
      </c>
      <c r="K207" s="582" t="s">
        <v>816</v>
      </c>
      <c r="L207" s="583" t="s">
        <v>477</v>
      </c>
      <c r="M207" s="583" t="str">
        <f t="shared" si="227"/>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
      <c r="N207" s="567"/>
      <c r="O207" s="566">
        <v>1408</v>
      </c>
      <c r="P207" s="557"/>
      <c r="Q207" s="559"/>
      <c r="R207" s="581"/>
      <c r="S207" s="557"/>
      <c r="T207" s="559"/>
      <c r="U207" s="581"/>
      <c r="V207" s="557"/>
      <c r="W207" s="559"/>
      <c r="X207" s="561"/>
      <c r="Y207" s="559"/>
      <c r="Z207" s="561"/>
      <c r="AA207" s="566"/>
      <c r="AB207" s="408"/>
      <c r="AC207" s="433"/>
      <c r="AD207" s="138"/>
      <c r="AE207" s="331"/>
      <c r="AF207" s="330"/>
      <c r="AG207" s="331" t="str">
        <f t="shared" si="244"/>
        <v/>
      </c>
      <c r="AH207" s="332"/>
      <c r="AI207" s="332"/>
      <c r="AJ207" s="333" t="str">
        <f t="shared" si="236"/>
        <v/>
      </c>
      <c r="AK207" s="332"/>
      <c r="AL207" s="332"/>
      <c r="AM207" s="332"/>
      <c r="AN207" s="124"/>
      <c r="AO207" s="419" t="str">
        <f t="shared" si="245"/>
        <v/>
      </c>
      <c r="AP207" s="125"/>
      <c r="AQ207" s="419" t="str">
        <f t="shared" si="246"/>
        <v/>
      </c>
      <c r="AR207" s="125" t="str">
        <f t="shared" si="247"/>
        <v/>
      </c>
      <c r="AS207" s="404" t="str">
        <f t="shared" si="248"/>
        <v/>
      </c>
      <c r="AT207" s="404"/>
      <c r="AU207" s="404"/>
      <c r="AV207" s="418"/>
      <c r="AW207" s="319"/>
      <c r="AX207" s="319"/>
      <c r="AY207" s="139"/>
      <c r="AZ207" s="136"/>
      <c r="BA207" s="136"/>
      <c r="BB207" s="136"/>
      <c r="BC207" s="136"/>
      <c r="BJ207" s="329"/>
      <c r="BK207" s="329"/>
      <c r="BL207" s="329"/>
      <c r="BM207" s="329"/>
      <c r="BN207" s="329"/>
      <c r="BO207" s="329"/>
      <c r="BP207" s="329"/>
      <c r="BQ207" s="329"/>
      <c r="BR207" s="329"/>
      <c r="BS207" s="329"/>
      <c r="BT207" s="329"/>
      <c r="BU207" s="329"/>
      <c r="BV207" s="329"/>
      <c r="BW207" s="329"/>
      <c r="BX207" s="329"/>
      <c r="BY207" s="329"/>
      <c r="BZ207" s="329"/>
      <c r="CA207" s="329"/>
      <c r="CB207" s="329"/>
      <c r="CC207" s="329"/>
      <c r="CD207" s="329"/>
      <c r="CE207" s="329"/>
      <c r="CF207" s="329"/>
      <c r="CG207" s="329"/>
      <c r="CH207" s="329"/>
      <c r="CL207" s="329"/>
    </row>
    <row r="208" spans="1:90" s="1" customFormat="1" ht="13.9" hidden="1" customHeight="1" x14ac:dyDescent="0.3">
      <c r="A208" s="565"/>
      <c r="B208" s="567" t="s">
        <v>480</v>
      </c>
      <c r="C208" s="567" t="s">
        <v>251</v>
      </c>
      <c r="D208" s="567" t="s">
        <v>479</v>
      </c>
      <c r="E208" s="567" t="s">
        <v>478</v>
      </c>
      <c r="F208" s="541"/>
      <c r="G208" s="541"/>
      <c r="H208" s="541"/>
      <c r="I208" s="541"/>
      <c r="J208" s="567" t="s">
        <v>397</v>
      </c>
      <c r="K208" s="582" t="s">
        <v>816</v>
      </c>
      <c r="L208" s="583" t="s">
        <v>477</v>
      </c>
      <c r="M208" s="583" t="str">
        <f t="shared" si="227"/>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
      <c r="N208" s="567"/>
      <c r="O208" s="566">
        <v>1408</v>
      </c>
      <c r="P208" s="557"/>
      <c r="Q208" s="559"/>
      <c r="R208" s="581"/>
      <c r="S208" s="557"/>
      <c r="T208" s="559"/>
      <c r="U208" s="581"/>
      <c r="V208" s="557"/>
      <c r="W208" s="559"/>
      <c r="X208" s="561"/>
      <c r="Y208" s="559"/>
      <c r="Z208" s="561"/>
      <c r="AA208" s="566"/>
      <c r="AB208" s="408"/>
      <c r="AC208" s="433"/>
      <c r="AD208" s="138"/>
      <c r="AE208" s="331"/>
      <c r="AF208" s="330"/>
      <c r="AG208" s="331" t="str">
        <f t="shared" si="244"/>
        <v/>
      </c>
      <c r="AH208" s="332"/>
      <c r="AI208" s="332"/>
      <c r="AJ208" s="333" t="str">
        <f t="shared" si="236"/>
        <v/>
      </c>
      <c r="AK208" s="332"/>
      <c r="AL208" s="332"/>
      <c r="AM208" s="332"/>
      <c r="AN208" s="124"/>
      <c r="AO208" s="419" t="str">
        <f t="shared" si="245"/>
        <v/>
      </c>
      <c r="AP208" s="125"/>
      <c r="AQ208" s="419" t="str">
        <f t="shared" si="246"/>
        <v/>
      </c>
      <c r="AR208" s="125" t="str">
        <f t="shared" si="247"/>
        <v/>
      </c>
      <c r="AS208" s="404" t="str">
        <f t="shared" si="248"/>
        <v/>
      </c>
      <c r="AT208" s="404"/>
      <c r="AU208" s="404"/>
      <c r="AV208" s="418"/>
      <c r="AW208" s="319"/>
      <c r="AX208" s="319"/>
      <c r="AY208" s="139"/>
      <c r="AZ208" s="136"/>
      <c r="BA208" s="136"/>
      <c r="BB208" s="136"/>
      <c r="BC208" s="136"/>
      <c r="BJ208" s="329"/>
      <c r="BK208" s="329"/>
      <c r="BL208" s="329"/>
      <c r="BM208" s="329"/>
      <c r="BN208" s="329"/>
      <c r="BO208" s="329"/>
      <c r="BP208" s="329"/>
      <c r="BQ208" s="329"/>
      <c r="BR208" s="329"/>
      <c r="BS208" s="329"/>
      <c r="BT208" s="329"/>
      <c r="BU208" s="329"/>
      <c r="BV208" s="329"/>
      <c r="BW208" s="329"/>
      <c r="BX208" s="329"/>
      <c r="BY208" s="329"/>
      <c r="BZ208" s="329"/>
      <c r="CA208" s="329"/>
      <c r="CB208" s="329"/>
      <c r="CC208" s="329"/>
      <c r="CD208" s="329"/>
      <c r="CE208" s="329"/>
      <c r="CF208" s="329"/>
      <c r="CG208" s="329"/>
      <c r="CH208" s="329"/>
      <c r="CL208" s="329"/>
    </row>
    <row r="209" spans="1:90" s="1" customFormat="1" ht="13.9" hidden="1" customHeight="1" x14ac:dyDescent="0.3">
      <c r="A209" s="565"/>
      <c r="B209" s="567" t="s">
        <v>480</v>
      </c>
      <c r="C209" s="567" t="s">
        <v>251</v>
      </c>
      <c r="D209" s="567" t="s">
        <v>479</v>
      </c>
      <c r="E209" s="567" t="s">
        <v>478</v>
      </c>
      <c r="F209" s="541"/>
      <c r="G209" s="541"/>
      <c r="H209" s="541"/>
      <c r="I209" s="541"/>
      <c r="J209" s="567" t="s">
        <v>397</v>
      </c>
      <c r="K209" s="582" t="s">
        <v>816</v>
      </c>
      <c r="L209" s="583" t="s">
        <v>477</v>
      </c>
      <c r="M209" s="583" t="str">
        <f t="shared" si="227"/>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
      <c r="N209" s="567"/>
      <c r="O209" s="566">
        <v>1408</v>
      </c>
      <c r="P209" s="557"/>
      <c r="Q209" s="559"/>
      <c r="R209" s="581"/>
      <c r="S209" s="557"/>
      <c r="T209" s="559"/>
      <c r="U209" s="581"/>
      <c r="V209" s="557"/>
      <c r="W209" s="559"/>
      <c r="X209" s="561"/>
      <c r="Y209" s="559"/>
      <c r="Z209" s="561"/>
      <c r="AA209" s="566"/>
      <c r="AB209" s="408"/>
      <c r="AC209" s="433"/>
      <c r="AD209" s="138"/>
      <c r="AE209" s="331"/>
      <c r="AF209" s="330"/>
      <c r="AG209" s="331" t="str">
        <f t="shared" si="244"/>
        <v/>
      </c>
      <c r="AH209" s="332"/>
      <c r="AI209" s="332"/>
      <c r="AJ209" s="333" t="str">
        <f t="shared" si="236"/>
        <v/>
      </c>
      <c r="AK209" s="332"/>
      <c r="AL209" s="332"/>
      <c r="AM209" s="332"/>
      <c r="AN209" s="124"/>
      <c r="AO209" s="419" t="str">
        <f t="shared" si="245"/>
        <v/>
      </c>
      <c r="AP209" s="125"/>
      <c r="AQ209" s="419" t="str">
        <f t="shared" si="246"/>
        <v/>
      </c>
      <c r="AR209" s="125" t="str">
        <f t="shared" si="247"/>
        <v/>
      </c>
      <c r="AS209" s="404" t="str">
        <f t="shared" si="248"/>
        <v/>
      </c>
      <c r="AT209" s="404"/>
      <c r="AU209" s="404"/>
      <c r="AV209" s="418"/>
      <c r="AW209" s="319"/>
      <c r="AX209" s="319"/>
      <c r="AY209" s="139"/>
      <c r="AZ209" s="136"/>
      <c r="BA209" s="136"/>
      <c r="BB209" s="136"/>
      <c r="BC209" s="136"/>
      <c r="BJ209" s="329"/>
      <c r="BK209" s="329"/>
      <c r="BL209" s="329"/>
      <c r="BM209" s="329"/>
      <c r="BN209" s="329"/>
      <c r="BO209" s="329"/>
      <c r="BP209" s="329"/>
      <c r="BQ209" s="329"/>
      <c r="BR209" s="329"/>
      <c r="BS209" s="329"/>
      <c r="BT209" s="329"/>
      <c r="BU209" s="329"/>
      <c r="BV209" s="329"/>
      <c r="BW209" s="329"/>
      <c r="BX209" s="329"/>
      <c r="BY209" s="329"/>
      <c r="BZ209" s="329"/>
      <c r="CA209" s="329"/>
      <c r="CB209" s="329"/>
      <c r="CC209" s="329"/>
      <c r="CD209" s="329"/>
      <c r="CE209" s="329"/>
      <c r="CF209" s="329"/>
      <c r="CG209" s="329"/>
      <c r="CH209" s="329"/>
      <c r="CL209" s="329"/>
    </row>
    <row r="210" spans="1:90" s="1" customFormat="1" ht="124.15" customHeight="1" x14ac:dyDescent="0.3">
      <c r="A210" s="565" t="s">
        <v>476</v>
      </c>
      <c r="B210" s="567" t="s">
        <v>468</v>
      </c>
      <c r="C210" s="567" t="s">
        <v>251</v>
      </c>
      <c r="D210" s="567" t="s">
        <v>914</v>
      </c>
      <c r="E210" s="567" t="s">
        <v>915</v>
      </c>
      <c r="F210" s="541" t="s">
        <v>779</v>
      </c>
      <c r="G210" s="541" t="s">
        <v>794</v>
      </c>
      <c r="H210" s="541" t="s">
        <v>797</v>
      </c>
      <c r="I210" s="541" t="s">
        <v>800</v>
      </c>
      <c r="J210" s="567" t="s">
        <v>397</v>
      </c>
      <c r="K210" s="582" t="s">
        <v>472</v>
      </c>
      <c r="L210" s="583" t="s">
        <v>471</v>
      </c>
      <c r="M210" s="583" t="str">
        <f t="shared" si="227"/>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
      <c r="N210" s="567" t="s">
        <v>213</v>
      </c>
      <c r="O210" s="566">
        <v>286</v>
      </c>
      <c r="P210" s="557" t="str">
        <f t="shared" si="211"/>
        <v>Media</v>
      </c>
      <c r="Q210" s="559">
        <f t="shared" ref="Q210" si="255">IF(P210="","",IF(P210="Muy Baja",0.2,IF(P210="Baja",0.4,IF(P210="Media",0.6,IF(P210="Alta",0.8,IF(P210="Muy Alta",1,))))))</f>
        <v>0.6</v>
      </c>
      <c r="R210" s="581" t="s">
        <v>131</v>
      </c>
      <c r="S210" s="557" t="str">
        <f>IF(OR(R210='Tabla Impacto'!$C$11,R210='Tabla Impacto'!$D$11),"Leve",IF(OR(R210='Tabla Impacto'!$C$12,R210='Tabla Impacto'!$D$12),"Menor",IF(OR(R210='Tabla Impacto'!$C$13,R210='Tabla Impacto'!$D$13),"Moderado",IF(OR(R210='Tabla Impacto'!$C$14,R210='Tabla Impacto'!$D$14),"Mayor",IF(OR(R210='Tabla Impacto'!$C$15,R210='Tabla Impacto'!$D$15),"Catastrófico","")))))</f>
        <v>Moderado</v>
      </c>
      <c r="T210" s="559">
        <f t="shared" ref="T210" si="256">IF(S210="","",IF(S210="Leve",0.2,IF(S210="Menor",0.4,IF(S210="Moderado",0.6,IF(S210="Mayor",0.8,IF(S210="Catastrófico",1,))))))</f>
        <v>0.6</v>
      </c>
      <c r="U210" s="581" t="s">
        <v>136</v>
      </c>
      <c r="V210" s="557" t="str">
        <f>IF(OR(U210='Tabla Impacto'!$C$11,U210='Tabla Impacto'!$D$11),"Leve",IF(OR(U210='Tabla Impacto'!$C$12,U210='Tabla Impacto'!$D$12),"Menor",IF(OR(U210='Tabla Impacto'!$C$13,U210='Tabla Impacto'!$D$13),"Moderado",IF(OR(U210='Tabla Impacto'!$C$14,U210='Tabla Impacto'!$D$14),"Mayor",IF(OR(U210='Tabla Impacto'!$C$15,U210='Tabla Impacto'!$D$15),"Catastrófico","")))))</f>
        <v>Moderado</v>
      </c>
      <c r="W210" s="559">
        <f t="shared" ref="W210" si="257">IF(V210="","",IF(V210="Leve",0.2,IF(V210="Menor",0.4,IF(V210="Moderado",0.6,IF(V210="Mayor",0.8,IF(V210="Catastrófico",1,))))))</f>
        <v>0.6</v>
      </c>
      <c r="X210" s="561" t="str">
        <f>IF(Y210="","",IF(Y210='Tabla Impacto'!$G$4,'Tabla Impacto'!$F$4,IF(Y210='Tabla Impacto'!$G$5,'Tabla Impacto'!$F$5,IF(Y210='Tabla Impacto'!$G$6,'Tabla Impacto'!$F$6,IF(Y210='Tabla Impacto'!$G$7,'Tabla Impacto'!$F$7,IF(Y210='Tabla Impacto'!$G$8,'Tabla Impacto'!$F$8))))))</f>
        <v>Moderado</v>
      </c>
      <c r="Y210" s="559">
        <f t="shared" ref="Y210" si="258">+IF(T210="",W210,IF(W210="",T210,IF(T210&gt;W210,T210,W210)))</f>
        <v>0.6</v>
      </c>
      <c r="Z210" s="561" t="str">
        <f t="shared" ref="Z210" si="259">IF(OR(AND(P210="Muy Baja",X210="Leve"),AND(P210="Muy Baja",X210="Menor"),AND(P210="Baja",X210="Leve")),"Bajo",IF(OR(AND(P210="Muy baja",X210="Moderado"),AND(P210="Baja",X210="Menor"),AND(P210="Baja",X210="Moderado"),AND(P210="Media",X210="Leve"),AND(P210="Media",X210="Menor"),AND(P210="Media",X210="Moderado"),AND(P210="Alta",X210="Leve"),AND(P210="Alta",X210="Menor")),"Moderado",IF(OR(AND(P210="Muy Baja",X210="Mayor"),AND(P210="Baja",X210="Mayor"),AND(P210="Media",X210="Mayor"),AND(P210="Alta",X210="Moderado"),AND(P210="Alta",X210="Mayor"),AND(P210="Muy Alta",X210="Leve"),AND(P210="Muy Alta",X210="Menor"),AND(P210="Muy Alta",X210="Moderado"),AND(P210="Muy Alta",X210="Mayor")),"Alto",IF(OR(AND(P210="Muy Baja",X210="Catastrófico"),AND(P210="Baja",X210="Catastrófico"),AND(P210="Media",X210="Catastrófico"),AND(P210="Alta",X210="Catastrófico"),AND(P210="Muy Alta",X210="Catastrófico")),"Extremo",""))))</f>
        <v>Moderado</v>
      </c>
      <c r="AA210" s="566"/>
      <c r="AB210" s="408">
        <v>1</v>
      </c>
      <c r="AC210" s="433" t="s">
        <v>470</v>
      </c>
      <c r="AD210" s="138"/>
      <c r="AE210" s="331" t="s">
        <v>223</v>
      </c>
      <c r="AF210" s="330" t="s">
        <v>723</v>
      </c>
      <c r="AG210" s="331" t="s">
        <v>3</v>
      </c>
      <c r="AH210" s="332" t="s">
        <v>12</v>
      </c>
      <c r="AI210" s="332" t="s">
        <v>8</v>
      </c>
      <c r="AJ210" s="333" t="str">
        <f t="shared" si="236"/>
        <v>40%</v>
      </c>
      <c r="AK210" s="332" t="s">
        <v>17</v>
      </c>
      <c r="AL210" s="332" t="s">
        <v>20</v>
      </c>
      <c r="AM210" s="332" t="s">
        <v>111</v>
      </c>
      <c r="AN210" s="309">
        <f>IFERROR(IF(AG210="Probabilidad",(Q210-(+Q210*AJ210)),IF(AG210="Impacto",Q210,"")),"")</f>
        <v>0.36</v>
      </c>
      <c r="AO210" s="419" t="str">
        <f t="shared" ref="AO210" si="260">IFERROR(IF(AN210="","",IF(AN210&lt;=0.2,"Muy Baja",IF(AN210&lt;=0.4,"Baja",IF(AN210&lt;=0.6,"Media",IF(AN210&lt;=0.8,"Alta","Muy Alta"))))),"")</f>
        <v>Baja</v>
      </c>
      <c r="AP210" s="125">
        <f>+AN210</f>
        <v>0.36</v>
      </c>
      <c r="AQ210" s="419" t="str">
        <f t="shared" ref="AQ210" si="261">IFERROR(IF(AR210="","",IF(AR210&lt;=0.2,"Leve",IF(AR210&lt;=0.4,"Menor",IF(AR210&lt;=0.6,"Moderado",IF(AR210&lt;=0.8,"Mayor","Catastrófico"))))),"")</f>
        <v>Moderado</v>
      </c>
      <c r="AR210" s="125">
        <f>IFERROR(IF(AG210="Impacto",(Y210-(+Y210*AJ210)),IF(AG210="Probabilidad",Y210,"")),"")</f>
        <v>0.6</v>
      </c>
      <c r="AS210" s="404" t="str">
        <f t="shared" ref="AS210" si="262">IFERROR(IF(OR(AND(AO210="Muy Baja",AQ210="Leve"),AND(AO210="Muy Baja",AQ210="Menor"),AND(AO210="Baja",AQ210="Leve")),"Bajo",IF(OR(AND(AO210="Muy baja",AQ210="Moderado"),AND(AO210="Baja",AQ210="Menor"),AND(AO210="Baja",AQ210="Moderado"),AND(AO210="Media",AQ210="Leve"),AND(AO210="Media",AQ210="Menor"),AND(AO210="Media",AQ210="Moderado"),AND(AO210="Alta",AQ210="Leve"),AND(AO210="Alta",AQ210="Menor")),"Moderado",IF(OR(AND(AO210="Muy Baja",AQ210="Mayor"),AND(AO210="Baja",AQ210="Mayor"),AND(AO210="Media",AQ210="Mayor"),AND(AO210="Alta",AQ210="Moderado"),AND(AO210="Alta",AQ210="Mayor"),AND(AO210="Muy Alta",AQ210="Leve"),AND(AO210="Muy Alta",AQ210="Menor"),AND(AO210="Muy Alta",AQ210="Moderado"),AND(AO210="Muy Alta",AQ210="Mayor")),"Alto",IF(OR(AND(AO210="Muy Baja",AQ210="Catastrófico"),AND(AO210="Baja",AQ210="Catastrófico"),AND(AO210="Media",AQ210="Catastrófico"),AND(AO210="Alta",AQ210="Catastrófico"),AND(AO210="Muy Alta",AQ210="Catastrófico")),"Extremo","")))),"")</f>
        <v>Moderado</v>
      </c>
      <c r="AT210" s="416">
        <f>+AP210</f>
        <v>0.36</v>
      </c>
      <c r="AU210" s="416">
        <f>+AR210</f>
        <v>0.6</v>
      </c>
      <c r="AV210" s="418" t="s">
        <v>122</v>
      </c>
      <c r="AW210" s="319"/>
      <c r="AX210" s="319"/>
      <c r="AY210" s="335">
        <v>12</v>
      </c>
      <c r="AZ210" s="336">
        <v>3</v>
      </c>
      <c r="BA210" s="336">
        <v>3</v>
      </c>
      <c r="BB210" s="336">
        <v>3</v>
      </c>
      <c r="BC210" s="336">
        <v>3</v>
      </c>
      <c r="BJ210" s="329"/>
      <c r="BK210" s="329"/>
      <c r="BL210" s="329"/>
      <c r="BM210" s="329"/>
      <c r="BN210" s="329"/>
      <c r="BO210" s="329"/>
      <c r="BP210" s="329"/>
      <c r="BQ210" s="329"/>
      <c r="BR210" s="329"/>
      <c r="BS210" s="329"/>
      <c r="BT210" s="329"/>
      <c r="BU210" s="329"/>
      <c r="BV210" s="329"/>
      <c r="BW210" s="329"/>
      <c r="BX210" s="329"/>
      <c r="BY210" s="329"/>
      <c r="BZ210" s="329"/>
      <c r="CA210" s="329"/>
      <c r="CB210" s="329"/>
      <c r="CC210" s="329"/>
      <c r="CD210" s="329"/>
      <c r="CE210" s="329"/>
      <c r="CF210" s="329"/>
      <c r="CG210" s="329"/>
      <c r="CH210" s="329"/>
      <c r="CL210" s="329"/>
    </row>
    <row r="211" spans="1:90" s="1" customFormat="1" ht="13.9" hidden="1" customHeight="1" x14ac:dyDescent="0.3">
      <c r="A211" s="565"/>
      <c r="B211" s="567" t="s">
        <v>475</v>
      </c>
      <c r="C211" s="567" t="s">
        <v>251</v>
      </c>
      <c r="D211" s="567" t="s">
        <v>474</v>
      </c>
      <c r="E211" s="567" t="s">
        <v>473</v>
      </c>
      <c r="F211" s="541"/>
      <c r="G211" s="541"/>
      <c r="H211" s="541"/>
      <c r="I211" s="541"/>
      <c r="J211" s="567" t="s">
        <v>397</v>
      </c>
      <c r="K211" s="582" t="s">
        <v>472</v>
      </c>
      <c r="L211" s="583" t="s">
        <v>471</v>
      </c>
      <c r="M211" s="583" t="str">
        <f t="shared" si="227"/>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
      <c r="N211" s="567"/>
      <c r="O211" s="566">
        <v>286</v>
      </c>
      <c r="P211" s="557"/>
      <c r="Q211" s="559"/>
      <c r="R211" s="581"/>
      <c r="S211" s="557"/>
      <c r="T211" s="559"/>
      <c r="U211" s="581"/>
      <c r="V211" s="557"/>
      <c r="W211" s="559"/>
      <c r="X211" s="561"/>
      <c r="Y211" s="559"/>
      <c r="Z211" s="561"/>
      <c r="AA211" s="566"/>
      <c r="AB211" s="408"/>
      <c r="AC211" s="433"/>
      <c r="AD211" s="138"/>
      <c r="AE211" s="331"/>
      <c r="AF211" s="330"/>
      <c r="AG211" s="331" t="str">
        <f t="shared" si="244"/>
        <v/>
      </c>
      <c r="AH211" s="332"/>
      <c r="AI211" s="332"/>
      <c r="AJ211" s="333" t="str">
        <f t="shared" si="236"/>
        <v/>
      </c>
      <c r="AK211" s="332"/>
      <c r="AL211" s="332"/>
      <c r="AM211" s="332"/>
      <c r="AN211" s="124"/>
      <c r="AO211" s="419" t="str">
        <f t="shared" si="245"/>
        <v/>
      </c>
      <c r="AP211" s="125"/>
      <c r="AQ211" s="419" t="str">
        <f t="shared" si="246"/>
        <v/>
      </c>
      <c r="AR211" s="125" t="str">
        <f t="shared" si="247"/>
        <v/>
      </c>
      <c r="AS211" s="404" t="str">
        <f t="shared" si="248"/>
        <v/>
      </c>
      <c r="AT211" s="404"/>
      <c r="AU211" s="404"/>
      <c r="AV211" s="418"/>
      <c r="AW211" s="319"/>
      <c r="AX211" s="319"/>
      <c r="AY211" s="139"/>
      <c r="AZ211" s="136"/>
      <c r="BA211" s="136"/>
      <c r="BB211" s="136"/>
      <c r="BC211" s="136"/>
      <c r="BJ211" s="329"/>
      <c r="BK211" s="329"/>
      <c r="BL211" s="329"/>
      <c r="BM211" s="329"/>
      <c r="BN211" s="329"/>
      <c r="BO211" s="329"/>
      <c r="BP211" s="329"/>
      <c r="BQ211" s="329"/>
      <c r="BR211" s="329"/>
      <c r="BS211" s="329"/>
      <c r="BT211" s="329"/>
      <c r="BU211" s="329"/>
      <c r="BV211" s="329"/>
      <c r="BW211" s="329"/>
      <c r="BX211" s="329"/>
      <c r="BY211" s="329"/>
      <c r="BZ211" s="329"/>
      <c r="CA211" s="329"/>
      <c r="CB211" s="329"/>
      <c r="CC211" s="329"/>
      <c r="CD211" s="329"/>
      <c r="CE211" s="329"/>
      <c r="CF211" s="329"/>
      <c r="CG211" s="329"/>
      <c r="CH211" s="329"/>
      <c r="CL211" s="329"/>
    </row>
    <row r="212" spans="1:90" s="1" customFormat="1" ht="13.9" hidden="1" customHeight="1" x14ac:dyDescent="0.3">
      <c r="A212" s="565"/>
      <c r="B212" s="567" t="s">
        <v>475</v>
      </c>
      <c r="C212" s="567" t="s">
        <v>251</v>
      </c>
      <c r="D212" s="567" t="s">
        <v>474</v>
      </c>
      <c r="E212" s="567" t="s">
        <v>473</v>
      </c>
      <c r="F212" s="541"/>
      <c r="G212" s="541"/>
      <c r="H212" s="541"/>
      <c r="I212" s="541"/>
      <c r="J212" s="567" t="s">
        <v>397</v>
      </c>
      <c r="K212" s="582" t="s">
        <v>472</v>
      </c>
      <c r="L212" s="583" t="s">
        <v>471</v>
      </c>
      <c r="M212" s="583" t="str">
        <f t="shared" si="227"/>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
      <c r="N212" s="567"/>
      <c r="O212" s="566">
        <v>286</v>
      </c>
      <c r="P212" s="557"/>
      <c r="Q212" s="559"/>
      <c r="R212" s="581"/>
      <c r="S212" s="557"/>
      <c r="T212" s="559"/>
      <c r="U212" s="581"/>
      <c r="V212" s="557"/>
      <c r="W212" s="559"/>
      <c r="X212" s="561"/>
      <c r="Y212" s="559"/>
      <c r="Z212" s="561"/>
      <c r="AA212" s="566"/>
      <c r="AB212" s="408"/>
      <c r="AC212" s="433"/>
      <c r="AD212" s="138"/>
      <c r="AE212" s="331"/>
      <c r="AF212" s="330"/>
      <c r="AG212" s="331" t="str">
        <f t="shared" si="244"/>
        <v/>
      </c>
      <c r="AH212" s="332"/>
      <c r="AI212" s="332"/>
      <c r="AJ212" s="333" t="str">
        <f t="shared" si="236"/>
        <v/>
      </c>
      <c r="AK212" s="332"/>
      <c r="AL212" s="332"/>
      <c r="AM212" s="332"/>
      <c r="AN212" s="124"/>
      <c r="AO212" s="419" t="str">
        <f t="shared" si="245"/>
        <v/>
      </c>
      <c r="AP212" s="125"/>
      <c r="AQ212" s="419" t="str">
        <f t="shared" si="246"/>
        <v/>
      </c>
      <c r="AR212" s="125" t="str">
        <f t="shared" si="247"/>
        <v/>
      </c>
      <c r="AS212" s="404" t="str">
        <f t="shared" si="248"/>
        <v/>
      </c>
      <c r="AT212" s="404"/>
      <c r="AU212" s="404"/>
      <c r="AV212" s="418"/>
      <c r="AW212" s="319"/>
      <c r="AX212" s="319"/>
      <c r="AY212" s="139"/>
      <c r="AZ212" s="136"/>
      <c r="BA212" s="136"/>
      <c r="BB212" s="136"/>
      <c r="BC212" s="136"/>
      <c r="BJ212" s="329"/>
      <c r="BK212" s="329"/>
      <c r="BL212" s="329"/>
      <c r="BM212" s="329"/>
      <c r="BN212" s="329"/>
      <c r="BO212" s="329"/>
      <c r="BP212" s="329"/>
      <c r="BQ212" s="329"/>
      <c r="BR212" s="329"/>
      <c r="BS212" s="329"/>
      <c r="BT212" s="329"/>
      <c r="BU212" s="329"/>
      <c r="BV212" s="329"/>
      <c r="BW212" s="329"/>
      <c r="BX212" s="329"/>
      <c r="BY212" s="329"/>
      <c r="BZ212" s="329"/>
      <c r="CA212" s="329"/>
      <c r="CB212" s="329"/>
      <c r="CC212" s="329"/>
      <c r="CD212" s="329"/>
      <c r="CE212" s="329"/>
      <c r="CF212" s="329"/>
      <c r="CG212" s="329"/>
      <c r="CH212" s="329"/>
      <c r="CL212" s="329"/>
    </row>
    <row r="213" spans="1:90" s="1" customFormat="1" ht="13.9" hidden="1" customHeight="1" x14ac:dyDescent="0.3">
      <c r="A213" s="565"/>
      <c r="B213" s="567" t="s">
        <v>475</v>
      </c>
      <c r="C213" s="567" t="s">
        <v>251</v>
      </c>
      <c r="D213" s="567" t="s">
        <v>474</v>
      </c>
      <c r="E213" s="567" t="s">
        <v>473</v>
      </c>
      <c r="F213" s="541"/>
      <c r="G213" s="541"/>
      <c r="H213" s="541"/>
      <c r="I213" s="541"/>
      <c r="J213" s="567" t="s">
        <v>397</v>
      </c>
      <c r="K213" s="582" t="s">
        <v>472</v>
      </c>
      <c r="L213" s="583" t="s">
        <v>471</v>
      </c>
      <c r="M213" s="583" t="str">
        <f t="shared" si="227"/>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
      <c r="N213" s="567"/>
      <c r="O213" s="566">
        <v>286</v>
      </c>
      <c r="P213" s="557"/>
      <c r="Q213" s="559"/>
      <c r="R213" s="581"/>
      <c r="S213" s="557"/>
      <c r="T213" s="559"/>
      <c r="U213" s="581"/>
      <c r="V213" s="557"/>
      <c r="W213" s="559"/>
      <c r="X213" s="561"/>
      <c r="Y213" s="559"/>
      <c r="Z213" s="561"/>
      <c r="AA213" s="566"/>
      <c r="AB213" s="408"/>
      <c r="AC213" s="433"/>
      <c r="AD213" s="138"/>
      <c r="AE213" s="331"/>
      <c r="AF213" s="330"/>
      <c r="AG213" s="331" t="str">
        <f t="shared" si="244"/>
        <v/>
      </c>
      <c r="AH213" s="332"/>
      <c r="AI213" s="332"/>
      <c r="AJ213" s="333" t="str">
        <f t="shared" si="236"/>
        <v/>
      </c>
      <c r="AK213" s="332"/>
      <c r="AL213" s="332"/>
      <c r="AM213" s="332"/>
      <c r="AN213" s="124"/>
      <c r="AO213" s="419" t="str">
        <f t="shared" si="245"/>
        <v/>
      </c>
      <c r="AP213" s="125"/>
      <c r="AQ213" s="419" t="str">
        <f t="shared" si="246"/>
        <v/>
      </c>
      <c r="AR213" s="125" t="str">
        <f t="shared" si="247"/>
        <v/>
      </c>
      <c r="AS213" s="404" t="str">
        <f t="shared" si="248"/>
        <v/>
      </c>
      <c r="AT213" s="404"/>
      <c r="AU213" s="404"/>
      <c r="AV213" s="418"/>
      <c r="AW213" s="319"/>
      <c r="AX213" s="319"/>
      <c r="AY213" s="139"/>
      <c r="AZ213" s="136"/>
      <c r="BA213" s="136"/>
      <c r="BB213" s="136"/>
      <c r="BC213" s="136"/>
      <c r="BJ213" s="329"/>
      <c r="BK213" s="329"/>
      <c r="BL213" s="329"/>
      <c r="BM213" s="329"/>
      <c r="BN213" s="329"/>
      <c r="BO213" s="329"/>
      <c r="BP213" s="329"/>
      <c r="BQ213" s="329"/>
      <c r="BR213" s="329"/>
      <c r="BS213" s="329"/>
      <c r="BT213" s="329"/>
      <c r="BU213" s="329"/>
      <c r="BV213" s="329"/>
      <c r="BW213" s="329"/>
      <c r="BX213" s="329"/>
      <c r="BY213" s="329"/>
      <c r="BZ213" s="329"/>
      <c r="CA213" s="329"/>
      <c r="CB213" s="329"/>
      <c r="CC213" s="329"/>
      <c r="CD213" s="329"/>
      <c r="CE213" s="329"/>
      <c r="CF213" s="329"/>
      <c r="CG213" s="329"/>
      <c r="CH213" s="329"/>
      <c r="CL213" s="329"/>
    </row>
    <row r="214" spans="1:90" s="1" customFormat="1" ht="13.9" hidden="1" customHeight="1" x14ac:dyDescent="0.3">
      <c r="A214" s="565"/>
      <c r="B214" s="567" t="s">
        <v>475</v>
      </c>
      <c r="C214" s="567" t="s">
        <v>251</v>
      </c>
      <c r="D214" s="567" t="s">
        <v>474</v>
      </c>
      <c r="E214" s="567" t="s">
        <v>473</v>
      </c>
      <c r="F214" s="541"/>
      <c r="G214" s="541"/>
      <c r="H214" s="541"/>
      <c r="I214" s="541"/>
      <c r="J214" s="567" t="s">
        <v>397</v>
      </c>
      <c r="K214" s="582" t="s">
        <v>472</v>
      </c>
      <c r="L214" s="583" t="s">
        <v>471</v>
      </c>
      <c r="M214" s="583" t="str">
        <f t="shared" si="227"/>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
      <c r="N214" s="567"/>
      <c r="O214" s="566">
        <v>286</v>
      </c>
      <c r="P214" s="557"/>
      <c r="Q214" s="559"/>
      <c r="R214" s="581"/>
      <c r="S214" s="557"/>
      <c r="T214" s="559"/>
      <c r="U214" s="581"/>
      <c r="V214" s="557"/>
      <c r="W214" s="559"/>
      <c r="X214" s="561"/>
      <c r="Y214" s="559"/>
      <c r="Z214" s="561"/>
      <c r="AA214" s="566"/>
      <c r="AB214" s="408"/>
      <c r="AC214" s="433"/>
      <c r="AD214" s="138"/>
      <c r="AE214" s="331"/>
      <c r="AF214" s="330"/>
      <c r="AG214" s="331" t="str">
        <f t="shared" si="244"/>
        <v/>
      </c>
      <c r="AH214" s="332"/>
      <c r="AI214" s="332"/>
      <c r="AJ214" s="333" t="str">
        <f t="shared" si="236"/>
        <v/>
      </c>
      <c r="AK214" s="332"/>
      <c r="AL214" s="332"/>
      <c r="AM214" s="332"/>
      <c r="AN214" s="124"/>
      <c r="AO214" s="419" t="str">
        <f t="shared" si="245"/>
        <v/>
      </c>
      <c r="AP214" s="125"/>
      <c r="AQ214" s="419" t="str">
        <f t="shared" si="246"/>
        <v/>
      </c>
      <c r="AR214" s="125" t="str">
        <f t="shared" si="247"/>
        <v/>
      </c>
      <c r="AS214" s="404" t="str">
        <f t="shared" si="248"/>
        <v/>
      </c>
      <c r="AT214" s="404"/>
      <c r="AU214" s="404"/>
      <c r="AV214" s="418"/>
      <c r="AW214" s="319"/>
      <c r="AX214" s="319"/>
      <c r="AY214" s="139"/>
      <c r="AZ214" s="136"/>
      <c r="BA214" s="136"/>
      <c r="BB214" s="136"/>
      <c r="BC214" s="136"/>
      <c r="BJ214" s="329"/>
      <c r="BK214" s="329"/>
      <c r="BL214" s="329"/>
      <c r="BM214" s="329"/>
      <c r="BN214" s="329"/>
      <c r="BO214" s="329"/>
      <c r="BP214" s="329"/>
      <c r="BQ214" s="329"/>
      <c r="BR214" s="329"/>
      <c r="BS214" s="329"/>
      <c r="BT214" s="329"/>
      <c r="BU214" s="329"/>
      <c r="BV214" s="329"/>
      <c r="BW214" s="329"/>
      <c r="BX214" s="329"/>
      <c r="BY214" s="329"/>
      <c r="BZ214" s="329"/>
      <c r="CA214" s="329"/>
      <c r="CB214" s="329"/>
      <c r="CC214" s="329"/>
      <c r="CD214" s="329"/>
      <c r="CE214" s="329"/>
      <c r="CF214" s="329"/>
      <c r="CG214" s="329"/>
      <c r="CH214" s="329"/>
      <c r="CL214" s="329"/>
    </row>
    <row r="215" spans="1:90" s="1" customFormat="1" ht="13.9" hidden="1" customHeight="1" x14ac:dyDescent="0.3">
      <c r="A215" s="565"/>
      <c r="B215" s="567" t="s">
        <v>475</v>
      </c>
      <c r="C215" s="567" t="s">
        <v>251</v>
      </c>
      <c r="D215" s="567" t="s">
        <v>474</v>
      </c>
      <c r="E215" s="567" t="s">
        <v>473</v>
      </c>
      <c r="F215" s="541"/>
      <c r="G215" s="541"/>
      <c r="H215" s="541"/>
      <c r="I215" s="541"/>
      <c r="J215" s="567" t="s">
        <v>397</v>
      </c>
      <c r="K215" s="582" t="s">
        <v>472</v>
      </c>
      <c r="L215" s="583" t="s">
        <v>471</v>
      </c>
      <c r="M215" s="583" t="str">
        <f t="shared" si="227"/>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
      <c r="N215" s="567"/>
      <c r="O215" s="566">
        <v>286</v>
      </c>
      <c r="P215" s="557"/>
      <c r="Q215" s="559"/>
      <c r="R215" s="581"/>
      <c r="S215" s="557"/>
      <c r="T215" s="559"/>
      <c r="U215" s="581"/>
      <c r="V215" s="557"/>
      <c r="W215" s="559"/>
      <c r="X215" s="561"/>
      <c r="Y215" s="559"/>
      <c r="Z215" s="561"/>
      <c r="AA215" s="566"/>
      <c r="AB215" s="408"/>
      <c r="AC215" s="433"/>
      <c r="AD215" s="138"/>
      <c r="AE215" s="331"/>
      <c r="AF215" s="330"/>
      <c r="AG215" s="331" t="str">
        <f t="shared" si="244"/>
        <v/>
      </c>
      <c r="AH215" s="332"/>
      <c r="AI215" s="332"/>
      <c r="AJ215" s="333" t="str">
        <f t="shared" si="236"/>
        <v/>
      </c>
      <c r="AK215" s="332"/>
      <c r="AL215" s="332"/>
      <c r="AM215" s="332"/>
      <c r="AN215" s="124"/>
      <c r="AO215" s="419" t="str">
        <f t="shared" si="245"/>
        <v/>
      </c>
      <c r="AP215" s="125"/>
      <c r="AQ215" s="419" t="str">
        <f t="shared" si="246"/>
        <v/>
      </c>
      <c r="AR215" s="125" t="str">
        <f t="shared" si="247"/>
        <v/>
      </c>
      <c r="AS215" s="404" t="str">
        <f t="shared" si="248"/>
        <v/>
      </c>
      <c r="AT215" s="404"/>
      <c r="AU215" s="404"/>
      <c r="AV215" s="418"/>
      <c r="AW215" s="319"/>
      <c r="AX215" s="319"/>
      <c r="AY215" s="139"/>
      <c r="AZ215" s="136"/>
      <c r="BA215" s="136"/>
      <c r="BB215" s="136"/>
      <c r="BC215" s="136"/>
      <c r="BJ215" s="329"/>
      <c r="BK215" s="329"/>
      <c r="BL215" s="329"/>
      <c r="BM215" s="329"/>
      <c r="BN215" s="329"/>
      <c r="BO215" s="329"/>
      <c r="BP215" s="329"/>
      <c r="BQ215" s="329"/>
      <c r="BR215" s="329"/>
      <c r="BS215" s="329"/>
      <c r="BT215" s="329"/>
      <c r="BU215" s="329"/>
      <c r="BV215" s="329"/>
      <c r="BW215" s="329"/>
      <c r="BX215" s="329"/>
      <c r="BY215" s="329"/>
      <c r="BZ215" s="329"/>
      <c r="CA215" s="329"/>
      <c r="CB215" s="329"/>
      <c r="CC215" s="329"/>
      <c r="CD215" s="329"/>
      <c r="CE215" s="329"/>
      <c r="CF215" s="329"/>
      <c r="CG215" s="329"/>
      <c r="CH215" s="329"/>
      <c r="CL215" s="329"/>
    </row>
    <row r="216" spans="1:90" s="1" customFormat="1" ht="147.6" customHeight="1" x14ac:dyDescent="0.3">
      <c r="A216" s="565" t="s">
        <v>469</v>
      </c>
      <c r="B216" s="567" t="s">
        <v>463</v>
      </c>
      <c r="C216" s="567" t="s">
        <v>251</v>
      </c>
      <c r="D216" s="567" t="s">
        <v>916</v>
      </c>
      <c r="E216" s="567" t="s">
        <v>254</v>
      </c>
      <c r="F216" s="541" t="s">
        <v>779</v>
      </c>
      <c r="G216" s="541" t="s">
        <v>794</v>
      </c>
      <c r="H216" s="541" t="s">
        <v>795</v>
      </c>
      <c r="I216" s="541" t="s">
        <v>799</v>
      </c>
      <c r="J216" s="567" t="s">
        <v>397</v>
      </c>
      <c r="K216" s="582" t="s">
        <v>466</v>
      </c>
      <c r="L216" s="583" t="s">
        <v>845</v>
      </c>
      <c r="M216" s="583" t="str">
        <f t="shared" si="227"/>
        <v xml:space="preserve">Posibilidad de pérdida Económica y Reputacional por la generación de factores que afecten la no transferencia del conocimiento. debido a:
1. Incumplimiento del  Procedimiento
2. Retrasos en la ejecución de las estrategias para el cumplimiento de transferencia del conocimiento.
</v>
      </c>
      <c r="N216" s="567" t="s">
        <v>213</v>
      </c>
      <c r="O216" s="566">
        <v>4</v>
      </c>
      <c r="P216" s="557" t="str">
        <f t="shared" si="204"/>
        <v>Baja</v>
      </c>
      <c r="Q216" s="559">
        <f t="shared" ref="Q216" si="263">IF(P216="","",IF(P216="Muy Baja",0.2,IF(P216="Baja",0.4,IF(P216="Media",0.6,IF(P216="Alta",0.8,IF(P216="Muy Alta",1,))))))</f>
        <v>0.4</v>
      </c>
      <c r="R216" s="581" t="s">
        <v>132</v>
      </c>
      <c r="S216" s="557" t="str">
        <f>IF(OR(R216='Tabla Impacto'!$C$11,R216='Tabla Impacto'!$D$11),"Leve",IF(OR(R216='Tabla Impacto'!$C$12,R216='Tabla Impacto'!$D$12),"Menor",IF(OR(R216='Tabla Impacto'!$C$13,R216='Tabla Impacto'!$D$13),"Moderado",IF(OR(R216='Tabla Impacto'!$C$14,R216='Tabla Impacto'!$D$14),"Mayor",IF(OR(R216='Tabla Impacto'!$C$15,R216='Tabla Impacto'!$D$15),"Catastrófico","")))))</f>
        <v>Menor</v>
      </c>
      <c r="T216" s="559">
        <f t="shared" ref="T216" si="264">IF(S216="","",IF(S216="Leve",0.2,IF(S216="Menor",0.4,IF(S216="Moderado",0.6,IF(S216="Mayor",0.8,IF(S216="Catastrófico",1,))))))</f>
        <v>0.4</v>
      </c>
      <c r="U216" s="581" t="s">
        <v>136</v>
      </c>
      <c r="V216" s="557" t="str">
        <f>IF(OR(U216='Tabla Impacto'!$C$11,U216='Tabla Impacto'!$D$11),"Leve",IF(OR(U216='Tabla Impacto'!$C$12,U216='Tabla Impacto'!$D$12),"Menor",IF(OR(U216='Tabla Impacto'!$C$13,U216='Tabla Impacto'!$D$13),"Moderado",IF(OR(U216='Tabla Impacto'!$C$14,U216='Tabla Impacto'!$D$14),"Mayor",IF(OR(U216='Tabla Impacto'!$C$15,U216='Tabla Impacto'!$D$15),"Catastrófico","")))))</f>
        <v>Moderado</v>
      </c>
      <c r="W216" s="559">
        <f t="shared" ref="W216" si="265">IF(V216="","",IF(V216="Leve",0.2,IF(V216="Menor",0.4,IF(V216="Moderado",0.6,IF(V216="Mayor",0.8,IF(V216="Catastrófico",1,))))))</f>
        <v>0.6</v>
      </c>
      <c r="X216" s="561" t="str">
        <f>IF(Y216="","",IF(Y216='Tabla Impacto'!$G$4,'Tabla Impacto'!$F$4,IF(Y216='Tabla Impacto'!$G$5,'Tabla Impacto'!$F$5,IF(Y216='Tabla Impacto'!$G$6,'Tabla Impacto'!$F$6,IF(Y216='Tabla Impacto'!$G$7,'Tabla Impacto'!$F$7,IF(Y216='Tabla Impacto'!$G$8,'Tabla Impacto'!$F$8))))))</f>
        <v>Moderado</v>
      </c>
      <c r="Y216" s="559">
        <f t="shared" ref="Y216" si="266">+IF(T216="",W216,IF(W216="",T216,IF(T216&gt;W216,T216,W216)))</f>
        <v>0.6</v>
      </c>
      <c r="Z216" s="561" t="str">
        <f t="shared" ref="Z216" si="267">IF(OR(AND(P216="Muy Baja",X216="Leve"),AND(P216="Muy Baja",X216="Menor"),AND(P216="Baja",X216="Leve")),"Bajo",IF(OR(AND(P216="Muy baja",X216="Moderado"),AND(P216="Baja",X216="Menor"),AND(P216="Baja",X216="Moderado"),AND(P216="Media",X216="Leve"),AND(P216="Media",X216="Menor"),AND(P216="Media",X216="Moderado"),AND(P216="Alta",X216="Leve"),AND(P216="Alta",X216="Menor")),"Moderado",IF(OR(AND(P216="Muy Baja",X216="Mayor"),AND(P216="Baja",X216="Mayor"),AND(P216="Media",X216="Mayor"),AND(P216="Alta",X216="Moderado"),AND(P216="Alta",X216="Mayor"),AND(P216="Muy Alta",X216="Leve"),AND(P216="Muy Alta",X216="Menor"),AND(P216="Muy Alta",X216="Moderado"),AND(P216="Muy Alta",X216="Mayor")),"Alto",IF(OR(AND(P216="Muy Baja",X216="Catastrófico"),AND(P216="Baja",X216="Catastrófico"),AND(P216="Media",X216="Catastrófico"),AND(P216="Alta",X216="Catastrófico"),AND(P216="Muy Alta",X216="Catastrófico")),"Extremo",""))))</f>
        <v>Moderado</v>
      </c>
      <c r="AA216" s="566"/>
      <c r="AB216" s="408">
        <v>1</v>
      </c>
      <c r="AC216" s="433" t="s">
        <v>874</v>
      </c>
      <c r="AD216" s="138"/>
      <c r="AE216" s="331" t="s">
        <v>223</v>
      </c>
      <c r="AF216" s="330" t="s">
        <v>724</v>
      </c>
      <c r="AG216" s="331" t="s">
        <v>3</v>
      </c>
      <c r="AH216" s="332" t="s">
        <v>12</v>
      </c>
      <c r="AI216" s="332" t="s">
        <v>8</v>
      </c>
      <c r="AJ216" s="333" t="str">
        <f t="shared" si="236"/>
        <v>40%</v>
      </c>
      <c r="AK216" s="332" t="s">
        <v>17</v>
      </c>
      <c r="AL216" s="332" t="s">
        <v>20</v>
      </c>
      <c r="AM216" s="332" t="s">
        <v>111</v>
      </c>
      <c r="AN216" s="309">
        <f>IFERROR(IF(AG216="Probabilidad",(Q216-(+Q216*AJ216)),IF(AG216="Impacto",Q216,"")),"")</f>
        <v>0.24</v>
      </c>
      <c r="AO216" s="419" t="str">
        <f t="shared" ref="AO216" si="268">IFERROR(IF(AN216="","",IF(AN216&lt;=0.2,"Muy Baja",IF(AN216&lt;=0.4,"Baja",IF(AN216&lt;=0.6,"Media",IF(AN216&lt;=0.8,"Alta","Muy Alta"))))),"")</f>
        <v>Baja</v>
      </c>
      <c r="AP216" s="125">
        <f>+AN216</f>
        <v>0.24</v>
      </c>
      <c r="AQ216" s="419" t="str">
        <f t="shared" ref="AQ216" si="269">IFERROR(IF(AR216="","",IF(AR216&lt;=0.2,"Leve",IF(AR216&lt;=0.4,"Menor",IF(AR216&lt;=0.6,"Moderado",IF(AR216&lt;=0.8,"Mayor","Catastrófico"))))),"")</f>
        <v>Moderado</v>
      </c>
      <c r="AR216" s="125">
        <f>IFERROR(IF(AG216="Impacto",(Y216-(+Y216*AJ216)),IF(AG216="Probabilidad",Y216,"")),"")</f>
        <v>0.6</v>
      </c>
      <c r="AS216" s="404" t="str">
        <f t="shared" ref="AS216" si="270">IFERROR(IF(OR(AND(AO216="Muy Baja",AQ216="Leve"),AND(AO216="Muy Baja",AQ216="Menor"),AND(AO216="Baja",AQ216="Leve")),"Bajo",IF(OR(AND(AO216="Muy baja",AQ216="Moderado"),AND(AO216="Baja",AQ216="Menor"),AND(AO216="Baja",AQ216="Moderado"),AND(AO216="Media",AQ216="Leve"),AND(AO216="Media",AQ216="Menor"),AND(AO216="Media",AQ216="Moderado"),AND(AO216="Alta",AQ216="Leve"),AND(AO216="Alta",AQ216="Menor")),"Moderado",IF(OR(AND(AO216="Muy Baja",AQ216="Mayor"),AND(AO216="Baja",AQ216="Mayor"),AND(AO216="Media",AQ216="Mayor"),AND(AO216="Alta",AQ216="Moderado"),AND(AO216="Alta",AQ216="Mayor"),AND(AO216="Muy Alta",AQ216="Leve"),AND(AO216="Muy Alta",AQ216="Menor"),AND(AO216="Muy Alta",AQ216="Moderado"),AND(AO216="Muy Alta",AQ216="Mayor")),"Alto",IF(OR(AND(AO216="Muy Baja",AQ216="Catastrófico"),AND(AO216="Baja",AQ216="Catastrófico"),AND(AO216="Media",AQ216="Catastrófico"),AND(AO216="Alta",AQ216="Catastrófico"),AND(AO216="Muy Alta",AQ216="Catastrófico")),"Extremo","")))),"")</f>
        <v>Moderado</v>
      </c>
      <c r="AT216" s="416">
        <f>+AP216</f>
        <v>0.24</v>
      </c>
      <c r="AU216" s="416">
        <f>+AR216</f>
        <v>0.6</v>
      </c>
      <c r="AV216" s="418" t="s">
        <v>122</v>
      </c>
      <c r="AW216" s="319"/>
      <c r="AX216" s="319"/>
      <c r="AY216" s="335">
        <v>4</v>
      </c>
      <c r="AZ216" s="336">
        <v>1</v>
      </c>
      <c r="BA216" s="336">
        <v>1</v>
      </c>
      <c r="BB216" s="336">
        <v>1</v>
      </c>
      <c r="BC216" s="336">
        <v>1</v>
      </c>
      <c r="BJ216" s="329"/>
      <c r="BK216" s="329"/>
      <c r="BL216" s="329"/>
      <c r="BM216" s="329"/>
      <c r="BN216" s="329"/>
      <c r="BO216" s="329"/>
      <c r="BP216" s="329"/>
      <c r="BQ216" s="329"/>
      <c r="BR216" s="329"/>
      <c r="BS216" s="329"/>
      <c r="BT216" s="329"/>
      <c r="BU216" s="329"/>
      <c r="BV216" s="329"/>
      <c r="BW216" s="329"/>
      <c r="BX216" s="329"/>
      <c r="BY216" s="329"/>
      <c r="BZ216" s="329"/>
      <c r="CA216" s="329"/>
      <c r="CB216" s="329"/>
      <c r="CC216" s="329"/>
      <c r="CD216" s="329"/>
      <c r="CE216" s="329"/>
      <c r="CF216" s="329"/>
      <c r="CG216" s="329"/>
      <c r="CH216" s="329"/>
      <c r="CL216" s="329"/>
    </row>
    <row r="217" spans="1:90" s="1" customFormat="1" ht="13.9" hidden="1" customHeight="1" x14ac:dyDescent="0.3">
      <c r="A217" s="565"/>
      <c r="B217" s="567" t="s">
        <v>468</v>
      </c>
      <c r="C217" s="567" t="s">
        <v>251</v>
      </c>
      <c r="D217" s="567" t="s">
        <v>467</v>
      </c>
      <c r="E217" s="567" t="s">
        <v>254</v>
      </c>
      <c r="F217" s="541"/>
      <c r="G217" s="541"/>
      <c r="H217" s="541"/>
      <c r="I217" s="541"/>
      <c r="J217" s="567" t="s">
        <v>397</v>
      </c>
      <c r="K217" s="582" t="s">
        <v>466</v>
      </c>
      <c r="L217" s="583" t="s">
        <v>465</v>
      </c>
      <c r="M217" s="583" t="str">
        <f t="shared" si="227"/>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
      <c r="N217" s="567"/>
      <c r="O217" s="566">
        <v>4</v>
      </c>
      <c r="P217" s="557"/>
      <c r="Q217" s="559"/>
      <c r="R217" s="581"/>
      <c r="S217" s="557"/>
      <c r="T217" s="559"/>
      <c r="U217" s="581"/>
      <c r="V217" s="557"/>
      <c r="W217" s="559"/>
      <c r="X217" s="561"/>
      <c r="Y217" s="559"/>
      <c r="Z217" s="561"/>
      <c r="AA217" s="566"/>
      <c r="AB217" s="408"/>
      <c r="AC217" s="433"/>
      <c r="AD217" s="138"/>
      <c r="AE217" s="331"/>
      <c r="AF217" s="330"/>
      <c r="AG217" s="331" t="str">
        <f t="shared" si="244"/>
        <v/>
      </c>
      <c r="AH217" s="332"/>
      <c r="AI217" s="332"/>
      <c r="AJ217" s="333" t="str">
        <f t="shared" si="236"/>
        <v/>
      </c>
      <c r="AK217" s="332"/>
      <c r="AL217" s="332"/>
      <c r="AM217" s="332"/>
      <c r="AN217" s="124"/>
      <c r="AO217" s="419" t="str">
        <f t="shared" si="245"/>
        <v/>
      </c>
      <c r="AP217" s="125"/>
      <c r="AQ217" s="419" t="str">
        <f t="shared" si="246"/>
        <v/>
      </c>
      <c r="AR217" s="125" t="str">
        <f t="shared" si="247"/>
        <v/>
      </c>
      <c r="AS217" s="404" t="str">
        <f t="shared" si="248"/>
        <v/>
      </c>
      <c r="AT217" s="404"/>
      <c r="AU217" s="404"/>
      <c r="AV217" s="418"/>
      <c r="AW217" s="319"/>
      <c r="AX217" s="319"/>
      <c r="AY217" s="139"/>
      <c r="AZ217" s="136"/>
      <c r="BA217" s="136"/>
      <c r="BB217" s="136"/>
      <c r="BC217" s="136"/>
      <c r="BJ217" s="329"/>
      <c r="BK217" s="329"/>
      <c r="BL217" s="329"/>
      <c r="BM217" s="329"/>
      <c r="BN217" s="329"/>
      <c r="BO217" s="329"/>
      <c r="BP217" s="329"/>
      <c r="BQ217" s="329"/>
      <c r="BR217" s="329"/>
      <c r="BS217" s="329"/>
      <c r="BT217" s="329"/>
      <c r="BU217" s="329"/>
      <c r="BV217" s="329"/>
      <c r="BW217" s="329"/>
      <c r="BX217" s="329"/>
      <c r="BY217" s="329"/>
      <c r="BZ217" s="329"/>
      <c r="CA217" s="329"/>
      <c r="CB217" s="329"/>
      <c r="CC217" s="329"/>
      <c r="CD217" s="329"/>
      <c r="CE217" s="329"/>
      <c r="CF217" s="329"/>
      <c r="CG217" s="329"/>
      <c r="CH217" s="329"/>
      <c r="CL217" s="329"/>
    </row>
    <row r="218" spans="1:90" s="1" customFormat="1" ht="13.9" hidden="1" customHeight="1" x14ac:dyDescent="0.3">
      <c r="A218" s="565"/>
      <c r="B218" s="567" t="s">
        <v>468</v>
      </c>
      <c r="C218" s="567" t="s">
        <v>251</v>
      </c>
      <c r="D218" s="567" t="s">
        <v>467</v>
      </c>
      <c r="E218" s="567" t="s">
        <v>254</v>
      </c>
      <c r="F218" s="541"/>
      <c r="G218" s="541"/>
      <c r="H218" s="541"/>
      <c r="I218" s="541"/>
      <c r="J218" s="567" t="s">
        <v>397</v>
      </c>
      <c r="K218" s="582" t="s">
        <v>466</v>
      </c>
      <c r="L218" s="583" t="s">
        <v>465</v>
      </c>
      <c r="M218" s="583" t="str">
        <f t="shared" si="227"/>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
      <c r="N218" s="567"/>
      <c r="O218" s="566">
        <v>4</v>
      </c>
      <c r="P218" s="557"/>
      <c r="Q218" s="559"/>
      <c r="R218" s="581"/>
      <c r="S218" s="557"/>
      <c r="T218" s="559"/>
      <c r="U218" s="581"/>
      <c r="V218" s="557"/>
      <c r="W218" s="559"/>
      <c r="X218" s="561"/>
      <c r="Y218" s="559"/>
      <c r="Z218" s="561"/>
      <c r="AA218" s="566"/>
      <c r="AB218" s="408"/>
      <c r="AC218" s="433"/>
      <c r="AD218" s="138"/>
      <c r="AE218" s="331"/>
      <c r="AF218" s="330"/>
      <c r="AG218" s="331" t="str">
        <f t="shared" si="244"/>
        <v/>
      </c>
      <c r="AH218" s="332"/>
      <c r="AI218" s="332"/>
      <c r="AJ218" s="333" t="str">
        <f t="shared" si="236"/>
        <v/>
      </c>
      <c r="AK218" s="332"/>
      <c r="AL218" s="332"/>
      <c r="AM218" s="332"/>
      <c r="AN218" s="124"/>
      <c r="AO218" s="419" t="str">
        <f t="shared" si="245"/>
        <v/>
      </c>
      <c r="AP218" s="125"/>
      <c r="AQ218" s="419" t="str">
        <f t="shared" si="246"/>
        <v/>
      </c>
      <c r="AR218" s="125" t="str">
        <f t="shared" si="247"/>
        <v/>
      </c>
      <c r="AS218" s="404" t="str">
        <f t="shared" si="248"/>
        <v/>
      </c>
      <c r="AT218" s="404"/>
      <c r="AU218" s="404"/>
      <c r="AV218" s="418"/>
      <c r="AW218" s="319"/>
      <c r="AX218" s="319"/>
      <c r="AY218" s="139"/>
      <c r="AZ218" s="136"/>
      <c r="BA218" s="136"/>
      <c r="BB218" s="136"/>
      <c r="BC218" s="136"/>
      <c r="BJ218" s="329"/>
      <c r="BK218" s="329"/>
      <c r="BL218" s="329"/>
      <c r="BM218" s="329"/>
      <c r="BN218" s="329"/>
      <c r="BO218" s="329"/>
      <c r="BP218" s="329"/>
      <c r="BQ218" s="329"/>
      <c r="BR218" s="329"/>
      <c r="BS218" s="329"/>
      <c r="BT218" s="329"/>
      <c r="BU218" s="329"/>
      <c r="BV218" s="329"/>
      <c r="BW218" s="329"/>
      <c r="BX218" s="329"/>
      <c r="BY218" s="329"/>
      <c r="BZ218" s="329"/>
      <c r="CA218" s="329"/>
      <c r="CB218" s="329"/>
      <c r="CC218" s="329"/>
      <c r="CD218" s="329"/>
      <c r="CE218" s="329"/>
      <c r="CF218" s="329"/>
      <c r="CG218" s="329"/>
      <c r="CH218" s="329"/>
      <c r="CL218" s="329"/>
    </row>
    <row r="219" spans="1:90" s="1" customFormat="1" ht="13.9" hidden="1" customHeight="1" x14ac:dyDescent="0.3">
      <c r="A219" s="565"/>
      <c r="B219" s="567" t="s">
        <v>468</v>
      </c>
      <c r="C219" s="567" t="s">
        <v>251</v>
      </c>
      <c r="D219" s="567" t="s">
        <v>467</v>
      </c>
      <c r="E219" s="567" t="s">
        <v>254</v>
      </c>
      <c r="F219" s="541"/>
      <c r="G219" s="541"/>
      <c r="H219" s="541"/>
      <c r="I219" s="541"/>
      <c r="J219" s="567" t="s">
        <v>397</v>
      </c>
      <c r="K219" s="582" t="s">
        <v>466</v>
      </c>
      <c r="L219" s="583" t="s">
        <v>465</v>
      </c>
      <c r="M219" s="583" t="str">
        <f t="shared" si="227"/>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
      <c r="N219" s="567"/>
      <c r="O219" s="566">
        <v>4</v>
      </c>
      <c r="P219" s="557"/>
      <c r="Q219" s="559"/>
      <c r="R219" s="581"/>
      <c r="S219" s="557"/>
      <c r="T219" s="559"/>
      <c r="U219" s="581"/>
      <c r="V219" s="557"/>
      <c r="W219" s="559"/>
      <c r="X219" s="561"/>
      <c r="Y219" s="559"/>
      <c r="Z219" s="561"/>
      <c r="AA219" s="566"/>
      <c r="AB219" s="408"/>
      <c r="AC219" s="433"/>
      <c r="AD219" s="138"/>
      <c r="AE219" s="331"/>
      <c r="AF219" s="330"/>
      <c r="AG219" s="331" t="str">
        <f t="shared" si="244"/>
        <v/>
      </c>
      <c r="AH219" s="332"/>
      <c r="AI219" s="332"/>
      <c r="AJ219" s="333" t="str">
        <f t="shared" si="236"/>
        <v/>
      </c>
      <c r="AK219" s="332"/>
      <c r="AL219" s="332"/>
      <c r="AM219" s="332"/>
      <c r="AN219" s="124"/>
      <c r="AO219" s="419" t="str">
        <f t="shared" si="245"/>
        <v/>
      </c>
      <c r="AP219" s="125"/>
      <c r="AQ219" s="419" t="str">
        <f t="shared" si="246"/>
        <v/>
      </c>
      <c r="AR219" s="125" t="str">
        <f t="shared" si="247"/>
        <v/>
      </c>
      <c r="AS219" s="404" t="str">
        <f t="shared" si="248"/>
        <v/>
      </c>
      <c r="AT219" s="404"/>
      <c r="AU219" s="404"/>
      <c r="AV219" s="418"/>
      <c r="AW219" s="319"/>
      <c r="AX219" s="319"/>
      <c r="AY219" s="139"/>
      <c r="AZ219" s="136"/>
      <c r="BA219" s="136"/>
      <c r="BB219" s="136"/>
      <c r="BC219" s="136"/>
      <c r="BJ219" s="329"/>
      <c r="BK219" s="329"/>
      <c r="BL219" s="329"/>
      <c r="BM219" s="329"/>
      <c r="BN219" s="329"/>
      <c r="BO219" s="329"/>
      <c r="BP219" s="329"/>
      <c r="BQ219" s="329"/>
      <c r="BR219" s="329"/>
      <c r="BS219" s="329"/>
      <c r="BT219" s="329"/>
      <c r="BU219" s="329"/>
      <c r="BV219" s="329"/>
      <c r="BW219" s="329"/>
      <c r="BX219" s="329"/>
      <c r="BY219" s="329"/>
      <c r="BZ219" s="329"/>
      <c r="CA219" s="329"/>
      <c r="CB219" s="329"/>
      <c r="CC219" s="329"/>
      <c r="CD219" s="329"/>
      <c r="CE219" s="329"/>
      <c r="CF219" s="329"/>
      <c r="CG219" s="329"/>
      <c r="CH219" s="329"/>
      <c r="CL219" s="329"/>
    </row>
    <row r="220" spans="1:90" s="1" customFormat="1" ht="13.9" hidden="1" customHeight="1" x14ac:dyDescent="0.3">
      <c r="A220" s="565"/>
      <c r="B220" s="567" t="s">
        <v>468</v>
      </c>
      <c r="C220" s="567" t="s">
        <v>251</v>
      </c>
      <c r="D220" s="567" t="s">
        <v>467</v>
      </c>
      <c r="E220" s="567" t="s">
        <v>254</v>
      </c>
      <c r="F220" s="541"/>
      <c r="G220" s="541"/>
      <c r="H220" s="541"/>
      <c r="I220" s="541"/>
      <c r="J220" s="567" t="s">
        <v>397</v>
      </c>
      <c r="K220" s="582" t="s">
        <v>466</v>
      </c>
      <c r="L220" s="583" t="s">
        <v>465</v>
      </c>
      <c r="M220" s="583" t="str">
        <f t="shared" si="227"/>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
      <c r="N220" s="567"/>
      <c r="O220" s="566">
        <v>4</v>
      </c>
      <c r="P220" s="557"/>
      <c r="Q220" s="559"/>
      <c r="R220" s="581"/>
      <c r="S220" s="557"/>
      <c r="T220" s="559"/>
      <c r="U220" s="581"/>
      <c r="V220" s="557"/>
      <c r="W220" s="559"/>
      <c r="X220" s="561"/>
      <c r="Y220" s="559"/>
      <c r="Z220" s="561"/>
      <c r="AA220" s="566"/>
      <c r="AB220" s="408"/>
      <c r="AC220" s="433"/>
      <c r="AD220" s="138"/>
      <c r="AE220" s="331"/>
      <c r="AF220" s="330"/>
      <c r="AG220" s="331" t="str">
        <f t="shared" si="244"/>
        <v/>
      </c>
      <c r="AH220" s="332"/>
      <c r="AI220" s="332"/>
      <c r="AJ220" s="333" t="str">
        <f t="shared" si="236"/>
        <v/>
      </c>
      <c r="AK220" s="332"/>
      <c r="AL220" s="332"/>
      <c r="AM220" s="332"/>
      <c r="AN220" s="124"/>
      <c r="AO220" s="419" t="str">
        <f t="shared" si="245"/>
        <v/>
      </c>
      <c r="AP220" s="125"/>
      <c r="AQ220" s="419" t="str">
        <f t="shared" si="246"/>
        <v/>
      </c>
      <c r="AR220" s="125" t="str">
        <f t="shared" si="247"/>
        <v/>
      </c>
      <c r="AS220" s="404" t="str">
        <f t="shared" si="248"/>
        <v/>
      </c>
      <c r="AT220" s="404"/>
      <c r="AU220" s="404"/>
      <c r="AV220" s="418"/>
      <c r="AW220" s="319"/>
      <c r="AX220" s="319"/>
      <c r="AY220" s="139"/>
      <c r="AZ220" s="136"/>
      <c r="BA220" s="136"/>
      <c r="BB220" s="136"/>
      <c r="BC220" s="136"/>
      <c r="BJ220" s="329"/>
      <c r="BK220" s="329"/>
      <c r="BL220" s="329"/>
      <c r="BM220" s="329"/>
      <c r="BN220" s="329"/>
      <c r="BO220" s="329"/>
      <c r="BP220" s="329"/>
      <c r="BQ220" s="329"/>
      <c r="BR220" s="329"/>
      <c r="BS220" s="329"/>
      <c r="BT220" s="329"/>
      <c r="BU220" s="329"/>
      <c r="BV220" s="329"/>
      <c r="BW220" s="329"/>
      <c r="BX220" s="329"/>
      <c r="BY220" s="329"/>
      <c r="BZ220" s="329"/>
      <c r="CA220" s="329"/>
      <c r="CB220" s="329"/>
      <c r="CC220" s="329"/>
      <c r="CD220" s="329"/>
      <c r="CE220" s="329"/>
      <c r="CF220" s="329"/>
      <c r="CG220" s="329"/>
      <c r="CH220" s="329"/>
      <c r="CL220" s="329"/>
    </row>
    <row r="221" spans="1:90" s="1" customFormat="1" ht="13.9" hidden="1" customHeight="1" x14ac:dyDescent="0.3">
      <c r="A221" s="565"/>
      <c r="B221" s="567" t="s">
        <v>468</v>
      </c>
      <c r="C221" s="567" t="s">
        <v>251</v>
      </c>
      <c r="D221" s="567" t="s">
        <v>467</v>
      </c>
      <c r="E221" s="567" t="s">
        <v>254</v>
      </c>
      <c r="F221" s="541"/>
      <c r="G221" s="541"/>
      <c r="H221" s="541"/>
      <c r="I221" s="541"/>
      <c r="J221" s="567" t="s">
        <v>397</v>
      </c>
      <c r="K221" s="582" t="s">
        <v>466</v>
      </c>
      <c r="L221" s="583" t="s">
        <v>465</v>
      </c>
      <c r="M221" s="583" t="str">
        <f t="shared" si="227"/>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
      <c r="N221" s="567"/>
      <c r="O221" s="566">
        <v>4</v>
      </c>
      <c r="P221" s="557"/>
      <c r="Q221" s="559"/>
      <c r="R221" s="581"/>
      <c r="S221" s="557"/>
      <c r="T221" s="559"/>
      <c r="U221" s="581"/>
      <c r="V221" s="557"/>
      <c r="W221" s="559"/>
      <c r="X221" s="561"/>
      <c r="Y221" s="559"/>
      <c r="Z221" s="561"/>
      <c r="AA221" s="566"/>
      <c r="AB221" s="408"/>
      <c r="AC221" s="433"/>
      <c r="AD221" s="138"/>
      <c r="AE221" s="331"/>
      <c r="AF221" s="330"/>
      <c r="AG221" s="331" t="str">
        <f t="shared" si="244"/>
        <v/>
      </c>
      <c r="AH221" s="332"/>
      <c r="AI221" s="332"/>
      <c r="AJ221" s="333" t="str">
        <f t="shared" si="236"/>
        <v/>
      </c>
      <c r="AK221" s="332"/>
      <c r="AL221" s="332"/>
      <c r="AM221" s="332"/>
      <c r="AN221" s="124"/>
      <c r="AO221" s="419" t="str">
        <f t="shared" si="245"/>
        <v/>
      </c>
      <c r="AP221" s="125"/>
      <c r="AQ221" s="419" t="str">
        <f t="shared" si="246"/>
        <v/>
      </c>
      <c r="AR221" s="125" t="str">
        <f t="shared" si="247"/>
        <v/>
      </c>
      <c r="AS221" s="404" t="str">
        <f t="shared" si="248"/>
        <v/>
      </c>
      <c r="AT221" s="404"/>
      <c r="AU221" s="404"/>
      <c r="AV221" s="418"/>
      <c r="AW221" s="319"/>
      <c r="AX221" s="319"/>
      <c r="AY221" s="139"/>
      <c r="AZ221" s="136"/>
      <c r="BA221" s="136"/>
      <c r="BB221" s="136"/>
      <c r="BC221" s="136"/>
      <c r="BJ221" s="329"/>
      <c r="BK221" s="329"/>
      <c r="BL221" s="329"/>
      <c r="BM221" s="329"/>
      <c r="BN221" s="329"/>
      <c r="BO221" s="329"/>
      <c r="BP221" s="329"/>
      <c r="BQ221" s="329"/>
      <c r="BR221" s="329"/>
      <c r="BS221" s="329"/>
      <c r="BT221" s="329"/>
      <c r="BU221" s="329"/>
      <c r="BV221" s="329"/>
      <c r="BW221" s="329"/>
      <c r="BX221" s="329"/>
      <c r="BY221" s="329"/>
      <c r="BZ221" s="329"/>
      <c r="CA221" s="329"/>
      <c r="CB221" s="329"/>
      <c r="CC221" s="329"/>
      <c r="CD221" s="329"/>
      <c r="CE221" s="329"/>
      <c r="CF221" s="329"/>
      <c r="CG221" s="329"/>
      <c r="CH221" s="329"/>
      <c r="CL221" s="329"/>
    </row>
    <row r="222" spans="1:90" s="1" customFormat="1" ht="132" customHeight="1" x14ac:dyDescent="0.3">
      <c r="A222" s="565" t="s">
        <v>464</v>
      </c>
      <c r="B222" s="567" t="s">
        <v>458</v>
      </c>
      <c r="C222" s="567" t="s">
        <v>255</v>
      </c>
      <c r="D222" s="567" t="s">
        <v>914</v>
      </c>
      <c r="E222" s="567" t="s">
        <v>256</v>
      </c>
      <c r="F222" s="541" t="s">
        <v>783</v>
      </c>
      <c r="G222" s="541" t="s">
        <v>794</v>
      </c>
      <c r="H222" s="541" t="s">
        <v>796</v>
      </c>
      <c r="I222" s="541" t="s">
        <v>801</v>
      </c>
      <c r="J222" s="567" t="s">
        <v>397</v>
      </c>
      <c r="K222" s="582" t="s">
        <v>817</v>
      </c>
      <c r="L222" s="583" t="s">
        <v>461</v>
      </c>
      <c r="M222" s="583" t="str">
        <f t="shared" si="227"/>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
      <c r="N222" s="567" t="s">
        <v>213</v>
      </c>
      <c r="O222" s="566">
        <f>170*12</f>
        <v>2040</v>
      </c>
      <c r="P222" s="557" t="str">
        <f t="shared" si="211"/>
        <v>Alta</v>
      </c>
      <c r="Q222" s="559">
        <f t="shared" ref="Q222" si="271">IF(P222="","",IF(P222="Muy Baja",0.2,IF(P222="Baja",0.4,IF(P222="Media",0.6,IF(P222="Alta",0.8,IF(P222="Muy Alta",1,))))))</f>
        <v>0.8</v>
      </c>
      <c r="R222" s="581" t="s">
        <v>128</v>
      </c>
      <c r="S222" s="557" t="str">
        <f>IF(OR(R222='Tabla Impacto'!$C$11,R222='Tabla Impacto'!$D$11),"Leve",IF(OR(R222='Tabla Impacto'!$C$12,R222='Tabla Impacto'!$D$12),"Menor",IF(OR(R222='Tabla Impacto'!$C$13,R222='Tabla Impacto'!$D$13),"Moderado",IF(OR(R222='Tabla Impacto'!$C$14,R222='Tabla Impacto'!$D$14),"Mayor",IF(OR(R222='Tabla Impacto'!$C$15,R222='Tabla Impacto'!$D$15),"Catastrófico","")))))</f>
        <v>Leve</v>
      </c>
      <c r="T222" s="559">
        <f t="shared" ref="T222" si="272">IF(S222="","",IF(S222="Leve",0.2,IF(S222="Menor",0.4,IF(S222="Moderado",0.6,IF(S222="Mayor",0.8,IF(S222="Catastrófico",1,))))))</f>
        <v>0.2</v>
      </c>
      <c r="U222" s="581" t="s">
        <v>346</v>
      </c>
      <c r="V222" s="557" t="str">
        <f>IF(OR(U222='Tabla Impacto'!$C$11,U222='Tabla Impacto'!$D$11),"Leve",IF(OR(U222='Tabla Impacto'!$C$12,U222='Tabla Impacto'!$D$12),"Menor",IF(OR(U222='Tabla Impacto'!$C$13,U222='Tabla Impacto'!$D$13),"Moderado",IF(OR(U222='Tabla Impacto'!$C$14,U222='Tabla Impacto'!$D$14),"Mayor",IF(OR(U222='Tabla Impacto'!$C$15,U222='Tabla Impacto'!$D$15),"Catastrófico","")))))</f>
        <v>Leve</v>
      </c>
      <c r="W222" s="559">
        <f t="shared" ref="W222" si="273">IF(V222="","",IF(V222="Leve",0.2,IF(V222="Menor",0.4,IF(V222="Moderado",0.6,IF(V222="Mayor",0.8,IF(V222="Catastrófico",1,))))))</f>
        <v>0.2</v>
      </c>
      <c r="X222" s="561" t="str">
        <f>IF(Y222="","",IF(Y222='Tabla Impacto'!$G$4,'Tabla Impacto'!$F$4,IF(Y222='Tabla Impacto'!$G$5,'Tabla Impacto'!$F$5,IF(Y222='Tabla Impacto'!$G$6,'Tabla Impacto'!$F$6,IF(Y222='Tabla Impacto'!$G$7,'Tabla Impacto'!$F$7,IF(Y222='Tabla Impacto'!$G$8,'Tabla Impacto'!$F$8))))))</f>
        <v>Leve</v>
      </c>
      <c r="Y222" s="559">
        <f t="shared" ref="Y222" si="274">+IF(T222="",W222,IF(W222="",T222,IF(T222&gt;W222,T222,W222)))</f>
        <v>0.2</v>
      </c>
      <c r="Z222" s="561" t="str">
        <f t="shared" ref="Z222" si="275">IF(OR(AND(P222="Muy Baja",X222="Leve"),AND(P222="Muy Baja",X222="Menor"),AND(P222="Baja",X222="Leve")),"Bajo",IF(OR(AND(P222="Muy baja",X222="Moderado"),AND(P222="Baja",X222="Menor"),AND(P222="Baja",X222="Moderado"),AND(P222="Media",X222="Leve"),AND(P222="Media",X222="Menor"),AND(P222="Media",X222="Moderado"),AND(P222="Alta",X222="Leve"),AND(P222="Alta",X222="Menor")),"Moderado",IF(OR(AND(P222="Muy Baja",X222="Mayor"),AND(P222="Baja",X222="Mayor"),AND(P222="Media",X222="Mayor"),AND(P222="Alta",X222="Moderado"),AND(P222="Alta",X222="Mayor"),AND(P222="Muy Alta",X222="Leve"),AND(P222="Muy Alta",X222="Menor"),AND(P222="Muy Alta",X222="Moderado"),AND(P222="Muy Alta",X222="Mayor")),"Alto",IF(OR(AND(P222="Muy Baja",X222="Catastrófico"),AND(P222="Baja",X222="Catastrófico"),AND(P222="Media",X222="Catastrófico"),AND(P222="Alta",X222="Catastrófico"),AND(P222="Muy Alta",X222="Catastrófico")),"Extremo",""))))</f>
        <v>Moderado</v>
      </c>
      <c r="AA222" s="566"/>
      <c r="AB222" s="408">
        <v>1</v>
      </c>
      <c r="AC222" s="433" t="s">
        <v>460</v>
      </c>
      <c r="AD222" s="138"/>
      <c r="AE222" s="331" t="s">
        <v>223</v>
      </c>
      <c r="AF222" s="330" t="s">
        <v>725</v>
      </c>
      <c r="AG222" s="331" t="s">
        <v>3</v>
      </c>
      <c r="AH222" s="332" t="s">
        <v>12</v>
      </c>
      <c r="AI222" s="332" t="s">
        <v>8</v>
      </c>
      <c r="AJ222" s="333" t="str">
        <f t="shared" si="236"/>
        <v>40%</v>
      </c>
      <c r="AK222" s="332" t="s">
        <v>17</v>
      </c>
      <c r="AL222" s="332" t="s">
        <v>20</v>
      </c>
      <c r="AM222" s="332" t="s">
        <v>111</v>
      </c>
      <c r="AN222" s="309">
        <f>IFERROR(IF(AG222="Probabilidad",(Q222-(+Q222*AJ222)),IF(AG222="Impacto",Q222,"")),"")</f>
        <v>0.48</v>
      </c>
      <c r="AO222" s="419" t="str">
        <f t="shared" si="245"/>
        <v>Media</v>
      </c>
      <c r="AP222" s="125">
        <f>+AN222</f>
        <v>0.48</v>
      </c>
      <c r="AQ222" s="419" t="str">
        <f t="shared" si="246"/>
        <v>Leve</v>
      </c>
      <c r="AR222" s="125">
        <f>IFERROR(IF(AG222="Impacto",(Y222-(+Y222*AJ222)),IF(AG222="Probabilidad",Y222,"")),"")</f>
        <v>0.2</v>
      </c>
      <c r="AS222" s="404" t="str">
        <f t="shared" si="248"/>
        <v>Moderado</v>
      </c>
      <c r="AT222" s="546">
        <f>+AP223</f>
        <v>0.28799999999999998</v>
      </c>
      <c r="AU222" s="546">
        <f>+AR223</f>
        <v>0.2</v>
      </c>
      <c r="AV222" s="547" t="s">
        <v>122</v>
      </c>
      <c r="AW222" s="319"/>
      <c r="AX222" s="319"/>
      <c r="AY222" s="335">
        <v>0</v>
      </c>
      <c r="AZ222" s="336">
        <v>0</v>
      </c>
      <c r="BA222" s="336">
        <v>0</v>
      </c>
      <c r="BB222" s="336">
        <v>0</v>
      </c>
      <c r="BC222" s="336">
        <v>0</v>
      </c>
      <c r="BJ222" s="329"/>
      <c r="BK222" s="329"/>
      <c r="BL222" s="329"/>
      <c r="BM222" s="329"/>
      <c r="BN222" s="329"/>
      <c r="BO222" s="329"/>
      <c r="BP222" s="329"/>
      <c r="BQ222" s="329"/>
      <c r="BR222" s="329"/>
      <c r="BS222" s="329"/>
      <c r="BT222" s="329"/>
      <c r="BU222" s="329"/>
      <c r="BV222" s="329"/>
      <c r="BW222" s="329"/>
      <c r="BX222" s="329"/>
      <c r="BY222" s="329"/>
      <c r="BZ222" s="329"/>
      <c r="CA222" s="329"/>
      <c r="CB222" s="329"/>
      <c r="CC222" s="329"/>
      <c r="CD222" s="329"/>
      <c r="CE222" s="329"/>
      <c r="CF222" s="329"/>
      <c r="CG222" s="329"/>
      <c r="CH222" s="329"/>
      <c r="CL222" s="329"/>
    </row>
    <row r="223" spans="1:90" s="1" customFormat="1" ht="160.15" customHeight="1" x14ac:dyDescent="0.3">
      <c r="A223" s="565"/>
      <c r="B223" s="567"/>
      <c r="C223" s="567"/>
      <c r="D223" s="567"/>
      <c r="E223" s="566"/>
      <c r="F223" s="541"/>
      <c r="G223" s="541"/>
      <c r="H223" s="541"/>
      <c r="I223" s="541"/>
      <c r="J223" s="567"/>
      <c r="K223" s="583"/>
      <c r="L223" s="583"/>
      <c r="M223" s="583"/>
      <c r="N223" s="567"/>
      <c r="O223" s="566"/>
      <c r="P223" s="557"/>
      <c r="Q223" s="559"/>
      <c r="R223" s="581"/>
      <c r="S223" s="557"/>
      <c r="T223" s="559"/>
      <c r="U223" s="581"/>
      <c r="V223" s="557"/>
      <c r="W223" s="559"/>
      <c r="X223" s="561"/>
      <c r="Y223" s="559"/>
      <c r="Z223" s="561"/>
      <c r="AA223" s="566"/>
      <c r="AB223" s="408">
        <v>2</v>
      </c>
      <c r="AC223" s="433" t="s">
        <v>846</v>
      </c>
      <c r="AD223" s="138"/>
      <c r="AE223" s="331" t="s">
        <v>223</v>
      </c>
      <c r="AF223" s="330" t="s">
        <v>726</v>
      </c>
      <c r="AG223" s="331" t="s">
        <v>3</v>
      </c>
      <c r="AH223" s="332" t="s">
        <v>12</v>
      </c>
      <c r="AI223" s="332" t="s">
        <v>8</v>
      </c>
      <c r="AJ223" s="333" t="str">
        <f t="shared" si="236"/>
        <v>40%</v>
      </c>
      <c r="AK223" s="332" t="s">
        <v>17</v>
      </c>
      <c r="AL223" s="332" t="s">
        <v>20</v>
      </c>
      <c r="AM223" s="332" t="s">
        <v>111</v>
      </c>
      <c r="AN223" s="308">
        <f>IFERROR(IF(AND(AG222="Probabilidad",AG223="Probabilidad"),(AP222-(+AP222*AJ223)),IF(AG223="Probabilidad",(Q222-(+Q222*AJ223)),IF(AG223="Impacto",AP222,""))),"")</f>
        <v>0.28799999999999998</v>
      </c>
      <c r="AO223" s="419" t="str">
        <f t="shared" si="245"/>
        <v>Baja</v>
      </c>
      <c r="AP223" s="125">
        <f>+AN223</f>
        <v>0.28799999999999998</v>
      </c>
      <c r="AQ223" s="419" t="str">
        <f t="shared" si="246"/>
        <v>Leve</v>
      </c>
      <c r="AR223" s="125">
        <f>IFERROR(IF(AND(AG222="Impacto",AG223="Impacto"),(AR222-(+AR222*AJ223)),IF(AG223="Impacto",(Y222-(+Y222*AJ223)),IF(AG223="Probabilidad",AR222,""))),"")</f>
        <v>0.2</v>
      </c>
      <c r="AS223" s="404" t="str">
        <f t="shared" si="248"/>
        <v>Bajo</v>
      </c>
      <c r="AT223" s="546"/>
      <c r="AU223" s="546"/>
      <c r="AV223" s="547"/>
      <c r="AW223" s="319"/>
      <c r="AX223" s="319"/>
      <c r="AY223" s="335">
        <v>0</v>
      </c>
      <c r="AZ223" s="336">
        <v>0</v>
      </c>
      <c r="BA223" s="336">
        <v>0</v>
      </c>
      <c r="BB223" s="336">
        <v>0</v>
      </c>
      <c r="BC223" s="336">
        <v>0</v>
      </c>
      <c r="BJ223" s="329"/>
      <c r="BK223" s="329"/>
      <c r="BL223" s="329"/>
      <c r="BM223" s="329"/>
      <c r="BN223" s="329"/>
      <c r="BO223" s="329"/>
      <c r="BP223" s="329"/>
      <c r="BQ223" s="329"/>
      <c r="BR223" s="329"/>
      <c r="BS223" s="329"/>
      <c r="BT223" s="329"/>
      <c r="BU223" s="329"/>
      <c r="BV223" s="329"/>
      <c r="BW223" s="329"/>
      <c r="BX223" s="329"/>
      <c r="BY223" s="329"/>
      <c r="BZ223" s="329"/>
      <c r="CA223" s="329"/>
      <c r="CB223" s="329"/>
      <c r="CC223" s="329"/>
      <c r="CD223" s="329"/>
      <c r="CE223" s="329"/>
      <c r="CF223" s="329"/>
      <c r="CG223" s="329"/>
      <c r="CH223" s="329"/>
      <c r="CL223" s="329"/>
    </row>
    <row r="224" spans="1:90" s="1" customFormat="1" ht="13.9" hidden="1" customHeight="1" x14ac:dyDescent="0.3">
      <c r="A224" s="565"/>
      <c r="B224" s="567" t="s">
        <v>463</v>
      </c>
      <c r="C224" s="567" t="s">
        <v>255</v>
      </c>
      <c r="D224" s="567" t="s">
        <v>462</v>
      </c>
      <c r="E224" s="567" t="s">
        <v>256</v>
      </c>
      <c r="F224" s="541"/>
      <c r="G224" s="541"/>
      <c r="H224" s="541"/>
      <c r="I224" s="541"/>
      <c r="J224" s="567" t="s">
        <v>397</v>
      </c>
      <c r="K224" s="582" t="s">
        <v>817</v>
      </c>
      <c r="L224" s="583" t="s">
        <v>461</v>
      </c>
      <c r="M224" s="583" t="str">
        <f>+CONCATENATE(J224," ",K224," ",L224)</f>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
      <c r="N224" s="567"/>
      <c r="O224" s="566">
        <f>170*12</f>
        <v>2040</v>
      </c>
      <c r="P224" s="557"/>
      <c r="Q224" s="559"/>
      <c r="R224" s="581"/>
      <c r="S224" s="557"/>
      <c r="T224" s="559"/>
      <c r="U224" s="581"/>
      <c r="V224" s="557"/>
      <c r="W224" s="559"/>
      <c r="X224" s="561"/>
      <c r="Y224" s="559"/>
      <c r="Z224" s="561"/>
      <c r="AA224" s="566"/>
      <c r="AB224" s="408"/>
      <c r="AC224" s="433"/>
      <c r="AD224" s="138"/>
      <c r="AE224" s="331"/>
      <c r="AF224" s="330"/>
      <c r="AG224" s="331" t="str">
        <f t="shared" si="244"/>
        <v/>
      </c>
      <c r="AH224" s="332"/>
      <c r="AI224" s="332"/>
      <c r="AJ224" s="333" t="str">
        <f t="shared" si="236"/>
        <v/>
      </c>
      <c r="AK224" s="332"/>
      <c r="AL224" s="332"/>
      <c r="AM224" s="332"/>
      <c r="AN224" s="124"/>
      <c r="AO224" s="419" t="str">
        <f t="shared" si="245"/>
        <v/>
      </c>
      <c r="AP224" s="125"/>
      <c r="AQ224" s="419" t="str">
        <f t="shared" si="246"/>
        <v/>
      </c>
      <c r="AR224" s="125" t="str">
        <f t="shared" si="247"/>
        <v/>
      </c>
      <c r="AS224" s="404" t="str">
        <f t="shared" si="248"/>
        <v/>
      </c>
      <c r="AT224" s="404"/>
      <c r="AU224" s="404"/>
      <c r="AV224" s="418"/>
      <c r="AW224" s="319"/>
      <c r="AX224" s="319"/>
      <c r="AY224" s="139"/>
      <c r="AZ224" s="136"/>
      <c r="BA224" s="136"/>
      <c r="BB224" s="136"/>
      <c r="BC224" s="136"/>
      <c r="BJ224" s="329"/>
      <c r="BK224" s="329"/>
      <c r="BL224" s="329"/>
      <c r="BM224" s="329"/>
      <c r="BN224" s="329"/>
      <c r="BO224" s="329"/>
      <c r="BP224" s="329"/>
      <c r="BQ224" s="329"/>
      <c r="BR224" s="329"/>
      <c r="BS224" s="329"/>
      <c r="BT224" s="329"/>
      <c r="BU224" s="329"/>
      <c r="BV224" s="329"/>
      <c r="BW224" s="329"/>
      <c r="BX224" s="329"/>
      <c r="BY224" s="329"/>
      <c r="BZ224" s="329"/>
      <c r="CA224" s="329"/>
      <c r="CB224" s="329"/>
      <c r="CC224" s="329"/>
      <c r="CD224" s="329"/>
      <c r="CE224" s="329"/>
      <c r="CF224" s="329"/>
      <c r="CG224" s="329"/>
      <c r="CH224" s="329"/>
      <c r="CL224" s="329"/>
    </row>
    <row r="225" spans="1:90" s="1" customFormat="1" ht="13.9" hidden="1" customHeight="1" x14ac:dyDescent="0.3">
      <c r="A225" s="565"/>
      <c r="B225" s="567"/>
      <c r="C225" s="567"/>
      <c r="D225" s="567"/>
      <c r="E225" s="566"/>
      <c r="F225" s="541"/>
      <c r="G225" s="541"/>
      <c r="H225" s="541"/>
      <c r="I225" s="541"/>
      <c r="J225" s="567"/>
      <c r="K225" s="583"/>
      <c r="L225" s="583"/>
      <c r="M225" s="583"/>
      <c r="N225" s="567"/>
      <c r="O225" s="566"/>
      <c r="P225" s="557"/>
      <c r="Q225" s="559"/>
      <c r="R225" s="581"/>
      <c r="S225" s="557"/>
      <c r="T225" s="559"/>
      <c r="U225" s="581"/>
      <c r="V225" s="557"/>
      <c r="W225" s="559"/>
      <c r="X225" s="561"/>
      <c r="Y225" s="559"/>
      <c r="Z225" s="561"/>
      <c r="AA225" s="566"/>
      <c r="AB225" s="408"/>
      <c r="AC225" s="433"/>
      <c r="AD225" s="138"/>
      <c r="AE225" s="331"/>
      <c r="AF225" s="330"/>
      <c r="AG225" s="331" t="str">
        <f t="shared" si="244"/>
        <v/>
      </c>
      <c r="AH225" s="332"/>
      <c r="AI225" s="332"/>
      <c r="AJ225" s="333" t="str">
        <f t="shared" si="236"/>
        <v/>
      </c>
      <c r="AK225" s="332"/>
      <c r="AL225" s="332"/>
      <c r="AM225" s="332"/>
      <c r="AN225" s="124"/>
      <c r="AO225" s="419" t="str">
        <f t="shared" si="245"/>
        <v/>
      </c>
      <c r="AP225" s="125"/>
      <c r="AQ225" s="419" t="str">
        <f t="shared" si="246"/>
        <v/>
      </c>
      <c r="AR225" s="125" t="str">
        <f t="shared" si="247"/>
        <v/>
      </c>
      <c r="AS225" s="404" t="str">
        <f t="shared" si="248"/>
        <v/>
      </c>
      <c r="AT225" s="404"/>
      <c r="AU225" s="404"/>
      <c r="AV225" s="418"/>
      <c r="AW225" s="319"/>
      <c r="AX225" s="319"/>
      <c r="AY225" s="139"/>
      <c r="AZ225" s="136"/>
      <c r="BA225" s="136"/>
      <c r="BB225" s="136"/>
      <c r="BC225" s="136"/>
      <c r="BJ225" s="329"/>
      <c r="BK225" s="329"/>
      <c r="BL225" s="329"/>
      <c r="BM225" s="329"/>
      <c r="BN225" s="329"/>
      <c r="BO225" s="329"/>
      <c r="BP225" s="329"/>
      <c r="BQ225" s="329"/>
      <c r="BR225" s="329"/>
      <c r="BS225" s="329"/>
      <c r="BT225" s="329"/>
      <c r="BU225" s="329"/>
      <c r="BV225" s="329"/>
      <c r="BW225" s="329"/>
      <c r="BX225" s="329"/>
      <c r="BY225" s="329"/>
      <c r="BZ225" s="329"/>
      <c r="CA225" s="329"/>
      <c r="CB225" s="329"/>
      <c r="CC225" s="329"/>
      <c r="CD225" s="329"/>
      <c r="CE225" s="329"/>
      <c r="CF225" s="329"/>
      <c r="CG225" s="329"/>
      <c r="CH225" s="329"/>
      <c r="CL225" s="329"/>
    </row>
    <row r="226" spans="1:90" s="1" customFormat="1" ht="13.9" hidden="1" customHeight="1" x14ac:dyDescent="0.3">
      <c r="A226" s="565"/>
      <c r="B226" s="567" t="s">
        <v>463</v>
      </c>
      <c r="C226" s="567" t="s">
        <v>255</v>
      </c>
      <c r="D226" s="567" t="s">
        <v>462</v>
      </c>
      <c r="E226" s="567" t="s">
        <v>256</v>
      </c>
      <c r="F226" s="541"/>
      <c r="G226" s="541"/>
      <c r="H226" s="541"/>
      <c r="I226" s="541"/>
      <c r="J226" s="567" t="s">
        <v>397</v>
      </c>
      <c r="K226" s="582" t="s">
        <v>817</v>
      </c>
      <c r="L226" s="583" t="s">
        <v>461</v>
      </c>
      <c r="M226" s="583" t="str">
        <f>+CONCATENATE(J226," ",K226," ",L226)</f>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
      <c r="N226" s="567"/>
      <c r="O226" s="566">
        <f>170*12</f>
        <v>2040</v>
      </c>
      <c r="P226" s="557"/>
      <c r="Q226" s="559"/>
      <c r="R226" s="581"/>
      <c r="S226" s="557"/>
      <c r="T226" s="559"/>
      <c r="U226" s="581"/>
      <c r="V226" s="557"/>
      <c r="W226" s="559"/>
      <c r="X226" s="561"/>
      <c r="Y226" s="559"/>
      <c r="Z226" s="561"/>
      <c r="AA226" s="566"/>
      <c r="AB226" s="408"/>
      <c r="AC226" s="433"/>
      <c r="AD226" s="138"/>
      <c r="AE226" s="331"/>
      <c r="AF226" s="330"/>
      <c r="AG226" s="331" t="str">
        <f t="shared" si="244"/>
        <v/>
      </c>
      <c r="AH226" s="332"/>
      <c r="AI226" s="332"/>
      <c r="AJ226" s="333" t="str">
        <f t="shared" si="236"/>
        <v/>
      </c>
      <c r="AK226" s="332"/>
      <c r="AL226" s="332"/>
      <c r="AM226" s="332"/>
      <c r="AN226" s="124"/>
      <c r="AO226" s="419" t="str">
        <f t="shared" si="245"/>
        <v/>
      </c>
      <c r="AP226" s="125"/>
      <c r="AQ226" s="419" t="str">
        <f t="shared" si="246"/>
        <v/>
      </c>
      <c r="AR226" s="125" t="str">
        <f t="shared" si="247"/>
        <v/>
      </c>
      <c r="AS226" s="404" t="str">
        <f t="shared" si="248"/>
        <v/>
      </c>
      <c r="AT226" s="404"/>
      <c r="AU226" s="404"/>
      <c r="AV226" s="418"/>
      <c r="AW226" s="319"/>
      <c r="AX226" s="319"/>
      <c r="AY226" s="139"/>
      <c r="AZ226" s="136"/>
      <c r="BA226" s="136"/>
      <c r="BB226" s="136"/>
      <c r="BC226" s="136"/>
      <c r="BJ226" s="329"/>
      <c r="BK226" s="329"/>
      <c r="BL226" s="329"/>
      <c r="BM226" s="329"/>
      <c r="BN226" s="329"/>
      <c r="BO226" s="329"/>
      <c r="BP226" s="329"/>
      <c r="BQ226" s="329"/>
      <c r="BR226" s="329"/>
      <c r="BS226" s="329"/>
      <c r="BT226" s="329"/>
      <c r="BU226" s="329"/>
      <c r="BV226" s="329"/>
      <c r="BW226" s="329"/>
      <c r="BX226" s="329"/>
      <c r="BY226" s="329"/>
      <c r="BZ226" s="329"/>
      <c r="CA226" s="329"/>
      <c r="CB226" s="329"/>
      <c r="CC226" s="329"/>
      <c r="CD226" s="329"/>
      <c r="CE226" s="329"/>
      <c r="CF226" s="329"/>
      <c r="CG226" s="329"/>
      <c r="CH226" s="329"/>
      <c r="CL226" s="329"/>
    </row>
    <row r="227" spans="1:90" s="1" customFormat="1" ht="13.9" hidden="1" customHeight="1" x14ac:dyDescent="0.3">
      <c r="A227" s="565"/>
      <c r="B227" s="567"/>
      <c r="C227" s="567"/>
      <c r="D227" s="567"/>
      <c r="E227" s="566"/>
      <c r="F227" s="541"/>
      <c r="G227" s="541"/>
      <c r="H227" s="541"/>
      <c r="I227" s="541"/>
      <c r="J227" s="567"/>
      <c r="K227" s="583"/>
      <c r="L227" s="583"/>
      <c r="M227" s="583"/>
      <c r="N227" s="567"/>
      <c r="O227" s="566"/>
      <c r="P227" s="557"/>
      <c r="Q227" s="559"/>
      <c r="R227" s="581"/>
      <c r="S227" s="557"/>
      <c r="T227" s="559"/>
      <c r="U227" s="581"/>
      <c r="V227" s="557"/>
      <c r="W227" s="559"/>
      <c r="X227" s="561"/>
      <c r="Y227" s="559"/>
      <c r="Z227" s="561"/>
      <c r="AA227" s="566"/>
      <c r="AB227" s="408"/>
      <c r="AC227" s="433"/>
      <c r="AD227" s="138"/>
      <c r="AE227" s="331"/>
      <c r="AF227" s="330"/>
      <c r="AG227" s="331" t="str">
        <f t="shared" si="244"/>
        <v/>
      </c>
      <c r="AH227" s="332"/>
      <c r="AI227" s="332"/>
      <c r="AJ227" s="333" t="str">
        <f t="shared" si="236"/>
        <v/>
      </c>
      <c r="AK227" s="332"/>
      <c r="AL227" s="332"/>
      <c r="AM227" s="332"/>
      <c r="AN227" s="124"/>
      <c r="AO227" s="419" t="str">
        <f t="shared" si="245"/>
        <v/>
      </c>
      <c r="AP227" s="125"/>
      <c r="AQ227" s="419" t="str">
        <f t="shared" si="246"/>
        <v/>
      </c>
      <c r="AR227" s="125" t="str">
        <f t="shared" si="247"/>
        <v/>
      </c>
      <c r="AS227" s="404" t="str">
        <f t="shared" si="248"/>
        <v/>
      </c>
      <c r="AT227" s="404"/>
      <c r="AU227" s="404"/>
      <c r="AV227" s="418"/>
      <c r="AW227" s="319"/>
      <c r="AX227" s="319"/>
      <c r="AY227" s="139"/>
      <c r="AZ227" s="136"/>
      <c r="BA227" s="136"/>
      <c r="BB227" s="136"/>
      <c r="BC227" s="136"/>
      <c r="BJ227" s="329"/>
      <c r="BK227" s="329"/>
      <c r="BL227" s="329"/>
      <c r="BM227" s="329"/>
      <c r="BN227" s="329"/>
      <c r="BO227" s="329"/>
      <c r="BP227" s="329"/>
      <c r="BQ227" s="329"/>
      <c r="BR227" s="329"/>
      <c r="BS227" s="329"/>
      <c r="BT227" s="329"/>
      <c r="BU227" s="329"/>
      <c r="BV227" s="329"/>
      <c r="BW227" s="329"/>
      <c r="BX227" s="329"/>
      <c r="BY227" s="329"/>
      <c r="BZ227" s="329"/>
      <c r="CA227" s="329"/>
      <c r="CB227" s="329"/>
      <c r="CC227" s="329"/>
      <c r="CD227" s="329"/>
      <c r="CE227" s="329"/>
      <c r="CF227" s="329"/>
      <c r="CG227" s="329"/>
      <c r="CH227" s="329"/>
      <c r="CL227" s="329"/>
    </row>
    <row r="228" spans="1:90" s="1" customFormat="1" ht="114" x14ac:dyDescent="0.3">
      <c r="A228" s="565" t="s">
        <v>459</v>
      </c>
      <c r="B228" s="567" t="s">
        <v>456</v>
      </c>
      <c r="C228" s="567" t="s">
        <v>255</v>
      </c>
      <c r="D228" s="567" t="s">
        <v>922</v>
      </c>
      <c r="E228" s="567" t="s">
        <v>257</v>
      </c>
      <c r="F228" s="541" t="s">
        <v>783</v>
      </c>
      <c r="G228" s="541" t="s">
        <v>794</v>
      </c>
      <c r="H228" s="541" t="s">
        <v>795</v>
      </c>
      <c r="I228" s="541" t="s">
        <v>800</v>
      </c>
      <c r="J228" s="567" t="s">
        <v>397</v>
      </c>
      <c r="K228" s="582" t="s">
        <v>818</v>
      </c>
      <c r="L228" s="583" t="s">
        <v>819</v>
      </c>
      <c r="M228" s="583" t="str">
        <f t="shared" ref="M228:M270" si="276">+CONCATENATE(J228," ",K228," ",L228)</f>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N228" s="567" t="s">
        <v>213</v>
      </c>
      <c r="O228" s="566">
        <v>4800</v>
      </c>
      <c r="P228" s="557" t="str">
        <f t="shared" si="204"/>
        <v>Alta</v>
      </c>
      <c r="Q228" s="559">
        <f t="shared" ref="Q228" si="277">IF(P228="","",IF(P228="Muy Baja",0.2,IF(P228="Baja",0.4,IF(P228="Media",0.6,IF(P228="Alta",0.8,IF(P228="Muy Alta",1,))))))</f>
        <v>0.8</v>
      </c>
      <c r="R228" s="581" t="s">
        <v>132</v>
      </c>
      <c r="S228" s="557" t="str">
        <f>IF(OR(R228='Tabla Impacto'!$C$11,R228='Tabla Impacto'!$D$11),"Leve",IF(OR(R228='Tabla Impacto'!$C$12,R228='Tabla Impacto'!$D$12),"Menor",IF(OR(R228='Tabla Impacto'!$C$13,R228='Tabla Impacto'!$D$13),"Moderado",IF(OR(R228='Tabla Impacto'!$C$14,R228='Tabla Impacto'!$D$14),"Mayor",IF(OR(R228='Tabla Impacto'!$C$15,R228='Tabla Impacto'!$D$15),"Catastrófico","")))))</f>
        <v>Menor</v>
      </c>
      <c r="T228" s="559">
        <f t="shared" ref="T228" si="278">IF(S228="","",IF(S228="Leve",0.2,IF(S228="Menor",0.4,IF(S228="Moderado",0.6,IF(S228="Mayor",0.8,IF(S228="Catastrófico",1,))))))</f>
        <v>0.4</v>
      </c>
      <c r="U228" s="581"/>
      <c r="V228" s="557" t="str">
        <f>IF(OR(U228='Tabla Impacto'!$C$11,U228='Tabla Impacto'!$D$11),"Leve",IF(OR(U228='Tabla Impacto'!$C$12,U228='Tabla Impacto'!$D$12),"Menor",IF(OR(U228='Tabla Impacto'!$C$13,U228='Tabla Impacto'!$D$13),"Moderado",IF(OR(U228='Tabla Impacto'!$C$14,U228='Tabla Impacto'!$D$14),"Mayor",IF(OR(U228='Tabla Impacto'!$C$15,U228='Tabla Impacto'!$D$15),"Catastrófico","")))))</f>
        <v/>
      </c>
      <c r="W228" s="559" t="str">
        <f t="shared" ref="W228" si="279">IF(V228="","",IF(V228="Leve",0.2,IF(V228="Menor",0.4,IF(V228="Moderado",0.6,IF(V228="Mayor",0.8,IF(V228="Catastrófico",1,))))))</f>
        <v/>
      </c>
      <c r="X228" s="561" t="str">
        <f>IF(Y228="","",IF(Y228='Tabla Impacto'!$G$4,'Tabla Impacto'!$F$4,IF(Y228='Tabla Impacto'!$G$5,'Tabla Impacto'!$F$5,IF(Y228='Tabla Impacto'!$G$6,'Tabla Impacto'!$F$6,IF(Y228='Tabla Impacto'!$G$7,'Tabla Impacto'!$F$7,IF(Y228='Tabla Impacto'!$G$8,'Tabla Impacto'!$F$8))))))</f>
        <v>Menor</v>
      </c>
      <c r="Y228" s="559">
        <f t="shared" ref="Y228" si="280">+IF(T228="",W228,IF(W228="",T228,IF(T228&gt;W228,T228,W228)))</f>
        <v>0.4</v>
      </c>
      <c r="Z228" s="561" t="str">
        <f t="shared" ref="Z228" si="281">IF(OR(AND(P228="Muy Baja",X228="Leve"),AND(P228="Muy Baja",X228="Menor"),AND(P228="Baja",X228="Leve")),"Bajo",IF(OR(AND(P228="Muy baja",X228="Moderado"),AND(P228="Baja",X228="Menor"),AND(P228="Baja",X228="Moderado"),AND(P228="Media",X228="Leve"),AND(P228="Media",X228="Menor"),AND(P228="Media",X228="Moderado"),AND(P228="Alta",X228="Leve"),AND(P228="Alta",X228="Menor")),"Moderado",IF(OR(AND(P228="Muy Baja",X228="Mayor"),AND(P228="Baja",X228="Mayor"),AND(P228="Media",X228="Mayor"),AND(P228="Alta",X228="Moderado"),AND(P228="Alta",X228="Mayor"),AND(P228="Muy Alta",X228="Leve"),AND(P228="Muy Alta",X228="Menor"),AND(P228="Muy Alta",X228="Moderado"),AND(P228="Muy Alta",X228="Mayor")),"Alto",IF(OR(AND(P228="Muy Baja",X228="Catastrófico"),AND(P228="Baja",X228="Catastrófico"),AND(P228="Media",X228="Catastrófico"),AND(P228="Alta",X228="Catastrófico"),AND(P228="Muy Alta",X228="Catastrófico")),"Extremo",""))))</f>
        <v>Moderado</v>
      </c>
      <c r="AA228" s="566"/>
      <c r="AB228" s="408">
        <v>1</v>
      </c>
      <c r="AC228" s="433" t="s">
        <v>875</v>
      </c>
      <c r="AD228" s="138"/>
      <c r="AE228" s="331" t="s">
        <v>223</v>
      </c>
      <c r="AF228" s="330" t="s">
        <v>727</v>
      </c>
      <c r="AG228" s="331" t="s">
        <v>3</v>
      </c>
      <c r="AH228" s="332" t="s">
        <v>12</v>
      </c>
      <c r="AI228" s="332" t="s">
        <v>8</v>
      </c>
      <c r="AJ228" s="333" t="str">
        <f t="shared" si="236"/>
        <v>40%</v>
      </c>
      <c r="AK228" s="332" t="s">
        <v>17</v>
      </c>
      <c r="AL228" s="332" t="s">
        <v>20</v>
      </c>
      <c r="AM228" s="332" t="s">
        <v>111</v>
      </c>
      <c r="AN228" s="309">
        <f>IFERROR(IF(AG228="Probabilidad",(Q228-(+Q228*AJ228)),IF(AG228="Impacto",Q228,"")),"")</f>
        <v>0.48</v>
      </c>
      <c r="AO228" s="419" t="str">
        <f t="shared" ref="AO228" si="282">IFERROR(IF(AN228="","",IF(AN228&lt;=0.2,"Muy Baja",IF(AN228&lt;=0.4,"Baja",IF(AN228&lt;=0.6,"Media",IF(AN228&lt;=0.8,"Alta","Muy Alta"))))),"")</f>
        <v>Media</v>
      </c>
      <c r="AP228" s="125">
        <f>+AN228</f>
        <v>0.48</v>
      </c>
      <c r="AQ228" s="419" t="str">
        <f t="shared" ref="AQ228" si="283">IFERROR(IF(AR228="","",IF(AR228&lt;=0.2,"Leve",IF(AR228&lt;=0.4,"Menor",IF(AR228&lt;=0.6,"Moderado",IF(AR228&lt;=0.8,"Mayor","Catastrófico"))))),"")</f>
        <v>Menor</v>
      </c>
      <c r="AR228" s="125">
        <f>IFERROR(IF(AG228="Impacto",(Y228-(+Y228*AJ228)),IF(AG228="Probabilidad",Y228,"")),"")</f>
        <v>0.4</v>
      </c>
      <c r="AS228" s="404" t="str">
        <f t="shared" ref="AS228" si="284">IFERROR(IF(OR(AND(AO228="Muy Baja",AQ228="Leve"),AND(AO228="Muy Baja",AQ228="Menor"),AND(AO228="Baja",AQ228="Leve")),"Bajo",IF(OR(AND(AO228="Muy baja",AQ228="Moderado"),AND(AO228="Baja",AQ228="Menor"),AND(AO228="Baja",AQ228="Moderado"),AND(AO228="Media",AQ228="Leve"),AND(AO228="Media",AQ228="Menor"),AND(AO228="Media",AQ228="Moderado"),AND(AO228="Alta",AQ228="Leve"),AND(AO228="Alta",AQ228="Menor")),"Moderado",IF(OR(AND(AO228="Muy Baja",AQ228="Mayor"),AND(AO228="Baja",AQ228="Mayor"),AND(AO228="Media",AQ228="Mayor"),AND(AO228="Alta",AQ228="Moderado"),AND(AO228="Alta",AQ228="Mayor"),AND(AO228="Muy Alta",AQ228="Leve"),AND(AO228="Muy Alta",AQ228="Menor"),AND(AO228="Muy Alta",AQ228="Moderado"),AND(AO228="Muy Alta",AQ228="Mayor")),"Alto",IF(OR(AND(AO228="Muy Baja",AQ228="Catastrófico"),AND(AO228="Baja",AQ228="Catastrófico"),AND(AO228="Media",AQ228="Catastrófico"),AND(AO228="Alta",AQ228="Catastrófico"),AND(AO228="Muy Alta",AQ228="Catastrófico")),"Extremo","")))),"")</f>
        <v>Moderado</v>
      </c>
      <c r="AT228" s="416">
        <f>+AP228</f>
        <v>0.48</v>
      </c>
      <c r="AU228" s="416">
        <f>+AR228</f>
        <v>0.4</v>
      </c>
      <c r="AV228" s="418" t="s">
        <v>122</v>
      </c>
      <c r="AW228" s="319"/>
      <c r="AX228" s="319"/>
      <c r="AY228" s="335">
        <v>0</v>
      </c>
      <c r="AZ228" s="336">
        <v>0</v>
      </c>
      <c r="BA228" s="336">
        <v>0</v>
      </c>
      <c r="BB228" s="336">
        <v>0</v>
      </c>
      <c r="BC228" s="336">
        <v>0</v>
      </c>
      <c r="BJ228" s="329"/>
      <c r="BK228" s="329"/>
      <c r="BL228" s="329"/>
      <c r="BM228" s="329"/>
      <c r="BN228" s="329"/>
      <c r="BO228" s="329"/>
      <c r="BP228" s="329"/>
      <c r="BQ228" s="329"/>
      <c r="BR228" s="329"/>
      <c r="BS228" s="329"/>
      <c r="BT228" s="329"/>
      <c r="BU228" s="329"/>
      <c r="BV228" s="329"/>
      <c r="BW228" s="329"/>
      <c r="BX228" s="329"/>
      <c r="BY228" s="329"/>
      <c r="BZ228" s="329"/>
      <c r="CA228" s="329"/>
      <c r="CB228" s="329"/>
      <c r="CC228" s="329"/>
      <c r="CD228" s="329"/>
      <c r="CE228" s="329"/>
      <c r="CF228" s="329"/>
      <c r="CG228" s="329"/>
      <c r="CH228" s="329"/>
      <c r="CL228" s="329"/>
    </row>
    <row r="229" spans="1:90" s="1" customFormat="1" ht="13.9" hidden="1" customHeight="1" x14ac:dyDescent="0.3">
      <c r="A229" s="565"/>
      <c r="B229" s="567" t="s">
        <v>458</v>
      </c>
      <c r="C229" s="567" t="s">
        <v>255</v>
      </c>
      <c r="D229" s="567"/>
      <c r="E229" s="567" t="s">
        <v>257</v>
      </c>
      <c r="F229" s="541"/>
      <c r="G229" s="541"/>
      <c r="H229" s="541"/>
      <c r="I229" s="541"/>
      <c r="J229" s="567" t="s">
        <v>397</v>
      </c>
      <c r="K229" s="582" t="s">
        <v>818</v>
      </c>
      <c r="L229" s="583" t="s">
        <v>819</v>
      </c>
      <c r="M229" s="583" t="str">
        <f t="shared" si="276"/>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N229" s="567"/>
      <c r="O229" s="566"/>
      <c r="P229" s="557"/>
      <c r="Q229" s="559"/>
      <c r="R229" s="581"/>
      <c r="S229" s="557"/>
      <c r="T229" s="559"/>
      <c r="U229" s="581"/>
      <c r="V229" s="557"/>
      <c r="W229" s="559"/>
      <c r="X229" s="561"/>
      <c r="Y229" s="559"/>
      <c r="Z229" s="561"/>
      <c r="AA229" s="566"/>
      <c r="AB229" s="408"/>
      <c r="AC229" s="433"/>
      <c r="AD229" s="138"/>
      <c r="AE229" s="331"/>
      <c r="AF229" s="330"/>
      <c r="AG229" s="331" t="str">
        <f t="shared" si="244"/>
        <v/>
      </c>
      <c r="AH229" s="332"/>
      <c r="AI229" s="332"/>
      <c r="AJ229" s="333" t="str">
        <f t="shared" si="236"/>
        <v/>
      </c>
      <c r="AK229" s="332"/>
      <c r="AL229" s="332"/>
      <c r="AM229" s="332"/>
      <c r="AN229" s="124"/>
      <c r="AO229" s="419" t="str">
        <f t="shared" si="245"/>
        <v/>
      </c>
      <c r="AP229" s="125"/>
      <c r="AQ229" s="419" t="str">
        <f t="shared" si="246"/>
        <v/>
      </c>
      <c r="AR229" s="125" t="str">
        <f t="shared" si="247"/>
        <v/>
      </c>
      <c r="AS229" s="404" t="str">
        <f t="shared" si="248"/>
        <v/>
      </c>
      <c r="AT229" s="404"/>
      <c r="AU229" s="404"/>
      <c r="AV229" s="418"/>
      <c r="AW229" s="319"/>
      <c r="AX229" s="319"/>
      <c r="AY229" s="139"/>
      <c r="AZ229" s="136"/>
      <c r="BA229" s="136"/>
      <c r="BB229" s="136"/>
      <c r="BC229" s="136"/>
      <c r="BJ229" s="329"/>
      <c r="BK229" s="329"/>
      <c r="BL229" s="329"/>
      <c r="BM229" s="329"/>
      <c r="BN229" s="329"/>
      <c r="BO229" s="329"/>
      <c r="BP229" s="329"/>
      <c r="BQ229" s="329"/>
      <c r="BR229" s="329"/>
      <c r="BS229" s="329"/>
      <c r="BT229" s="329"/>
      <c r="BU229" s="329"/>
      <c r="BV229" s="329"/>
      <c r="BW229" s="329"/>
      <c r="BX229" s="329"/>
      <c r="BY229" s="329"/>
      <c r="BZ229" s="329"/>
      <c r="CA229" s="329"/>
      <c r="CB229" s="329"/>
      <c r="CC229" s="329"/>
      <c r="CD229" s="329"/>
      <c r="CE229" s="329"/>
      <c r="CF229" s="329"/>
      <c r="CG229" s="329"/>
      <c r="CH229" s="329"/>
      <c r="CL229" s="329"/>
    </row>
    <row r="230" spans="1:90" s="1" customFormat="1" ht="13.9" hidden="1" customHeight="1" x14ac:dyDescent="0.3">
      <c r="A230" s="565"/>
      <c r="B230" s="567" t="s">
        <v>458</v>
      </c>
      <c r="C230" s="567" t="s">
        <v>255</v>
      </c>
      <c r="D230" s="567"/>
      <c r="E230" s="567" t="s">
        <v>257</v>
      </c>
      <c r="F230" s="541"/>
      <c r="G230" s="541"/>
      <c r="H230" s="541"/>
      <c r="I230" s="541"/>
      <c r="J230" s="567" t="s">
        <v>397</v>
      </c>
      <c r="K230" s="582" t="s">
        <v>818</v>
      </c>
      <c r="L230" s="583" t="s">
        <v>819</v>
      </c>
      <c r="M230" s="583" t="str">
        <f t="shared" si="276"/>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N230" s="567"/>
      <c r="O230" s="566"/>
      <c r="P230" s="557"/>
      <c r="Q230" s="559"/>
      <c r="R230" s="581"/>
      <c r="S230" s="557"/>
      <c r="T230" s="559"/>
      <c r="U230" s="581"/>
      <c r="V230" s="557"/>
      <c r="W230" s="559"/>
      <c r="X230" s="561"/>
      <c r="Y230" s="559"/>
      <c r="Z230" s="561"/>
      <c r="AA230" s="566"/>
      <c r="AB230" s="408"/>
      <c r="AC230" s="433"/>
      <c r="AD230" s="138"/>
      <c r="AE230" s="331"/>
      <c r="AF230" s="330"/>
      <c r="AG230" s="331" t="str">
        <f t="shared" si="244"/>
        <v/>
      </c>
      <c r="AH230" s="332"/>
      <c r="AI230" s="332"/>
      <c r="AJ230" s="333" t="str">
        <f t="shared" si="236"/>
        <v/>
      </c>
      <c r="AK230" s="332"/>
      <c r="AL230" s="332"/>
      <c r="AM230" s="332"/>
      <c r="AN230" s="124"/>
      <c r="AO230" s="419" t="str">
        <f t="shared" si="245"/>
        <v/>
      </c>
      <c r="AP230" s="125"/>
      <c r="AQ230" s="419" t="str">
        <f t="shared" si="246"/>
        <v/>
      </c>
      <c r="AR230" s="125" t="str">
        <f t="shared" si="247"/>
        <v/>
      </c>
      <c r="AS230" s="404" t="str">
        <f t="shared" si="248"/>
        <v/>
      </c>
      <c r="AT230" s="404"/>
      <c r="AU230" s="404"/>
      <c r="AV230" s="418"/>
      <c r="AW230" s="319"/>
      <c r="AX230" s="319"/>
      <c r="AY230" s="139"/>
      <c r="AZ230" s="136"/>
      <c r="BA230" s="136"/>
      <c r="BB230" s="136"/>
      <c r="BC230" s="136"/>
      <c r="BJ230" s="329"/>
      <c r="BK230" s="329"/>
      <c r="BL230" s="329"/>
      <c r="BM230" s="329"/>
      <c r="BN230" s="329"/>
      <c r="BO230" s="329"/>
      <c r="BP230" s="329"/>
      <c r="BQ230" s="329"/>
      <c r="BR230" s="329"/>
      <c r="BS230" s="329"/>
      <c r="BT230" s="329"/>
      <c r="BU230" s="329"/>
      <c r="BV230" s="329"/>
      <c r="BW230" s="329"/>
      <c r="BX230" s="329"/>
      <c r="BY230" s="329"/>
      <c r="BZ230" s="329"/>
      <c r="CA230" s="329"/>
      <c r="CB230" s="329"/>
      <c r="CC230" s="329"/>
      <c r="CD230" s="329"/>
      <c r="CE230" s="329"/>
      <c r="CF230" s="329"/>
      <c r="CG230" s="329"/>
      <c r="CH230" s="329"/>
      <c r="CL230" s="329"/>
    </row>
    <row r="231" spans="1:90" s="1" customFormat="1" ht="13.9" hidden="1" customHeight="1" x14ac:dyDescent="0.3">
      <c r="A231" s="565"/>
      <c r="B231" s="567" t="s">
        <v>458</v>
      </c>
      <c r="C231" s="567" t="s">
        <v>255</v>
      </c>
      <c r="D231" s="567"/>
      <c r="E231" s="567" t="s">
        <v>257</v>
      </c>
      <c r="F231" s="541"/>
      <c r="G231" s="541"/>
      <c r="H231" s="541"/>
      <c r="I231" s="541"/>
      <c r="J231" s="567" t="s">
        <v>397</v>
      </c>
      <c r="K231" s="582" t="s">
        <v>818</v>
      </c>
      <c r="L231" s="583" t="s">
        <v>819</v>
      </c>
      <c r="M231" s="583" t="str">
        <f t="shared" si="276"/>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N231" s="567"/>
      <c r="O231" s="566"/>
      <c r="P231" s="557"/>
      <c r="Q231" s="559"/>
      <c r="R231" s="581"/>
      <c r="S231" s="557"/>
      <c r="T231" s="559"/>
      <c r="U231" s="581"/>
      <c r="V231" s="557"/>
      <c r="W231" s="559"/>
      <c r="X231" s="561"/>
      <c r="Y231" s="559"/>
      <c r="Z231" s="561"/>
      <c r="AA231" s="566"/>
      <c r="AB231" s="408"/>
      <c r="AC231" s="433"/>
      <c r="AD231" s="138"/>
      <c r="AE231" s="331"/>
      <c r="AF231" s="330"/>
      <c r="AG231" s="331" t="str">
        <f t="shared" si="244"/>
        <v/>
      </c>
      <c r="AH231" s="332"/>
      <c r="AI231" s="332"/>
      <c r="AJ231" s="333" t="str">
        <f t="shared" si="236"/>
        <v/>
      </c>
      <c r="AK231" s="332"/>
      <c r="AL231" s="332"/>
      <c r="AM231" s="332"/>
      <c r="AN231" s="124"/>
      <c r="AO231" s="419" t="str">
        <f t="shared" si="245"/>
        <v/>
      </c>
      <c r="AP231" s="125"/>
      <c r="AQ231" s="419" t="str">
        <f t="shared" si="246"/>
        <v/>
      </c>
      <c r="AR231" s="125" t="str">
        <f t="shared" si="247"/>
        <v/>
      </c>
      <c r="AS231" s="404" t="str">
        <f t="shared" si="248"/>
        <v/>
      </c>
      <c r="AT231" s="404"/>
      <c r="AU231" s="404"/>
      <c r="AV231" s="418"/>
      <c r="AW231" s="319"/>
      <c r="AX231" s="319"/>
      <c r="AY231" s="139"/>
      <c r="AZ231" s="136"/>
      <c r="BA231" s="136"/>
      <c r="BB231" s="136"/>
      <c r="BC231" s="136"/>
      <c r="BJ231" s="329"/>
      <c r="BK231" s="329"/>
      <c r="BL231" s="329"/>
      <c r="BM231" s="329"/>
      <c r="BN231" s="329"/>
      <c r="BO231" s="329"/>
      <c r="BP231" s="329"/>
      <c r="BQ231" s="329"/>
      <c r="BR231" s="329"/>
      <c r="BS231" s="329"/>
      <c r="BT231" s="329"/>
      <c r="BU231" s="329"/>
      <c r="BV231" s="329"/>
      <c r="BW231" s="329"/>
      <c r="BX231" s="329"/>
      <c r="BY231" s="329"/>
      <c r="BZ231" s="329"/>
      <c r="CA231" s="329"/>
      <c r="CB231" s="329"/>
      <c r="CC231" s="329"/>
      <c r="CD231" s="329"/>
      <c r="CE231" s="329"/>
      <c r="CF231" s="329"/>
      <c r="CG231" s="329"/>
      <c r="CH231" s="329"/>
      <c r="CL231" s="329"/>
    </row>
    <row r="232" spans="1:90" s="1" customFormat="1" ht="13.9" hidden="1" customHeight="1" x14ac:dyDescent="0.3">
      <c r="A232" s="565"/>
      <c r="B232" s="567" t="s">
        <v>458</v>
      </c>
      <c r="C232" s="567" t="s">
        <v>255</v>
      </c>
      <c r="D232" s="567"/>
      <c r="E232" s="567" t="s">
        <v>257</v>
      </c>
      <c r="F232" s="541"/>
      <c r="G232" s="541"/>
      <c r="H232" s="541"/>
      <c r="I232" s="541"/>
      <c r="J232" s="567" t="s">
        <v>397</v>
      </c>
      <c r="K232" s="582" t="s">
        <v>818</v>
      </c>
      <c r="L232" s="583" t="s">
        <v>819</v>
      </c>
      <c r="M232" s="583" t="str">
        <f t="shared" si="276"/>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N232" s="567"/>
      <c r="O232" s="566"/>
      <c r="P232" s="557"/>
      <c r="Q232" s="559"/>
      <c r="R232" s="581"/>
      <c r="S232" s="557"/>
      <c r="T232" s="559"/>
      <c r="U232" s="581"/>
      <c r="V232" s="557"/>
      <c r="W232" s="559"/>
      <c r="X232" s="561"/>
      <c r="Y232" s="559"/>
      <c r="Z232" s="561"/>
      <c r="AA232" s="566"/>
      <c r="AB232" s="408"/>
      <c r="AC232" s="433"/>
      <c r="AD232" s="138"/>
      <c r="AE232" s="331"/>
      <c r="AF232" s="330"/>
      <c r="AG232" s="331" t="str">
        <f t="shared" si="244"/>
        <v/>
      </c>
      <c r="AH232" s="332"/>
      <c r="AI232" s="332"/>
      <c r="AJ232" s="333" t="str">
        <f t="shared" si="236"/>
        <v/>
      </c>
      <c r="AK232" s="332"/>
      <c r="AL232" s="332"/>
      <c r="AM232" s="332"/>
      <c r="AN232" s="124"/>
      <c r="AO232" s="419" t="str">
        <f t="shared" si="245"/>
        <v/>
      </c>
      <c r="AP232" s="125"/>
      <c r="AQ232" s="419" t="str">
        <f t="shared" si="246"/>
        <v/>
      </c>
      <c r="AR232" s="125" t="str">
        <f t="shared" si="247"/>
        <v/>
      </c>
      <c r="AS232" s="404" t="str">
        <f t="shared" si="248"/>
        <v/>
      </c>
      <c r="AT232" s="404"/>
      <c r="AU232" s="404"/>
      <c r="AV232" s="418"/>
      <c r="AW232" s="319"/>
      <c r="AX232" s="319"/>
      <c r="AY232" s="139"/>
      <c r="AZ232" s="136"/>
      <c r="BA232" s="136"/>
      <c r="BB232" s="136"/>
      <c r="BC232" s="136"/>
      <c r="BJ232" s="329"/>
      <c r="BK232" s="329"/>
      <c r="BL232" s="329"/>
      <c r="BM232" s="329"/>
      <c r="BN232" s="329"/>
      <c r="BO232" s="329"/>
      <c r="BP232" s="329"/>
      <c r="BQ232" s="329"/>
      <c r="BR232" s="329"/>
      <c r="BS232" s="329"/>
      <c r="BT232" s="329"/>
      <c r="BU232" s="329"/>
      <c r="BV232" s="329"/>
      <c r="BW232" s="329"/>
      <c r="BX232" s="329"/>
      <c r="BY232" s="329"/>
      <c r="BZ232" s="329"/>
      <c r="CA232" s="329"/>
      <c r="CB232" s="329"/>
      <c r="CC232" s="329"/>
      <c r="CD232" s="329"/>
      <c r="CE232" s="329"/>
      <c r="CF232" s="329"/>
      <c r="CG232" s="329"/>
      <c r="CH232" s="329"/>
      <c r="CL232" s="329"/>
    </row>
    <row r="233" spans="1:90" s="1" customFormat="1" ht="13.9" hidden="1" customHeight="1" x14ac:dyDescent="0.3">
      <c r="A233" s="565"/>
      <c r="B233" s="567" t="s">
        <v>458</v>
      </c>
      <c r="C233" s="567" t="s">
        <v>255</v>
      </c>
      <c r="D233" s="567"/>
      <c r="E233" s="567" t="s">
        <v>257</v>
      </c>
      <c r="F233" s="541"/>
      <c r="G233" s="541"/>
      <c r="H233" s="541"/>
      <c r="I233" s="541"/>
      <c r="J233" s="567" t="s">
        <v>397</v>
      </c>
      <c r="K233" s="582" t="s">
        <v>818</v>
      </c>
      <c r="L233" s="583" t="s">
        <v>819</v>
      </c>
      <c r="M233" s="583" t="str">
        <f t="shared" si="276"/>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N233" s="567"/>
      <c r="O233" s="566"/>
      <c r="P233" s="557"/>
      <c r="Q233" s="559"/>
      <c r="R233" s="581"/>
      <c r="S233" s="557"/>
      <c r="T233" s="559"/>
      <c r="U233" s="581"/>
      <c r="V233" s="557"/>
      <c r="W233" s="559"/>
      <c r="X233" s="561"/>
      <c r="Y233" s="559"/>
      <c r="Z233" s="561"/>
      <c r="AA233" s="566"/>
      <c r="AB233" s="408"/>
      <c r="AC233" s="433"/>
      <c r="AD233" s="138"/>
      <c r="AE233" s="331"/>
      <c r="AF233" s="330"/>
      <c r="AG233" s="331" t="str">
        <f t="shared" si="244"/>
        <v/>
      </c>
      <c r="AH233" s="332"/>
      <c r="AI233" s="332"/>
      <c r="AJ233" s="333" t="str">
        <f t="shared" si="236"/>
        <v/>
      </c>
      <c r="AK233" s="332"/>
      <c r="AL233" s="332"/>
      <c r="AM233" s="332"/>
      <c r="AN233" s="124"/>
      <c r="AO233" s="419" t="str">
        <f t="shared" si="245"/>
        <v/>
      </c>
      <c r="AP233" s="125"/>
      <c r="AQ233" s="419" t="str">
        <f t="shared" si="246"/>
        <v/>
      </c>
      <c r="AR233" s="125" t="str">
        <f t="shared" si="247"/>
        <v/>
      </c>
      <c r="AS233" s="404" t="str">
        <f t="shared" si="248"/>
        <v/>
      </c>
      <c r="AT233" s="404"/>
      <c r="AU233" s="404"/>
      <c r="AV233" s="418"/>
      <c r="AW233" s="319"/>
      <c r="AX233" s="319"/>
      <c r="AY233" s="139"/>
      <c r="AZ233" s="136"/>
      <c r="BA233" s="136"/>
      <c r="BB233" s="136"/>
      <c r="BC233" s="136"/>
      <c r="BJ233" s="329"/>
      <c r="BK233" s="329"/>
      <c r="BL233" s="329"/>
      <c r="BM233" s="329"/>
      <c r="BN233" s="329"/>
      <c r="BO233" s="329"/>
      <c r="BP233" s="329"/>
      <c r="BQ233" s="329"/>
      <c r="BR233" s="329"/>
      <c r="BS233" s="329"/>
      <c r="BT233" s="329"/>
      <c r="BU233" s="329"/>
      <c r="BV233" s="329"/>
      <c r="BW233" s="329"/>
      <c r="BX233" s="329"/>
      <c r="BY233" s="329"/>
      <c r="BZ233" s="329"/>
      <c r="CA233" s="329"/>
      <c r="CB233" s="329"/>
      <c r="CC233" s="329"/>
      <c r="CD233" s="329"/>
      <c r="CE233" s="329"/>
      <c r="CF233" s="329"/>
      <c r="CG233" s="329"/>
      <c r="CH233" s="329"/>
      <c r="CL233" s="329"/>
    </row>
    <row r="234" spans="1:90" s="1" customFormat="1" ht="114" x14ac:dyDescent="0.3">
      <c r="A234" s="565" t="s">
        <v>457</v>
      </c>
      <c r="B234" s="567" t="s">
        <v>449</v>
      </c>
      <c r="C234" s="567" t="s">
        <v>255</v>
      </c>
      <c r="D234" s="567" t="s">
        <v>923</v>
      </c>
      <c r="E234" s="567" t="s">
        <v>257</v>
      </c>
      <c r="F234" s="541" t="s">
        <v>778</v>
      </c>
      <c r="G234" s="541" t="s">
        <v>787</v>
      </c>
      <c r="H234" s="541" t="s">
        <v>796</v>
      </c>
      <c r="I234" s="541" t="s">
        <v>800</v>
      </c>
      <c r="J234" s="567" t="s">
        <v>419</v>
      </c>
      <c r="K234" s="582" t="s">
        <v>455</v>
      </c>
      <c r="L234" s="583" t="s">
        <v>454</v>
      </c>
      <c r="M234" s="583" t="str">
        <f t="shared" si="276"/>
        <v>Posibilidad de pérdida Económica por manejo indebido de recursos financieros por parte de quienes los administran en la entidad, para beneficio propio o de terceros debido a manipulación de la información financiera.</v>
      </c>
      <c r="N234" s="567" t="s">
        <v>116</v>
      </c>
      <c r="O234" s="566">
        <v>4800</v>
      </c>
      <c r="P234" s="557" t="str">
        <f t="shared" si="211"/>
        <v>Alta</v>
      </c>
      <c r="Q234" s="559">
        <f t="shared" ref="Q234" si="285">IF(P234="","",IF(P234="Muy Baja",0.2,IF(P234="Baja",0.4,IF(P234="Media",0.6,IF(P234="Alta",0.8,IF(P234="Muy Alta",1,))))))</f>
        <v>0.8</v>
      </c>
      <c r="R234" s="581" t="s">
        <v>133</v>
      </c>
      <c r="S234" s="557" t="str">
        <f>IF(OR(R234='Tabla Impacto'!$C$11,R234='Tabla Impacto'!$D$11),"Leve",IF(OR(R234='Tabla Impacto'!$C$12,R234='Tabla Impacto'!$D$12),"Menor",IF(OR(R234='Tabla Impacto'!$C$13,R234='Tabla Impacto'!$D$13),"Moderado",IF(OR(R234='Tabla Impacto'!$C$14,R234='Tabla Impacto'!$D$14),"Mayor",IF(OR(R234='Tabla Impacto'!$C$15,R234='Tabla Impacto'!$D$15),"Catastrófico","")))))</f>
        <v>Mayor</v>
      </c>
      <c r="T234" s="559">
        <f t="shared" ref="T234" si="286">IF(S234="","",IF(S234="Leve",0.2,IF(S234="Menor",0.4,IF(S234="Moderado",0.6,IF(S234="Mayor",0.8,IF(S234="Catastrófico",1,))))))</f>
        <v>0.8</v>
      </c>
      <c r="U234" s="581"/>
      <c r="V234" s="557" t="str">
        <f>IF(OR(U234='Tabla Impacto'!$C$11,U234='Tabla Impacto'!$D$11),"Leve",IF(OR(U234='Tabla Impacto'!$C$12,U234='Tabla Impacto'!$D$12),"Menor",IF(OR(U234='Tabla Impacto'!$C$13,U234='Tabla Impacto'!$D$13),"Moderado",IF(OR(U234='Tabla Impacto'!$C$14,U234='Tabla Impacto'!$D$14),"Mayor",IF(OR(U234='Tabla Impacto'!$C$15,U234='Tabla Impacto'!$D$15),"Catastrófico","")))))</f>
        <v/>
      </c>
      <c r="W234" s="559" t="str">
        <f t="shared" ref="W234" si="287">IF(V234="","",IF(V234="Leve",0.2,IF(V234="Menor",0.4,IF(V234="Moderado",0.6,IF(V234="Mayor",0.8,IF(V234="Catastrófico",1,))))))</f>
        <v/>
      </c>
      <c r="X234" s="561" t="str">
        <f>IF(Y234="","",IF(Y234='Tabla Impacto'!$G$4,'Tabla Impacto'!$F$4,IF(Y234='Tabla Impacto'!$G$5,'Tabla Impacto'!$F$5,IF(Y234='Tabla Impacto'!$G$6,'Tabla Impacto'!$F$6,IF(Y234='Tabla Impacto'!$G$7,'Tabla Impacto'!$F$7,IF(Y234='Tabla Impacto'!$G$8,'Tabla Impacto'!$F$8))))))</f>
        <v>Mayor</v>
      </c>
      <c r="Y234" s="559">
        <f t="shared" ref="Y234" si="288">+IF(T234="",W234,IF(W234="",T234,IF(T234&gt;W234,T234,W234)))</f>
        <v>0.8</v>
      </c>
      <c r="Z234" s="561" t="str">
        <f t="shared" ref="Z234" si="289">IF(OR(AND(P234="Muy Baja",X234="Leve"),AND(P234="Muy Baja",X234="Menor"),AND(P234="Baja",X234="Leve")),"Bajo",IF(OR(AND(P234="Muy baja",X234="Moderado"),AND(P234="Baja",X234="Menor"),AND(P234="Baja",X234="Moderado"),AND(P234="Media",X234="Leve"),AND(P234="Media",X234="Menor"),AND(P234="Media",X234="Moderado"),AND(P234="Alta",X234="Leve"),AND(P234="Alta",X234="Menor")),"Moderado",IF(OR(AND(P234="Muy Baja",X234="Mayor"),AND(P234="Baja",X234="Mayor"),AND(P234="Media",X234="Mayor"),AND(P234="Alta",X234="Moderado"),AND(P234="Alta",X234="Mayor"),AND(P234="Muy Alta",X234="Leve"),AND(P234="Muy Alta",X234="Menor"),AND(P234="Muy Alta",X234="Moderado"),AND(P234="Muy Alta",X234="Mayor")),"Alto",IF(OR(AND(P234="Muy Baja",X234="Catastrófico"),AND(P234="Baja",X234="Catastrófico"),AND(P234="Media",X234="Catastrófico"),AND(P234="Alta",X234="Catastrófico"),AND(P234="Muy Alta",X234="Catastrófico")),"Extremo",""))))</f>
        <v>Alto</v>
      </c>
      <c r="AA234" s="566"/>
      <c r="AB234" s="408">
        <v>1</v>
      </c>
      <c r="AC234" s="433" t="s">
        <v>875</v>
      </c>
      <c r="AD234" s="138"/>
      <c r="AE234" s="331" t="s">
        <v>223</v>
      </c>
      <c r="AF234" s="330" t="s">
        <v>728</v>
      </c>
      <c r="AG234" s="331" t="s">
        <v>3</v>
      </c>
      <c r="AH234" s="332" t="s">
        <v>12</v>
      </c>
      <c r="AI234" s="332" t="s">
        <v>8</v>
      </c>
      <c r="AJ234" s="333" t="str">
        <f t="shared" si="236"/>
        <v>40%</v>
      </c>
      <c r="AK234" s="332" t="s">
        <v>17</v>
      </c>
      <c r="AL234" s="332" t="s">
        <v>20</v>
      </c>
      <c r="AM234" s="332" t="s">
        <v>111</v>
      </c>
      <c r="AN234" s="309">
        <f>IFERROR(IF(AG234="Probabilidad",(Q234-(+Q234*AJ234)),IF(AG234="Impacto",Q234,"")),"")</f>
        <v>0.48</v>
      </c>
      <c r="AO234" s="419" t="str">
        <f t="shared" si="245"/>
        <v>Media</v>
      </c>
      <c r="AP234" s="125">
        <f>+AN234</f>
        <v>0.48</v>
      </c>
      <c r="AQ234" s="419" t="str">
        <f t="shared" si="246"/>
        <v>Mayor</v>
      </c>
      <c r="AR234" s="125">
        <f>IFERROR(IF(AG234="Impacto",(Y234-(+Y234*AJ234)),IF(AG234="Probabilidad",Y234,"")),"")</f>
        <v>0.8</v>
      </c>
      <c r="AS234" s="404" t="str">
        <f t="shared" si="248"/>
        <v>Alto</v>
      </c>
      <c r="AT234" s="546">
        <f>+AP236</f>
        <v>0.17279999999999998</v>
      </c>
      <c r="AU234" s="546">
        <f>+AR236</f>
        <v>0.8</v>
      </c>
      <c r="AV234" s="547" t="s">
        <v>122</v>
      </c>
      <c r="AW234" s="319"/>
      <c r="AX234" s="319"/>
      <c r="AY234" s="335">
        <v>12</v>
      </c>
      <c r="AZ234" s="336">
        <v>3</v>
      </c>
      <c r="BA234" s="336">
        <v>3</v>
      </c>
      <c r="BB234" s="336">
        <v>3</v>
      </c>
      <c r="BC234" s="336">
        <v>3</v>
      </c>
      <c r="BJ234" s="329"/>
      <c r="BK234" s="329"/>
      <c r="BL234" s="329"/>
      <c r="BM234" s="329"/>
      <c r="BN234" s="329"/>
      <c r="BO234" s="329"/>
      <c r="BP234" s="329"/>
      <c r="BQ234" s="329"/>
      <c r="BR234" s="329"/>
      <c r="BS234" s="329"/>
      <c r="BT234" s="329"/>
      <c r="BU234" s="329"/>
      <c r="BV234" s="329"/>
      <c r="BW234" s="329"/>
      <c r="BX234" s="329"/>
      <c r="BY234" s="329"/>
      <c r="BZ234" s="329"/>
      <c r="CA234" s="329"/>
      <c r="CB234" s="329"/>
      <c r="CC234" s="329"/>
      <c r="CD234" s="329"/>
      <c r="CE234" s="329"/>
      <c r="CF234" s="329"/>
      <c r="CG234" s="329"/>
      <c r="CH234" s="329"/>
      <c r="CL234" s="329"/>
    </row>
    <row r="235" spans="1:90" s="1" customFormat="1" ht="99.75" x14ac:dyDescent="0.3">
      <c r="A235" s="565"/>
      <c r="B235" s="567" t="s">
        <v>456</v>
      </c>
      <c r="C235" s="567" t="s">
        <v>255</v>
      </c>
      <c r="D235" s="567" t="s">
        <v>456</v>
      </c>
      <c r="E235" s="567" t="s">
        <v>257</v>
      </c>
      <c r="F235" s="541"/>
      <c r="G235" s="541"/>
      <c r="H235" s="541"/>
      <c r="I235" s="541"/>
      <c r="J235" s="567" t="s">
        <v>419</v>
      </c>
      <c r="K235" s="582" t="s">
        <v>455</v>
      </c>
      <c r="L235" s="583" t="s">
        <v>454</v>
      </c>
      <c r="M235" s="583" t="str">
        <f t="shared" si="276"/>
        <v>Posibilidad de pérdida Económica por manejo indebido de recursos financieros por parte de quienes los administran en la entidad, para beneficio propio o de terceros debido a manipulación de la información financiera.</v>
      </c>
      <c r="N235" s="567"/>
      <c r="O235" s="566"/>
      <c r="P235" s="557"/>
      <c r="Q235" s="559"/>
      <c r="R235" s="581"/>
      <c r="S235" s="557"/>
      <c r="T235" s="559"/>
      <c r="U235" s="581"/>
      <c r="V235" s="557"/>
      <c r="W235" s="559"/>
      <c r="X235" s="561"/>
      <c r="Y235" s="559"/>
      <c r="Z235" s="561"/>
      <c r="AA235" s="566"/>
      <c r="AB235" s="408">
        <v>2</v>
      </c>
      <c r="AC235" s="433" t="s">
        <v>453</v>
      </c>
      <c r="AD235" s="138"/>
      <c r="AE235" s="331" t="s">
        <v>223</v>
      </c>
      <c r="AF235" s="330" t="s">
        <v>729</v>
      </c>
      <c r="AG235" s="331" t="s">
        <v>3</v>
      </c>
      <c r="AH235" s="332" t="s">
        <v>12</v>
      </c>
      <c r="AI235" s="332" t="s">
        <v>8</v>
      </c>
      <c r="AJ235" s="333" t="str">
        <f t="shared" si="236"/>
        <v>40%</v>
      </c>
      <c r="AK235" s="332" t="s">
        <v>17</v>
      </c>
      <c r="AL235" s="332" t="s">
        <v>20</v>
      </c>
      <c r="AM235" s="332" t="s">
        <v>111</v>
      </c>
      <c r="AN235" s="308">
        <f>IFERROR(IF(AND(AG234="Probabilidad",AG235="Probabilidad"),(AP234-(+AP234*AJ235)),IF(AG235="Probabilidad",(Q234-(+Q234*AJ235)),IF(AG235="Impacto",AP234,""))),"")</f>
        <v>0.28799999999999998</v>
      </c>
      <c r="AO235" s="419" t="str">
        <f t="shared" ref="AO235:AO236" si="290">IFERROR(IF(AN235="","",IF(AN235&lt;=0.2,"Muy Baja",IF(AN235&lt;=0.4,"Baja",IF(AN235&lt;=0.6,"Media",IF(AN235&lt;=0.8,"Alta","Muy Alta"))))),"")</f>
        <v>Baja</v>
      </c>
      <c r="AP235" s="125">
        <f>+AN235</f>
        <v>0.28799999999999998</v>
      </c>
      <c r="AQ235" s="419" t="str">
        <f t="shared" ref="AQ235:AQ236" si="291">IFERROR(IF(AR235="","",IF(AR235&lt;=0.2,"Leve",IF(AR235&lt;=0.4,"Menor",IF(AR235&lt;=0.6,"Moderado",IF(AR235&lt;=0.8,"Mayor","Catastrófico"))))),"")</f>
        <v>Mayor</v>
      </c>
      <c r="AR235" s="125">
        <f>IFERROR(IF(AND(AG234="Impacto",AG235="Impacto"),(AR234-(+AR234*AJ235)),IF(AG235="Impacto",(Y234-(+Y234*AJ235)),IF(AG235="Probabilidad",AR234,""))),"")</f>
        <v>0.8</v>
      </c>
      <c r="AS235" s="404" t="str">
        <f t="shared" ref="AS235:AS236" si="292">IFERROR(IF(OR(AND(AO235="Muy Baja",AQ235="Leve"),AND(AO235="Muy Baja",AQ235="Menor"),AND(AO235="Baja",AQ235="Leve")),"Bajo",IF(OR(AND(AO235="Muy baja",AQ235="Moderado"),AND(AO235="Baja",AQ235="Menor"),AND(AO235="Baja",AQ235="Moderado"),AND(AO235="Media",AQ235="Leve"),AND(AO235="Media",AQ235="Menor"),AND(AO235="Media",AQ235="Moderado"),AND(AO235="Alta",AQ235="Leve"),AND(AO235="Alta",AQ235="Menor")),"Moderado",IF(OR(AND(AO235="Muy Baja",AQ235="Mayor"),AND(AO235="Baja",AQ235="Mayor"),AND(AO235="Media",AQ235="Mayor"),AND(AO235="Alta",AQ235="Moderado"),AND(AO235="Alta",AQ235="Mayor"),AND(AO235="Muy Alta",AQ235="Leve"),AND(AO235="Muy Alta",AQ235="Menor"),AND(AO235="Muy Alta",AQ235="Moderado"),AND(AO235="Muy Alta",AQ235="Mayor")),"Alto",IF(OR(AND(AO235="Muy Baja",AQ235="Catastrófico"),AND(AO235="Baja",AQ235="Catastrófico"),AND(AO235="Media",AQ235="Catastrófico"),AND(AO235="Alta",AQ235="Catastrófico"),AND(AO235="Muy Alta",AQ235="Catastrófico")),"Extremo","")))),"")</f>
        <v>Alto</v>
      </c>
      <c r="AT235" s="546"/>
      <c r="AU235" s="546"/>
      <c r="AV235" s="547"/>
      <c r="AW235" s="319"/>
      <c r="AX235" s="319"/>
      <c r="AY235" s="335">
        <v>0</v>
      </c>
      <c r="AZ235" s="336">
        <v>0</v>
      </c>
      <c r="BA235" s="336">
        <v>0</v>
      </c>
      <c r="BB235" s="336">
        <v>0</v>
      </c>
      <c r="BC235" s="336">
        <v>0</v>
      </c>
      <c r="BJ235" s="329"/>
      <c r="BK235" s="329"/>
      <c r="BL235" s="329"/>
      <c r="BM235" s="329"/>
      <c r="BN235" s="329"/>
      <c r="BO235" s="329"/>
      <c r="BP235" s="329"/>
      <c r="BQ235" s="329"/>
      <c r="BR235" s="329"/>
      <c r="BS235" s="329"/>
      <c r="BT235" s="329"/>
      <c r="BU235" s="329"/>
      <c r="BV235" s="329"/>
      <c r="BW235" s="329"/>
      <c r="BX235" s="329"/>
      <c r="BY235" s="329"/>
      <c r="BZ235" s="329"/>
      <c r="CA235" s="329"/>
      <c r="CB235" s="329"/>
      <c r="CC235" s="329"/>
      <c r="CD235" s="329"/>
      <c r="CE235" s="329"/>
      <c r="CF235" s="329"/>
      <c r="CG235" s="329"/>
      <c r="CH235" s="329"/>
      <c r="CL235" s="329"/>
    </row>
    <row r="236" spans="1:90" s="1" customFormat="1" ht="106.15" customHeight="1" x14ac:dyDescent="0.3">
      <c r="A236" s="565"/>
      <c r="B236" s="567" t="s">
        <v>456</v>
      </c>
      <c r="C236" s="567" t="s">
        <v>255</v>
      </c>
      <c r="D236" s="567" t="s">
        <v>456</v>
      </c>
      <c r="E236" s="567" t="s">
        <v>257</v>
      </c>
      <c r="F236" s="541"/>
      <c r="G236" s="541"/>
      <c r="H236" s="541"/>
      <c r="I236" s="541"/>
      <c r="J236" s="567" t="s">
        <v>419</v>
      </c>
      <c r="K236" s="582" t="s">
        <v>455</v>
      </c>
      <c r="L236" s="583" t="s">
        <v>454</v>
      </c>
      <c r="M236" s="583" t="str">
        <f t="shared" si="276"/>
        <v>Posibilidad de pérdida Económica por manejo indebido de recursos financieros por parte de quienes los administran en la entidad, para beneficio propio o de terceros debido a manipulación de la información financiera.</v>
      </c>
      <c r="N236" s="567"/>
      <c r="O236" s="566"/>
      <c r="P236" s="557"/>
      <c r="Q236" s="559"/>
      <c r="R236" s="581"/>
      <c r="S236" s="557"/>
      <c r="T236" s="559"/>
      <c r="U236" s="581"/>
      <c r="V236" s="557"/>
      <c r="W236" s="559"/>
      <c r="X236" s="561"/>
      <c r="Y236" s="559"/>
      <c r="Z236" s="561"/>
      <c r="AA236" s="566"/>
      <c r="AB236" s="408">
        <v>3</v>
      </c>
      <c r="AC236" s="433" t="s">
        <v>452</v>
      </c>
      <c r="AD236" s="138"/>
      <c r="AE236" s="331" t="s">
        <v>222</v>
      </c>
      <c r="AF236" s="330" t="s">
        <v>730</v>
      </c>
      <c r="AG236" s="331" t="s">
        <v>3</v>
      </c>
      <c r="AH236" s="332" t="s">
        <v>12</v>
      </c>
      <c r="AI236" s="332" t="s">
        <v>8</v>
      </c>
      <c r="AJ236" s="333" t="str">
        <f t="shared" si="236"/>
        <v>40%</v>
      </c>
      <c r="AK236" s="332" t="s">
        <v>17</v>
      </c>
      <c r="AL236" s="332" t="s">
        <v>20</v>
      </c>
      <c r="AM236" s="332" t="s">
        <v>111</v>
      </c>
      <c r="AN236" s="308">
        <f>IFERROR(IF(AND(AG235="Probabilidad",AG236="Probabilidad"),(AP235-(+AP235*AJ236)),IF(AG236="Probabilidad",(Q235-(+Q235*AJ236)),IF(AG236="Impacto",AP235,""))),"")</f>
        <v>0.17279999999999998</v>
      </c>
      <c r="AO236" s="419" t="str">
        <f t="shared" si="290"/>
        <v>Muy Baja</v>
      </c>
      <c r="AP236" s="125">
        <f>+AN236</f>
        <v>0.17279999999999998</v>
      </c>
      <c r="AQ236" s="419" t="str">
        <f t="shared" si="291"/>
        <v>Mayor</v>
      </c>
      <c r="AR236" s="125">
        <f>IFERROR(IF(AND(AG235="Impacto",AG236="Impacto"),(AR235-(+AR235*AJ236)),IF(AG236="Impacto",(Y235-(+Y235*AJ236)),IF(AG236="Probabilidad",AR235,""))),"")</f>
        <v>0.8</v>
      </c>
      <c r="AS236" s="404" t="str">
        <f t="shared" si="292"/>
        <v>Alto</v>
      </c>
      <c r="AT236" s="546"/>
      <c r="AU236" s="546"/>
      <c r="AV236" s="547"/>
      <c r="AW236" s="319"/>
      <c r="AX236" s="319"/>
      <c r="AY236" s="335">
        <v>0</v>
      </c>
      <c r="AZ236" s="336">
        <v>0</v>
      </c>
      <c r="BA236" s="336">
        <v>0</v>
      </c>
      <c r="BB236" s="336">
        <v>0</v>
      </c>
      <c r="BC236" s="336">
        <v>0</v>
      </c>
      <c r="BJ236" s="329"/>
      <c r="BK236" s="329"/>
      <c r="BL236" s="329"/>
      <c r="BM236" s="329"/>
      <c r="BN236" s="329"/>
      <c r="BO236" s="329"/>
      <c r="BP236" s="329"/>
      <c r="BQ236" s="329"/>
      <c r="BR236" s="329"/>
      <c r="BS236" s="329"/>
      <c r="BT236" s="329"/>
      <c r="BU236" s="329"/>
      <c r="BV236" s="329"/>
      <c r="BW236" s="329"/>
      <c r="BX236" s="329"/>
      <c r="BY236" s="329"/>
      <c r="BZ236" s="329"/>
      <c r="CA236" s="329"/>
      <c r="CB236" s="329"/>
      <c r="CC236" s="329"/>
      <c r="CD236" s="329"/>
      <c r="CE236" s="329"/>
      <c r="CF236" s="329"/>
      <c r="CG236" s="329"/>
      <c r="CH236" s="329"/>
      <c r="CL236" s="329"/>
    </row>
    <row r="237" spans="1:90" s="1" customFormat="1" ht="13.9" hidden="1" customHeight="1" x14ac:dyDescent="0.3">
      <c r="A237" s="565"/>
      <c r="B237" s="567" t="s">
        <v>456</v>
      </c>
      <c r="C237" s="567" t="s">
        <v>255</v>
      </c>
      <c r="D237" s="567" t="s">
        <v>456</v>
      </c>
      <c r="E237" s="567" t="s">
        <v>257</v>
      </c>
      <c r="F237" s="541"/>
      <c r="G237" s="541"/>
      <c r="H237" s="541"/>
      <c r="I237" s="541"/>
      <c r="J237" s="567" t="s">
        <v>419</v>
      </c>
      <c r="K237" s="582" t="s">
        <v>455</v>
      </c>
      <c r="L237" s="583" t="s">
        <v>454</v>
      </c>
      <c r="M237" s="583" t="str">
        <f t="shared" si="276"/>
        <v>Posibilidad de pérdida Económica por manejo indebido de recursos financieros por parte de quienes los administran en la entidad, para beneficio propio o de terceros debido a manipulación de la información financiera.</v>
      </c>
      <c r="N237" s="567"/>
      <c r="O237" s="566"/>
      <c r="P237" s="557"/>
      <c r="Q237" s="559"/>
      <c r="R237" s="581"/>
      <c r="S237" s="557"/>
      <c r="T237" s="559"/>
      <c r="U237" s="581"/>
      <c r="V237" s="557"/>
      <c r="W237" s="559"/>
      <c r="X237" s="561"/>
      <c r="Y237" s="559"/>
      <c r="Z237" s="561"/>
      <c r="AA237" s="566"/>
      <c r="AB237" s="408"/>
      <c r="AC237" s="433"/>
      <c r="AD237" s="138"/>
      <c r="AE237" s="331"/>
      <c r="AF237" s="330"/>
      <c r="AG237" s="331" t="str">
        <f t="shared" si="244"/>
        <v/>
      </c>
      <c r="AH237" s="332"/>
      <c r="AI237" s="332"/>
      <c r="AJ237" s="333" t="str">
        <f t="shared" si="236"/>
        <v/>
      </c>
      <c r="AK237" s="332"/>
      <c r="AL237" s="332"/>
      <c r="AM237" s="332"/>
      <c r="AN237" s="124"/>
      <c r="AO237" s="419" t="str">
        <f t="shared" si="245"/>
        <v/>
      </c>
      <c r="AP237" s="125"/>
      <c r="AQ237" s="419" t="str">
        <f t="shared" si="246"/>
        <v/>
      </c>
      <c r="AR237" s="125" t="str">
        <f t="shared" si="247"/>
        <v/>
      </c>
      <c r="AS237" s="404" t="str">
        <f t="shared" si="248"/>
        <v/>
      </c>
      <c r="AT237" s="404"/>
      <c r="AU237" s="404"/>
      <c r="AV237" s="418"/>
      <c r="AW237" s="319"/>
      <c r="AX237" s="319"/>
      <c r="AY237" s="139"/>
      <c r="AZ237" s="136"/>
      <c r="BA237" s="136"/>
      <c r="BB237" s="136"/>
      <c r="BC237" s="136"/>
      <c r="BJ237" s="329"/>
      <c r="BK237" s="329"/>
      <c r="BL237" s="329"/>
      <c r="BM237" s="329"/>
      <c r="BN237" s="329"/>
      <c r="BO237" s="329"/>
      <c r="BP237" s="329"/>
      <c r="BQ237" s="329"/>
      <c r="BR237" s="329"/>
      <c r="BS237" s="329"/>
      <c r="BT237" s="329"/>
      <c r="BU237" s="329"/>
      <c r="BV237" s="329"/>
      <c r="BW237" s="329"/>
      <c r="BX237" s="329"/>
      <c r="BY237" s="329"/>
      <c r="BZ237" s="329"/>
      <c r="CA237" s="329"/>
      <c r="CB237" s="329"/>
      <c r="CC237" s="329"/>
      <c r="CD237" s="329"/>
      <c r="CE237" s="329"/>
      <c r="CF237" s="329"/>
      <c r="CG237" s="329"/>
      <c r="CH237" s="329"/>
      <c r="CL237" s="329"/>
    </row>
    <row r="238" spans="1:90" s="1" customFormat="1" ht="13.9" hidden="1" customHeight="1" x14ac:dyDescent="0.3">
      <c r="A238" s="565"/>
      <c r="B238" s="567" t="s">
        <v>456</v>
      </c>
      <c r="C238" s="567" t="s">
        <v>255</v>
      </c>
      <c r="D238" s="567" t="s">
        <v>456</v>
      </c>
      <c r="E238" s="567" t="s">
        <v>257</v>
      </c>
      <c r="F238" s="541"/>
      <c r="G238" s="541"/>
      <c r="H238" s="541"/>
      <c r="I238" s="541"/>
      <c r="J238" s="567" t="s">
        <v>419</v>
      </c>
      <c r="K238" s="582" t="s">
        <v>455</v>
      </c>
      <c r="L238" s="583" t="s">
        <v>454</v>
      </c>
      <c r="M238" s="583" t="str">
        <f t="shared" si="276"/>
        <v>Posibilidad de pérdida Económica por manejo indebido de recursos financieros por parte de quienes los administran en la entidad, para beneficio propio o de terceros debido a manipulación de la información financiera.</v>
      </c>
      <c r="N238" s="567"/>
      <c r="O238" s="566"/>
      <c r="P238" s="557"/>
      <c r="Q238" s="559"/>
      <c r="R238" s="581"/>
      <c r="S238" s="557"/>
      <c r="T238" s="559"/>
      <c r="U238" s="581"/>
      <c r="V238" s="557"/>
      <c r="W238" s="559"/>
      <c r="X238" s="561"/>
      <c r="Y238" s="559"/>
      <c r="Z238" s="561"/>
      <c r="AA238" s="566"/>
      <c r="AB238" s="408"/>
      <c r="AC238" s="433"/>
      <c r="AD238" s="138"/>
      <c r="AE238" s="331"/>
      <c r="AF238" s="330"/>
      <c r="AG238" s="331" t="str">
        <f t="shared" si="244"/>
        <v/>
      </c>
      <c r="AH238" s="332"/>
      <c r="AI238" s="332"/>
      <c r="AJ238" s="333" t="str">
        <f t="shared" si="236"/>
        <v/>
      </c>
      <c r="AK238" s="332"/>
      <c r="AL238" s="332"/>
      <c r="AM238" s="332"/>
      <c r="AN238" s="124"/>
      <c r="AO238" s="419" t="str">
        <f t="shared" si="245"/>
        <v/>
      </c>
      <c r="AP238" s="125"/>
      <c r="AQ238" s="419" t="str">
        <f t="shared" si="246"/>
        <v/>
      </c>
      <c r="AR238" s="125" t="str">
        <f t="shared" si="247"/>
        <v/>
      </c>
      <c r="AS238" s="404" t="str">
        <f t="shared" si="248"/>
        <v/>
      </c>
      <c r="AT238" s="404"/>
      <c r="AU238" s="404"/>
      <c r="AV238" s="418"/>
      <c r="AW238" s="319"/>
      <c r="AX238" s="319"/>
      <c r="AY238" s="139"/>
      <c r="AZ238" s="136"/>
      <c r="BA238" s="136"/>
      <c r="BB238" s="136"/>
      <c r="BC238" s="136"/>
      <c r="BJ238" s="329"/>
      <c r="BK238" s="329"/>
      <c r="BL238" s="329"/>
      <c r="BM238" s="329"/>
      <c r="BN238" s="329"/>
      <c r="BO238" s="329"/>
      <c r="BP238" s="329"/>
      <c r="BQ238" s="329"/>
      <c r="BR238" s="329"/>
      <c r="BS238" s="329"/>
      <c r="BT238" s="329"/>
      <c r="BU238" s="329"/>
      <c r="BV238" s="329"/>
      <c r="BW238" s="329"/>
      <c r="BX238" s="329"/>
      <c r="BY238" s="329"/>
      <c r="BZ238" s="329"/>
      <c r="CA238" s="329"/>
      <c r="CB238" s="329"/>
      <c r="CC238" s="329"/>
      <c r="CD238" s="329"/>
      <c r="CE238" s="329"/>
      <c r="CF238" s="329"/>
      <c r="CG238" s="329"/>
      <c r="CH238" s="329"/>
      <c r="CL238" s="329"/>
    </row>
    <row r="239" spans="1:90" s="1" customFormat="1" ht="13.9" hidden="1" customHeight="1" x14ac:dyDescent="0.3">
      <c r="A239" s="565"/>
      <c r="B239" s="567" t="s">
        <v>456</v>
      </c>
      <c r="C239" s="567" t="s">
        <v>255</v>
      </c>
      <c r="D239" s="567" t="s">
        <v>456</v>
      </c>
      <c r="E239" s="567" t="s">
        <v>257</v>
      </c>
      <c r="F239" s="541"/>
      <c r="G239" s="541"/>
      <c r="H239" s="541"/>
      <c r="I239" s="541"/>
      <c r="J239" s="567" t="s">
        <v>419</v>
      </c>
      <c r="K239" s="582" t="s">
        <v>455</v>
      </c>
      <c r="L239" s="583" t="s">
        <v>454</v>
      </c>
      <c r="M239" s="583" t="str">
        <f t="shared" si="276"/>
        <v>Posibilidad de pérdida Económica por manejo indebido de recursos financieros por parte de quienes los administran en la entidad, para beneficio propio o de terceros debido a manipulación de la información financiera.</v>
      </c>
      <c r="N239" s="567"/>
      <c r="O239" s="566"/>
      <c r="P239" s="557"/>
      <c r="Q239" s="559"/>
      <c r="R239" s="581"/>
      <c r="S239" s="557"/>
      <c r="T239" s="559"/>
      <c r="U239" s="581"/>
      <c r="V239" s="557"/>
      <c r="W239" s="559"/>
      <c r="X239" s="561"/>
      <c r="Y239" s="559"/>
      <c r="Z239" s="561"/>
      <c r="AA239" s="566"/>
      <c r="AB239" s="408"/>
      <c r="AC239" s="433"/>
      <c r="AD239" s="138"/>
      <c r="AE239" s="331"/>
      <c r="AF239" s="330"/>
      <c r="AG239" s="331" t="str">
        <f t="shared" si="244"/>
        <v/>
      </c>
      <c r="AH239" s="332"/>
      <c r="AI239" s="332"/>
      <c r="AJ239" s="333" t="str">
        <f t="shared" si="236"/>
        <v/>
      </c>
      <c r="AK239" s="332"/>
      <c r="AL239" s="332"/>
      <c r="AM239" s="332"/>
      <c r="AN239" s="124"/>
      <c r="AO239" s="419" t="str">
        <f t="shared" si="245"/>
        <v/>
      </c>
      <c r="AP239" s="125"/>
      <c r="AQ239" s="419" t="str">
        <f t="shared" si="246"/>
        <v/>
      </c>
      <c r="AR239" s="125" t="str">
        <f t="shared" si="247"/>
        <v/>
      </c>
      <c r="AS239" s="404" t="str">
        <f t="shared" si="248"/>
        <v/>
      </c>
      <c r="AT239" s="404"/>
      <c r="AU239" s="404"/>
      <c r="AV239" s="418"/>
      <c r="AW239" s="319"/>
      <c r="AX239" s="319"/>
      <c r="AY239" s="139"/>
      <c r="AZ239" s="136"/>
      <c r="BA239" s="136"/>
      <c r="BB239" s="136"/>
      <c r="BC239" s="136"/>
      <c r="BJ239" s="329"/>
      <c r="BK239" s="329"/>
      <c r="BL239" s="329"/>
      <c r="BM239" s="329"/>
      <c r="BN239" s="329"/>
      <c r="BO239" s="329"/>
      <c r="BP239" s="329"/>
      <c r="BQ239" s="329"/>
      <c r="BR239" s="329"/>
      <c r="BS239" s="329"/>
      <c r="BT239" s="329"/>
      <c r="BU239" s="329"/>
      <c r="BV239" s="329"/>
      <c r="BW239" s="329"/>
      <c r="BX239" s="329"/>
      <c r="BY239" s="329"/>
      <c r="BZ239" s="329"/>
      <c r="CA239" s="329"/>
      <c r="CB239" s="329"/>
      <c r="CC239" s="329"/>
      <c r="CD239" s="329"/>
      <c r="CE239" s="329"/>
      <c r="CF239" s="329"/>
      <c r="CG239" s="329"/>
      <c r="CH239" s="329"/>
      <c r="CL239" s="329"/>
    </row>
    <row r="240" spans="1:90" s="1" customFormat="1" ht="209.45" customHeight="1" x14ac:dyDescent="0.3">
      <c r="A240" s="565" t="s">
        <v>451</v>
      </c>
      <c r="B240" s="567" t="s">
        <v>444</v>
      </c>
      <c r="C240" s="567" t="s">
        <v>259</v>
      </c>
      <c r="D240" s="567" t="s">
        <v>443</v>
      </c>
      <c r="E240" s="567" t="s">
        <v>261</v>
      </c>
      <c r="F240" s="541" t="s">
        <v>783</v>
      </c>
      <c r="G240" s="541" t="s">
        <v>794</v>
      </c>
      <c r="H240" s="541" t="s">
        <v>795</v>
      </c>
      <c r="I240" s="541" t="s">
        <v>799</v>
      </c>
      <c r="J240" s="567" t="s">
        <v>397</v>
      </c>
      <c r="K240" s="582" t="s">
        <v>820</v>
      </c>
      <c r="L240" s="583" t="s">
        <v>821</v>
      </c>
      <c r="M240" s="583" t="str">
        <f t="shared" si="276"/>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
      <c r="N240" s="567" t="s">
        <v>213</v>
      </c>
      <c r="O240" s="566">
        <v>284</v>
      </c>
      <c r="P240" s="557" t="str">
        <f t="shared" si="204"/>
        <v>Media</v>
      </c>
      <c r="Q240" s="559">
        <f t="shared" ref="Q240" si="293">IF(P240="","",IF(P240="Muy Baja",0.2,IF(P240="Baja",0.4,IF(P240="Media",0.6,IF(P240="Alta",0.8,IF(P240="Muy Alta",1,))))))</f>
        <v>0.6</v>
      </c>
      <c r="R240" s="581" t="s">
        <v>132</v>
      </c>
      <c r="S240" s="557" t="str">
        <f>IF(OR(R240='Tabla Impacto'!$C$11,R240='Tabla Impacto'!$D$11),"Leve",IF(OR(R240='Tabla Impacto'!$C$12,R240='Tabla Impacto'!$D$12),"Menor",IF(OR(R240='Tabla Impacto'!$C$13,R240='Tabla Impacto'!$D$13),"Moderado",IF(OR(R240='Tabla Impacto'!$C$14,R240='Tabla Impacto'!$D$14),"Mayor",IF(OR(R240='Tabla Impacto'!$C$15,R240='Tabla Impacto'!$D$15),"Catastrófico","")))))</f>
        <v>Menor</v>
      </c>
      <c r="T240" s="559">
        <f t="shared" ref="T240" si="294">IF(S240="","",IF(S240="Leve",0.2,IF(S240="Menor",0.4,IF(S240="Moderado",0.6,IF(S240="Mayor",0.8,IF(S240="Catastrófico",1,))))))</f>
        <v>0.4</v>
      </c>
      <c r="U240" s="581" t="s">
        <v>137</v>
      </c>
      <c r="V240" s="557" t="str">
        <f>IF(OR(U240='Tabla Impacto'!$C$11,U240='Tabla Impacto'!$D$11),"Leve",IF(OR(U240='Tabla Impacto'!$C$12,U240='Tabla Impacto'!$D$12),"Menor",IF(OR(U240='Tabla Impacto'!$C$13,U240='Tabla Impacto'!$D$13),"Moderado",IF(OR(U240='Tabla Impacto'!$C$14,U240='Tabla Impacto'!$D$14),"Mayor",IF(OR(U240='Tabla Impacto'!$C$15,U240='Tabla Impacto'!$D$15),"Catastrófico","")))))</f>
        <v>Mayor</v>
      </c>
      <c r="W240" s="559">
        <f t="shared" ref="W240" si="295">IF(V240="","",IF(V240="Leve",0.2,IF(V240="Menor",0.4,IF(V240="Moderado",0.6,IF(V240="Mayor",0.8,IF(V240="Catastrófico",1,))))))</f>
        <v>0.8</v>
      </c>
      <c r="X240" s="561" t="str">
        <f>IF(Y240="","",IF(Y240='Tabla Impacto'!$G$4,'Tabla Impacto'!$F$4,IF(Y240='Tabla Impacto'!$G$5,'Tabla Impacto'!$F$5,IF(Y240='Tabla Impacto'!$G$6,'Tabla Impacto'!$F$6,IF(Y240='Tabla Impacto'!$G$7,'Tabla Impacto'!$F$7,IF(Y240='Tabla Impacto'!$G$8,'Tabla Impacto'!$F$8))))))</f>
        <v>Mayor</v>
      </c>
      <c r="Y240" s="559">
        <f t="shared" ref="Y240" si="296">+IF(T240="",W240,IF(W240="",T240,IF(T240&gt;W240,T240,W240)))</f>
        <v>0.8</v>
      </c>
      <c r="Z240" s="561" t="str">
        <f t="shared" ref="Z240" si="297">IF(OR(AND(P240="Muy Baja",X240="Leve"),AND(P240="Muy Baja",X240="Menor"),AND(P240="Baja",X240="Leve")),"Bajo",IF(OR(AND(P240="Muy baja",X240="Moderado"),AND(P240="Baja",X240="Menor"),AND(P240="Baja",X240="Moderado"),AND(P240="Media",X240="Leve"),AND(P240="Media",X240="Menor"),AND(P240="Media",X240="Moderado"),AND(P240="Alta",X240="Leve"),AND(P240="Alta",X240="Menor")),"Moderado",IF(OR(AND(P240="Muy Baja",X240="Mayor"),AND(P240="Baja",X240="Mayor"),AND(P240="Media",X240="Mayor"),AND(P240="Alta",X240="Moderado"),AND(P240="Alta",X240="Mayor"),AND(P240="Muy Alta",X240="Leve"),AND(P240="Muy Alta",X240="Menor"),AND(P240="Muy Alta",X240="Moderado"),AND(P240="Muy Alta",X240="Mayor")),"Alto",IF(OR(AND(P240="Muy Baja",X240="Catastrófico"),AND(P240="Baja",X240="Catastrófico"),AND(P240="Media",X240="Catastrófico"),AND(P240="Alta",X240="Catastrófico"),AND(P240="Muy Alta",X240="Catastrófico")),"Extremo",""))))</f>
        <v>Alto</v>
      </c>
      <c r="AA240" s="566"/>
      <c r="AB240" s="408">
        <v>1</v>
      </c>
      <c r="AC240" s="433" t="s">
        <v>448</v>
      </c>
      <c r="AD240" s="138"/>
      <c r="AE240" s="331" t="s">
        <v>222</v>
      </c>
      <c r="AF240" s="330" t="s">
        <v>731</v>
      </c>
      <c r="AG240" s="331" t="s">
        <v>3</v>
      </c>
      <c r="AH240" s="332" t="s">
        <v>12</v>
      </c>
      <c r="AI240" s="332" t="s">
        <v>8</v>
      </c>
      <c r="AJ240" s="333" t="str">
        <f t="shared" si="236"/>
        <v>40%</v>
      </c>
      <c r="AK240" s="332" t="s">
        <v>17</v>
      </c>
      <c r="AL240" s="332" t="s">
        <v>20</v>
      </c>
      <c r="AM240" s="332" t="s">
        <v>111</v>
      </c>
      <c r="AN240" s="309">
        <f>IFERROR(IF(AG240="Probabilidad",(Q240-(+Q240*AJ240)),IF(AG240="Impacto",Q240,"")),"")</f>
        <v>0.36</v>
      </c>
      <c r="AO240" s="419" t="str">
        <f t="shared" ref="AO240:AO242" si="298">IFERROR(IF(AN240="","",IF(AN240&lt;=0.2,"Muy Baja",IF(AN240&lt;=0.4,"Baja",IF(AN240&lt;=0.6,"Media",IF(AN240&lt;=0.8,"Alta","Muy Alta"))))),"")</f>
        <v>Baja</v>
      </c>
      <c r="AP240" s="125">
        <f>+AN240</f>
        <v>0.36</v>
      </c>
      <c r="AQ240" s="419" t="str">
        <f t="shared" ref="AQ240:AQ242" si="299">IFERROR(IF(AR240="","",IF(AR240&lt;=0.2,"Leve",IF(AR240&lt;=0.4,"Menor",IF(AR240&lt;=0.6,"Moderado",IF(AR240&lt;=0.8,"Mayor","Catastrófico"))))),"")</f>
        <v>Mayor</v>
      </c>
      <c r="AR240" s="125">
        <f>IFERROR(IF(AG240="Impacto",(Y240-(+Y240*AJ240)),IF(AG240="Probabilidad",Y240,"")),"")</f>
        <v>0.8</v>
      </c>
      <c r="AS240" s="404" t="str">
        <f t="shared" ref="AS240:AS242" si="300">IFERROR(IF(OR(AND(AO240="Muy Baja",AQ240="Leve"),AND(AO240="Muy Baja",AQ240="Menor"),AND(AO240="Baja",AQ240="Leve")),"Bajo",IF(OR(AND(AO240="Muy baja",AQ240="Moderado"),AND(AO240="Baja",AQ240="Menor"),AND(AO240="Baja",AQ240="Moderado"),AND(AO240="Media",AQ240="Leve"),AND(AO240="Media",AQ240="Menor"),AND(AO240="Media",AQ240="Moderado"),AND(AO240="Alta",AQ240="Leve"),AND(AO240="Alta",AQ240="Menor")),"Moderado",IF(OR(AND(AO240="Muy Baja",AQ240="Mayor"),AND(AO240="Baja",AQ240="Mayor"),AND(AO240="Media",AQ240="Mayor"),AND(AO240="Alta",AQ240="Moderado"),AND(AO240="Alta",AQ240="Mayor"),AND(AO240="Muy Alta",AQ240="Leve"),AND(AO240="Muy Alta",AQ240="Menor"),AND(AO240="Muy Alta",AQ240="Moderado"),AND(AO240="Muy Alta",AQ240="Mayor")),"Alto",IF(OR(AND(AO240="Muy Baja",AQ240="Catastrófico"),AND(AO240="Baja",AQ240="Catastrófico"),AND(AO240="Media",AQ240="Catastrófico"),AND(AO240="Alta",AQ240="Catastrófico"),AND(AO240="Muy Alta",AQ240="Catastrófico")),"Extremo","")))),"")</f>
        <v>Alto</v>
      </c>
      <c r="AT240" s="546">
        <f>+AP242</f>
        <v>0.12959999999999999</v>
      </c>
      <c r="AU240" s="546">
        <f>+AR242</f>
        <v>0.8</v>
      </c>
      <c r="AV240" s="547" t="s">
        <v>122</v>
      </c>
      <c r="AW240" s="319"/>
      <c r="AX240" s="319"/>
      <c r="AY240" s="335">
        <v>96</v>
      </c>
      <c r="AZ240" s="336">
        <v>24</v>
      </c>
      <c r="BA240" s="336">
        <v>24</v>
      </c>
      <c r="BB240" s="336">
        <v>24</v>
      </c>
      <c r="BC240" s="336">
        <v>24</v>
      </c>
      <c r="BJ240" s="329"/>
      <c r="BK240" s="329"/>
      <c r="BL240" s="329"/>
      <c r="BM240" s="329"/>
      <c r="BN240" s="329"/>
      <c r="BO240" s="329"/>
      <c r="BP240" s="329"/>
      <c r="BQ240" s="329"/>
      <c r="BR240" s="329"/>
      <c r="BS240" s="329"/>
      <c r="BT240" s="329"/>
      <c r="BU240" s="329"/>
      <c r="BV240" s="329"/>
      <c r="BW240" s="329"/>
      <c r="BX240" s="329"/>
      <c r="BY240" s="329"/>
      <c r="BZ240" s="329"/>
      <c r="CA240" s="329"/>
      <c r="CB240" s="329"/>
      <c r="CC240" s="329"/>
      <c r="CD240" s="329"/>
      <c r="CE240" s="329"/>
      <c r="CF240" s="329"/>
      <c r="CG240" s="329"/>
      <c r="CH240" s="329"/>
      <c r="CL240" s="329"/>
    </row>
    <row r="241" spans="1:90" s="1" customFormat="1" ht="114" x14ac:dyDescent="0.3">
      <c r="A241" s="565"/>
      <c r="B241" s="567" t="s">
        <v>450</v>
      </c>
      <c r="C241" s="567" t="s">
        <v>259</v>
      </c>
      <c r="D241" s="567" t="s">
        <v>449</v>
      </c>
      <c r="E241" s="567" t="s">
        <v>261</v>
      </c>
      <c r="F241" s="541"/>
      <c r="G241" s="541"/>
      <c r="H241" s="541"/>
      <c r="I241" s="541"/>
      <c r="J241" s="567" t="s">
        <v>397</v>
      </c>
      <c r="K241" s="582" t="s">
        <v>820</v>
      </c>
      <c r="L241" s="583" t="s">
        <v>821</v>
      </c>
      <c r="M241" s="583" t="str">
        <f t="shared" si="276"/>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
      <c r="N241" s="567"/>
      <c r="O241" s="566">
        <v>284</v>
      </c>
      <c r="P241" s="557"/>
      <c r="Q241" s="559"/>
      <c r="R241" s="581"/>
      <c r="S241" s="557"/>
      <c r="T241" s="559"/>
      <c r="U241" s="581"/>
      <c r="V241" s="557"/>
      <c r="W241" s="559"/>
      <c r="X241" s="561"/>
      <c r="Y241" s="559"/>
      <c r="Z241" s="561"/>
      <c r="AA241" s="566"/>
      <c r="AB241" s="408">
        <v>2</v>
      </c>
      <c r="AC241" s="433" t="s">
        <v>447</v>
      </c>
      <c r="AD241" s="138"/>
      <c r="AE241" s="331" t="s">
        <v>222</v>
      </c>
      <c r="AF241" s="330" t="s">
        <v>732</v>
      </c>
      <c r="AG241" s="331" t="s">
        <v>3</v>
      </c>
      <c r="AH241" s="332" t="s">
        <v>12</v>
      </c>
      <c r="AI241" s="332" t="s">
        <v>8</v>
      </c>
      <c r="AJ241" s="333" t="str">
        <f t="shared" si="236"/>
        <v>40%</v>
      </c>
      <c r="AK241" s="332" t="s">
        <v>17</v>
      </c>
      <c r="AL241" s="332" t="s">
        <v>20</v>
      </c>
      <c r="AM241" s="332" t="s">
        <v>111</v>
      </c>
      <c r="AN241" s="308">
        <f>IFERROR(IF(AND(AG240="Probabilidad",AG241="Probabilidad"),(AP240-(+AP240*AJ241)),IF(AG241="Probabilidad",(Q240-(+Q240*AJ241)),IF(AG241="Impacto",AP240,""))),"")</f>
        <v>0.216</v>
      </c>
      <c r="AO241" s="419" t="str">
        <f t="shared" si="298"/>
        <v>Baja</v>
      </c>
      <c r="AP241" s="125">
        <f>+AN241</f>
        <v>0.216</v>
      </c>
      <c r="AQ241" s="419" t="str">
        <f t="shared" si="299"/>
        <v>Mayor</v>
      </c>
      <c r="AR241" s="125">
        <f>IFERROR(IF(AND(AG240="Impacto",AG241="Impacto"),(AR240-(+AR240*AJ241)),IF(AG241="Impacto",(Y240-(+Y240*AJ241)),IF(AG241="Probabilidad",AR240,""))),"")</f>
        <v>0.8</v>
      </c>
      <c r="AS241" s="404" t="str">
        <f t="shared" si="300"/>
        <v>Alto</v>
      </c>
      <c r="AT241" s="546"/>
      <c r="AU241" s="546"/>
      <c r="AV241" s="547"/>
      <c r="AW241" s="319"/>
      <c r="AX241" s="319"/>
      <c r="AY241" s="335">
        <v>0</v>
      </c>
      <c r="AZ241" s="336">
        <v>0</v>
      </c>
      <c r="BA241" s="336">
        <v>0</v>
      </c>
      <c r="BB241" s="336">
        <v>0</v>
      </c>
      <c r="BC241" s="336">
        <v>0</v>
      </c>
      <c r="BJ241" s="329"/>
      <c r="BK241" s="329"/>
      <c r="BL241" s="329"/>
      <c r="BM241" s="329"/>
      <c r="BN241" s="329"/>
      <c r="BO241" s="329"/>
      <c r="BP241" s="329"/>
      <c r="BQ241" s="329"/>
      <c r="BR241" s="329"/>
      <c r="BS241" s="329"/>
      <c r="BT241" s="329"/>
      <c r="BU241" s="329"/>
      <c r="BV241" s="329"/>
      <c r="BW241" s="329"/>
      <c r="BX241" s="329"/>
      <c r="BY241" s="329"/>
      <c r="BZ241" s="329"/>
      <c r="CA241" s="329"/>
      <c r="CB241" s="329"/>
      <c r="CC241" s="329"/>
      <c r="CD241" s="329"/>
      <c r="CE241" s="329"/>
      <c r="CF241" s="329"/>
      <c r="CG241" s="329"/>
      <c r="CH241" s="329"/>
      <c r="CL241" s="329"/>
    </row>
    <row r="242" spans="1:90" s="1" customFormat="1" ht="110.45" customHeight="1" x14ac:dyDescent="0.3">
      <c r="A242" s="565"/>
      <c r="B242" s="567" t="s">
        <v>450</v>
      </c>
      <c r="C242" s="567" t="s">
        <v>259</v>
      </c>
      <c r="D242" s="567" t="s">
        <v>449</v>
      </c>
      <c r="E242" s="567" t="s">
        <v>261</v>
      </c>
      <c r="F242" s="541"/>
      <c r="G242" s="541"/>
      <c r="H242" s="541"/>
      <c r="I242" s="541"/>
      <c r="J242" s="567" t="s">
        <v>397</v>
      </c>
      <c r="K242" s="582" t="s">
        <v>820</v>
      </c>
      <c r="L242" s="583" t="s">
        <v>821</v>
      </c>
      <c r="M242" s="583" t="str">
        <f t="shared" si="276"/>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
      <c r="N242" s="567"/>
      <c r="O242" s="566">
        <v>284</v>
      </c>
      <c r="P242" s="557"/>
      <c r="Q242" s="559"/>
      <c r="R242" s="581"/>
      <c r="S242" s="557"/>
      <c r="T242" s="559"/>
      <c r="U242" s="581"/>
      <c r="V242" s="557"/>
      <c r="W242" s="559"/>
      <c r="X242" s="561"/>
      <c r="Y242" s="559"/>
      <c r="Z242" s="561"/>
      <c r="AA242" s="566"/>
      <c r="AB242" s="408">
        <v>3</v>
      </c>
      <c r="AC242" s="433" t="s">
        <v>446</v>
      </c>
      <c r="AD242" s="138"/>
      <c r="AE242" s="331" t="s">
        <v>223</v>
      </c>
      <c r="AF242" s="330" t="s">
        <v>733</v>
      </c>
      <c r="AG242" s="331" t="s">
        <v>3</v>
      </c>
      <c r="AH242" s="332" t="s">
        <v>12</v>
      </c>
      <c r="AI242" s="332" t="s">
        <v>8</v>
      </c>
      <c r="AJ242" s="333" t="str">
        <f t="shared" si="236"/>
        <v>40%</v>
      </c>
      <c r="AK242" s="332" t="s">
        <v>17</v>
      </c>
      <c r="AL242" s="332" t="s">
        <v>20</v>
      </c>
      <c r="AM242" s="332" t="s">
        <v>111</v>
      </c>
      <c r="AN242" s="308">
        <f>IFERROR(IF(AND(AG241="Probabilidad",AG242="Probabilidad"),(AP241-(+AP241*AJ242)),IF(AG242="Probabilidad",(Q241-(+Q241*AJ242)),IF(AG242="Impacto",AP241,""))),"")</f>
        <v>0.12959999999999999</v>
      </c>
      <c r="AO242" s="419" t="str">
        <f t="shared" si="298"/>
        <v>Muy Baja</v>
      </c>
      <c r="AP242" s="125">
        <f>+AN242</f>
        <v>0.12959999999999999</v>
      </c>
      <c r="AQ242" s="419" t="str">
        <f t="shared" si="299"/>
        <v>Mayor</v>
      </c>
      <c r="AR242" s="125">
        <f>IFERROR(IF(AND(AG241="Impacto",AG242="Impacto"),(AR241-(+AR241*AJ242)),IF(AG242="Impacto",(Y241-(+Y241*AJ242)),IF(AG242="Probabilidad",AR241,""))),"")</f>
        <v>0.8</v>
      </c>
      <c r="AS242" s="404" t="str">
        <f t="shared" si="300"/>
        <v>Alto</v>
      </c>
      <c r="AT242" s="546"/>
      <c r="AU242" s="546"/>
      <c r="AV242" s="547"/>
      <c r="AW242" s="319"/>
      <c r="AX242" s="319"/>
      <c r="AY242" s="335">
        <v>0</v>
      </c>
      <c r="AZ242" s="336">
        <v>0</v>
      </c>
      <c r="BA242" s="336">
        <v>0</v>
      </c>
      <c r="BB242" s="336">
        <v>0</v>
      </c>
      <c r="BC242" s="336">
        <v>0</v>
      </c>
      <c r="BJ242" s="329"/>
      <c r="BK242" s="329"/>
      <c r="BL242" s="329"/>
      <c r="BM242" s="329"/>
      <c r="BN242" s="329"/>
      <c r="BO242" s="329"/>
      <c r="BP242" s="329"/>
      <c r="BQ242" s="329"/>
      <c r="BR242" s="329"/>
      <c r="BS242" s="329"/>
      <c r="BT242" s="329"/>
      <c r="BU242" s="329"/>
      <c r="BV242" s="329"/>
      <c r="BW242" s="329"/>
      <c r="BX242" s="329"/>
      <c r="BY242" s="329"/>
      <c r="BZ242" s="329"/>
      <c r="CA242" s="329"/>
      <c r="CB242" s="329"/>
      <c r="CC242" s="329"/>
      <c r="CD242" s="329"/>
      <c r="CE242" s="329"/>
      <c r="CF242" s="329"/>
      <c r="CG242" s="329"/>
      <c r="CH242" s="329"/>
      <c r="CL242" s="329"/>
    </row>
    <row r="243" spans="1:90" s="1" customFormat="1" ht="13.9" hidden="1" customHeight="1" x14ac:dyDescent="0.3">
      <c r="A243" s="565"/>
      <c r="B243" s="567" t="s">
        <v>450</v>
      </c>
      <c r="C243" s="567" t="s">
        <v>259</v>
      </c>
      <c r="D243" s="567" t="s">
        <v>449</v>
      </c>
      <c r="E243" s="567" t="s">
        <v>261</v>
      </c>
      <c r="F243" s="541"/>
      <c r="G243" s="541"/>
      <c r="H243" s="541"/>
      <c r="I243" s="541"/>
      <c r="J243" s="567" t="s">
        <v>397</v>
      </c>
      <c r="K243" s="582" t="s">
        <v>820</v>
      </c>
      <c r="L243" s="583" t="s">
        <v>821</v>
      </c>
      <c r="M243" s="583" t="str">
        <f t="shared" si="276"/>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
      <c r="N243" s="567"/>
      <c r="O243" s="566">
        <v>284</v>
      </c>
      <c r="P243" s="557"/>
      <c r="Q243" s="559"/>
      <c r="R243" s="581"/>
      <c r="S243" s="557"/>
      <c r="T243" s="559"/>
      <c r="U243" s="581"/>
      <c r="V243" s="557"/>
      <c r="W243" s="559"/>
      <c r="X243" s="561"/>
      <c r="Y243" s="559"/>
      <c r="Z243" s="561"/>
      <c r="AA243" s="566"/>
      <c r="AB243" s="408"/>
      <c r="AC243" s="433"/>
      <c r="AD243" s="138"/>
      <c r="AE243" s="331"/>
      <c r="AF243" s="330"/>
      <c r="AG243" s="331" t="str">
        <f t="shared" si="244"/>
        <v/>
      </c>
      <c r="AH243" s="332"/>
      <c r="AI243" s="332"/>
      <c r="AJ243" s="333" t="str">
        <f t="shared" si="236"/>
        <v/>
      </c>
      <c r="AK243" s="332"/>
      <c r="AL243" s="332"/>
      <c r="AM243" s="332"/>
      <c r="AN243" s="124"/>
      <c r="AO243" s="419" t="str">
        <f t="shared" si="245"/>
        <v/>
      </c>
      <c r="AP243" s="125"/>
      <c r="AQ243" s="419" t="str">
        <f t="shared" si="246"/>
        <v/>
      </c>
      <c r="AR243" s="125" t="str">
        <f t="shared" si="247"/>
        <v/>
      </c>
      <c r="AS243" s="404" t="str">
        <f t="shared" si="248"/>
        <v/>
      </c>
      <c r="AT243" s="404"/>
      <c r="AU243" s="404"/>
      <c r="AV243" s="418"/>
      <c r="AW243" s="319"/>
      <c r="AX243" s="319"/>
      <c r="AY243" s="139"/>
      <c r="AZ243" s="136"/>
      <c r="BA243" s="136"/>
      <c r="BB243" s="136"/>
      <c r="BC243" s="136"/>
      <c r="BJ243" s="329"/>
      <c r="BK243" s="329"/>
      <c r="BL243" s="329"/>
      <c r="BM243" s="329"/>
      <c r="BN243" s="329"/>
      <c r="BO243" s="329"/>
      <c r="BP243" s="329"/>
      <c r="BQ243" s="329"/>
      <c r="BR243" s="329"/>
      <c r="BS243" s="329"/>
      <c r="BT243" s="329"/>
      <c r="BU243" s="329"/>
      <c r="BV243" s="329"/>
      <c r="BW243" s="329"/>
      <c r="BX243" s="329"/>
      <c r="BY243" s="329"/>
      <c r="BZ243" s="329"/>
      <c r="CA243" s="329"/>
      <c r="CB243" s="329"/>
      <c r="CC243" s="329"/>
      <c r="CD243" s="329"/>
      <c r="CE243" s="329"/>
      <c r="CF243" s="329"/>
      <c r="CG243" s="329"/>
      <c r="CH243" s="329"/>
      <c r="CL243" s="329"/>
    </row>
    <row r="244" spans="1:90" s="1" customFormat="1" ht="13.9" hidden="1" customHeight="1" x14ac:dyDescent="0.3">
      <c r="A244" s="565"/>
      <c r="B244" s="567" t="s">
        <v>450</v>
      </c>
      <c r="C244" s="567" t="s">
        <v>259</v>
      </c>
      <c r="D244" s="567" t="s">
        <v>449</v>
      </c>
      <c r="E244" s="567" t="s">
        <v>261</v>
      </c>
      <c r="F244" s="541"/>
      <c r="G244" s="541"/>
      <c r="H244" s="541"/>
      <c r="I244" s="541"/>
      <c r="J244" s="567" t="s">
        <v>397</v>
      </c>
      <c r="K244" s="582" t="s">
        <v>820</v>
      </c>
      <c r="L244" s="583" t="s">
        <v>821</v>
      </c>
      <c r="M244" s="583" t="str">
        <f t="shared" si="276"/>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
      <c r="N244" s="567"/>
      <c r="O244" s="566">
        <v>284</v>
      </c>
      <c r="P244" s="557"/>
      <c r="Q244" s="559"/>
      <c r="R244" s="581"/>
      <c r="S244" s="557"/>
      <c r="T244" s="559"/>
      <c r="U244" s="581"/>
      <c r="V244" s="557"/>
      <c r="W244" s="559"/>
      <c r="X244" s="561"/>
      <c r="Y244" s="559"/>
      <c r="Z244" s="561"/>
      <c r="AA244" s="566"/>
      <c r="AB244" s="408"/>
      <c r="AC244" s="433"/>
      <c r="AD244" s="138"/>
      <c r="AE244" s="331"/>
      <c r="AF244" s="330"/>
      <c r="AG244" s="331" t="str">
        <f t="shared" si="244"/>
        <v/>
      </c>
      <c r="AH244" s="332"/>
      <c r="AI244" s="332"/>
      <c r="AJ244" s="333" t="str">
        <f t="shared" si="236"/>
        <v/>
      </c>
      <c r="AK244" s="332"/>
      <c r="AL244" s="332"/>
      <c r="AM244" s="332"/>
      <c r="AN244" s="124"/>
      <c r="AO244" s="419" t="str">
        <f t="shared" si="245"/>
        <v/>
      </c>
      <c r="AP244" s="125"/>
      <c r="AQ244" s="419" t="str">
        <f t="shared" si="246"/>
        <v/>
      </c>
      <c r="AR244" s="125" t="str">
        <f t="shared" si="247"/>
        <v/>
      </c>
      <c r="AS244" s="404" t="str">
        <f t="shared" si="248"/>
        <v/>
      </c>
      <c r="AT244" s="404"/>
      <c r="AU244" s="404"/>
      <c r="AV244" s="418"/>
      <c r="AW244" s="319"/>
      <c r="AX244" s="319"/>
      <c r="AY244" s="139"/>
      <c r="AZ244" s="136"/>
      <c r="BA244" s="136"/>
      <c r="BB244" s="136"/>
      <c r="BC244" s="136"/>
      <c r="BJ244" s="329"/>
      <c r="BK244" s="329"/>
      <c r="BL244" s="329"/>
      <c r="BM244" s="329"/>
      <c r="BN244" s="329"/>
      <c r="BO244" s="329"/>
      <c r="BP244" s="329"/>
      <c r="BQ244" s="329"/>
      <c r="BR244" s="329"/>
      <c r="BS244" s="329"/>
      <c r="BT244" s="329"/>
      <c r="BU244" s="329"/>
      <c r="BV244" s="329"/>
      <c r="BW244" s="329"/>
      <c r="BX244" s="329"/>
      <c r="BY244" s="329"/>
      <c r="BZ244" s="329"/>
      <c r="CA244" s="329"/>
      <c r="CB244" s="329"/>
      <c r="CC244" s="329"/>
      <c r="CD244" s="329"/>
      <c r="CE244" s="329"/>
      <c r="CF244" s="329"/>
      <c r="CG244" s="329"/>
      <c r="CH244" s="329"/>
      <c r="CL244" s="329"/>
    </row>
    <row r="245" spans="1:90" s="1" customFormat="1" ht="13.9" hidden="1" customHeight="1" x14ac:dyDescent="0.3">
      <c r="A245" s="565"/>
      <c r="B245" s="567" t="s">
        <v>450</v>
      </c>
      <c r="C245" s="567" t="s">
        <v>259</v>
      </c>
      <c r="D245" s="567" t="s">
        <v>449</v>
      </c>
      <c r="E245" s="567" t="s">
        <v>261</v>
      </c>
      <c r="F245" s="541"/>
      <c r="G245" s="541"/>
      <c r="H245" s="541"/>
      <c r="I245" s="541"/>
      <c r="J245" s="567" t="s">
        <v>397</v>
      </c>
      <c r="K245" s="582" t="s">
        <v>820</v>
      </c>
      <c r="L245" s="583" t="s">
        <v>821</v>
      </c>
      <c r="M245" s="583" t="str">
        <f t="shared" si="276"/>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
      <c r="N245" s="567"/>
      <c r="O245" s="566">
        <v>284</v>
      </c>
      <c r="P245" s="557"/>
      <c r="Q245" s="559"/>
      <c r="R245" s="581"/>
      <c r="S245" s="557"/>
      <c r="T245" s="559"/>
      <c r="U245" s="581"/>
      <c r="V245" s="557"/>
      <c r="W245" s="559"/>
      <c r="X245" s="561"/>
      <c r="Y245" s="559"/>
      <c r="Z245" s="561"/>
      <c r="AA245" s="566"/>
      <c r="AB245" s="408"/>
      <c r="AC245" s="433"/>
      <c r="AD245" s="138"/>
      <c r="AE245" s="331"/>
      <c r="AF245" s="330"/>
      <c r="AG245" s="331" t="str">
        <f t="shared" si="244"/>
        <v/>
      </c>
      <c r="AH245" s="332"/>
      <c r="AI245" s="332"/>
      <c r="AJ245" s="333" t="str">
        <f t="shared" si="236"/>
        <v/>
      </c>
      <c r="AK245" s="332"/>
      <c r="AL245" s="332"/>
      <c r="AM245" s="332"/>
      <c r="AN245" s="124"/>
      <c r="AO245" s="419" t="str">
        <f t="shared" si="245"/>
        <v/>
      </c>
      <c r="AP245" s="125"/>
      <c r="AQ245" s="419" t="str">
        <f t="shared" si="246"/>
        <v/>
      </c>
      <c r="AR245" s="125" t="str">
        <f t="shared" si="247"/>
        <v/>
      </c>
      <c r="AS245" s="404" t="str">
        <f t="shared" si="248"/>
        <v/>
      </c>
      <c r="AT245" s="404"/>
      <c r="AU245" s="404"/>
      <c r="AV245" s="418"/>
      <c r="AW245" s="319"/>
      <c r="AX245" s="319"/>
      <c r="AY245" s="139"/>
      <c r="AZ245" s="136"/>
      <c r="BA245" s="136"/>
      <c r="BB245" s="136"/>
      <c r="BC245" s="136"/>
      <c r="BJ245" s="329"/>
      <c r="BK245" s="329"/>
      <c r="BL245" s="329"/>
      <c r="BM245" s="329"/>
      <c r="BN245" s="329"/>
      <c r="BO245" s="329"/>
      <c r="BP245" s="329"/>
      <c r="BQ245" s="329"/>
      <c r="BR245" s="329"/>
      <c r="BS245" s="329"/>
      <c r="BT245" s="329"/>
      <c r="BU245" s="329"/>
      <c r="BV245" s="329"/>
      <c r="BW245" s="329"/>
      <c r="BX245" s="329"/>
      <c r="BY245" s="329"/>
      <c r="BZ245" s="329"/>
      <c r="CA245" s="329"/>
      <c r="CB245" s="329"/>
      <c r="CC245" s="329"/>
      <c r="CD245" s="329"/>
      <c r="CE245" s="329"/>
      <c r="CF245" s="329"/>
      <c r="CG245" s="329"/>
      <c r="CH245" s="329"/>
      <c r="CL245" s="329"/>
    </row>
    <row r="246" spans="1:90" s="1" customFormat="1" ht="199.5" x14ac:dyDescent="0.3">
      <c r="A246" s="565" t="s">
        <v>445</v>
      </c>
      <c r="B246" s="567" t="s">
        <v>438</v>
      </c>
      <c r="C246" s="567" t="s">
        <v>259</v>
      </c>
      <c r="D246" s="567" t="s">
        <v>437</v>
      </c>
      <c r="E246" s="567" t="s">
        <v>261</v>
      </c>
      <c r="F246" s="541" t="s">
        <v>778</v>
      </c>
      <c r="G246" s="541" t="s">
        <v>790</v>
      </c>
      <c r="H246" s="541" t="s">
        <v>795</v>
      </c>
      <c r="I246" s="541" t="s">
        <v>800</v>
      </c>
      <c r="J246" s="567" t="s">
        <v>353</v>
      </c>
      <c r="K246" s="582" t="s">
        <v>822</v>
      </c>
      <c r="L246" s="583" t="s">
        <v>823</v>
      </c>
      <c r="M246" s="583" t="str">
        <f t="shared" si="276"/>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
      <c r="N246" s="567" t="s">
        <v>116</v>
      </c>
      <c r="O246" s="566">
        <v>284</v>
      </c>
      <c r="P246" s="557" t="str">
        <f t="shared" si="211"/>
        <v>Media</v>
      </c>
      <c r="Q246" s="559">
        <f t="shared" ref="Q246" si="301">IF(P246="","",IF(P246="Muy Baja",0.2,IF(P246="Baja",0.4,IF(P246="Media",0.6,IF(P246="Alta",0.8,IF(P246="Muy Alta",1,))))))</f>
        <v>0.6</v>
      </c>
      <c r="R246" s="581"/>
      <c r="S246" s="557" t="str">
        <f>IF(OR(R246='Tabla Impacto'!$C$11,R246='Tabla Impacto'!$D$11),"Leve",IF(OR(R246='Tabla Impacto'!$C$12,R246='Tabla Impacto'!$D$12),"Menor",IF(OR(R246='Tabla Impacto'!$C$13,R246='Tabla Impacto'!$D$13),"Moderado",IF(OR(R246='Tabla Impacto'!$C$14,R246='Tabla Impacto'!$D$14),"Mayor",IF(OR(R246='Tabla Impacto'!$C$15,R246='Tabla Impacto'!$D$15),"Catastrófico","")))))</f>
        <v/>
      </c>
      <c r="T246" s="559" t="str">
        <f t="shared" ref="T246" si="302">IF(S246="","",IF(S246="Leve",0.2,IF(S246="Menor",0.4,IF(S246="Moderado",0.6,IF(S246="Mayor",0.8,IF(S246="Catastrófico",1,))))))</f>
        <v/>
      </c>
      <c r="U246" s="581" t="s">
        <v>138</v>
      </c>
      <c r="V246" s="557" t="str">
        <f>IF(OR(U246='Tabla Impacto'!$C$11,U246='Tabla Impacto'!$D$11),"Leve",IF(OR(U246='Tabla Impacto'!$C$12,U246='Tabla Impacto'!$D$12),"Menor",IF(OR(U246='Tabla Impacto'!$C$13,U246='Tabla Impacto'!$D$13),"Moderado",IF(OR(U246='Tabla Impacto'!$C$14,U246='Tabla Impacto'!$D$14),"Mayor",IF(OR(U246='Tabla Impacto'!$C$15,U246='Tabla Impacto'!$D$15),"Catastrófico","")))))</f>
        <v>Catastrófico</v>
      </c>
      <c r="W246" s="559">
        <f t="shared" ref="W246" si="303">IF(V246="","",IF(V246="Leve",0.2,IF(V246="Menor",0.4,IF(V246="Moderado",0.6,IF(V246="Mayor",0.8,IF(V246="Catastrófico",1,))))))</f>
        <v>1</v>
      </c>
      <c r="X246" s="561" t="str">
        <f>IF(Y246="","",IF(Y246='Tabla Impacto'!$G$4,'Tabla Impacto'!$F$4,IF(Y246='Tabla Impacto'!$G$5,'Tabla Impacto'!$F$5,IF(Y246='Tabla Impacto'!$G$6,'Tabla Impacto'!$F$6,IF(Y246='Tabla Impacto'!$G$7,'Tabla Impacto'!$F$7,IF(Y246='Tabla Impacto'!$G$8,'Tabla Impacto'!$F$8))))))</f>
        <v>Catastrófico</v>
      </c>
      <c r="Y246" s="559">
        <f t="shared" ref="Y246" si="304">+IF(T246="",W246,IF(W246="",T246,IF(T246&gt;W246,T246,W246)))</f>
        <v>1</v>
      </c>
      <c r="Z246" s="561" t="str">
        <f t="shared" ref="Z246" si="305">IF(OR(AND(P246="Muy Baja",X246="Leve"),AND(P246="Muy Baja",X246="Menor"),AND(P246="Baja",X246="Leve")),"Bajo",IF(OR(AND(P246="Muy baja",X246="Moderado"),AND(P246="Baja",X246="Menor"),AND(P246="Baja",X246="Moderado"),AND(P246="Media",X246="Leve"),AND(P246="Media",X246="Menor"),AND(P246="Media",X246="Moderado"),AND(P246="Alta",X246="Leve"),AND(P246="Alta",X246="Menor")),"Moderado",IF(OR(AND(P246="Muy Baja",X246="Mayor"),AND(P246="Baja",X246="Mayor"),AND(P246="Media",X246="Mayor"),AND(P246="Alta",X246="Moderado"),AND(P246="Alta",X246="Mayor"),AND(P246="Muy Alta",X246="Leve"),AND(P246="Muy Alta",X246="Menor"),AND(P246="Muy Alta",X246="Moderado"),AND(P246="Muy Alta",X246="Mayor")),"Alto",IF(OR(AND(P246="Muy Baja",X246="Catastrófico"),AND(P246="Baja",X246="Catastrófico"),AND(P246="Media",X246="Catastrófico"),AND(P246="Alta",X246="Catastrófico"),AND(P246="Muy Alta",X246="Catastrófico")),"Extremo",""))))</f>
        <v>Extremo</v>
      </c>
      <c r="AA246" s="566"/>
      <c r="AB246" s="408">
        <v>1</v>
      </c>
      <c r="AC246" s="433" t="s">
        <v>442</v>
      </c>
      <c r="AD246" s="138"/>
      <c r="AE246" s="331" t="s">
        <v>222</v>
      </c>
      <c r="AF246" s="330" t="s">
        <v>731</v>
      </c>
      <c r="AG246" s="331" t="s">
        <v>3</v>
      </c>
      <c r="AH246" s="332" t="s">
        <v>13</v>
      </c>
      <c r="AI246" s="332" t="s">
        <v>8</v>
      </c>
      <c r="AJ246" s="333" t="str">
        <f t="shared" si="236"/>
        <v>30%</v>
      </c>
      <c r="AK246" s="332" t="s">
        <v>17</v>
      </c>
      <c r="AL246" s="332" t="s">
        <v>20</v>
      </c>
      <c r="AM246" s="332" t="s">
        <v>111</v>
      </c>
      <c r="AN246" s="309">
        <f>IFERROR(IF(AG246="Probabilidad",(Q246-(+Q246*AJ246)),IF(AG246="Impacto",Q246,"")),"")</f>
        <v>0.42</v>
      </c>
      <c r="AO246" s="419" t="str">
        <f t="shared" si="245"/>
        <v>Media</v>
      </c>
      <c r="AP246" s="125">
        <f>+AN246</f>
        <v>0.42</v>
      </c>
      <c r="AQ246" s="419" t="str">
        <f t="shared" si="246"/>
        <v>Catastrófico</v>
      </c>
      <c r="AR246" s="125">
        <f>IFERROR(IF(AG246="Impacto",(Y246-(+Y246*AJ246)),IF(AG246="Probabilidad",Y246,"")),"")</f>
        <v>1</v>
      </c>
      <c r="AS246" s="404" t="str">
        <f t="shared" si="248"/>
        <v>Extremo</v>
      </c>
      <c r="AT246" s="546">
        <f>+AP249</f>
        <v>9.0719999999999995E-2</v>
      </c>
      <c r="AU246" s="546">
        <f>+AR249</f>
        <v>1</v>
      </c>
      <c r="AV246" s="547" t="s">
        <v>122</v>
      </c>
      <c r="AW246" s="319"/>
      <c r="AX246" s="319"/>
      <c r="AY246" s="335">
        <v>96</v>
      </c>
      <c r="AZ246" s="336">
        <v>24</v>
      </c>
      <c r="BA246" s="336">
        <v>24</v>
      </c>
      <c r="BB246" s="336">
        <v>24</v>
      </c>
      <c r="BC246" s="336">
        <v>24</v>
      </c>
      <c r="BJ246" s="329"/>
      <c r="BK246" s="329"/>
      <c r="BL246" s="329"/>
      <c r="BM246" s="329"/>
      <c r="BN246" s="329"/>
      <c r="BO246" s="329"/>
      <c r="BP246" s="329"/>
      <c r="BQ246" s="329"/>
      <c r="BR246" s="329"/>
      <c r="BS246" s="329"/>
      <c r="BT246" s="329"/>
      <c r="BU246" s="329"/>
      <c r="BV246" s="329"/>
      <c r="BW246" s="329"/>
      <c r="BX246" s="329"/>
      <c r="BY246" s="329"/>
      <c r="BZ246" s="329"/>
      <c r="CA246" s="329"/>
      <c r="CB246" s="329"/>
      <c r="CC246" s="329"/>
      <c r="CD246" s="329"/>
      <c r="CE246" s="329"/>
      <c r="CF246" s="329"/>
      <c r="CG246" s="329"/>
      <c r="CH246" s="329"/>
      <c r="CL246" s="329"/>
    </row>
    <row r="247" spans="1:90" s="1" customFormat="1" ht="99.75" x14ac:dyDescent="0.3">
      <c r="A247" s="565"/>
      <c r="B247" s="567" t="s">
        <v>444</v>
      </c>
      <c r="C247" s="567" t="s">
        <v>259</v>
      </c>
      <c r="D247" s="567" t="s">
        <v>443</v>
      </c>
      <c r="E247" s="567" t="s">
        <v>261</v>
      </c>
      <c r="F247" s="541"/>
      <c r="G247" s="541"/>
      <c r="H247" s="541"/>
      <c r="I247" s="541"/>
      <c r="J247" s="567" t="s">
        <v>353</v>
      </c>
      <c r="K247" s="582" t="s">
        <v>822</v>
      </c>
      <c r="L247" s="583" t="s">
        <v>823</v>
      </c>
      <c r="M247" s="583" t="str">
        <f t="shared" si="276"/>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
      <c r="N247" s="567"/>
      <c r="O247" s="566">
        <v>284</v>
      </c>
      <c r="P247" s="557"/>
      <c r="Q247" s="559"/>
      <c r="R247" s="581"/>
      <c r="S247" s="557"/>
      <c r="T247" s="559"/>
      <c r="U247" s="581"/>
      <c r="V247" s="557"/>
      <c r="W247" s="559"/>
      <c r="X247" s="561"/>
      <c r="Y247" s="559"/>
      <c r="Z247" s="561"/>
      <c r="AA247" s="566"/>
      <c r="AB247" s="408">
        <v>2</v>
      </c>
      <c r="AC247" s="433" t="s">
        <v>441</v>
      </c>
      <c r="AD247" s="138"/>
      <c r="AE247" s="331" t="s">
        <v>223</v>
      </c>
      <c r="AF247" s="330" t="s">
        <v>734</v>
      </c>
      <c r="AG247" s="331" t="s">
        <v>3</v>
      </c>
      <c r="AH247" s="332" t="s">
        <v>12</v>
      </c>
      <c r="AI247" s="332" t="s">
        <v>8</v>
      </c>
      <c r="AJ247" s="333" t="str">
        <f t="shared" si="236"/>
        <v>40%</v>
      </c>
      <c r="AK247" s="332" t="s">
        <v>17</v>
      </c>
      <c r="AL247" s="332" t="s">
        <v>20</v>
      </c>
      <c r="AM247" s="332" t="s">
        <v>111</v>
      </c>
      <c r="AN247" s="308">
        <f>IFERROR(IF(AND(AG246="Probabilidad",AG247="Probabilidad"),(AP246-(+AP246*AJ247)),IF(AG247="Probabilidad",(Q246-(+Q246*AJ247)),IF(AG247="Impacto",AP246,""))),"")</f>
        <v>0.252</v>
      </c>
      <c r="AO247" s="419" t="str">
        <f t="shared" si="245"/>
        <v>Baja</v>
      </c>
      <c r="AP247" s="125">
        <f>+AN247</f>
        <v>0.252</v>
      </c>
      <c r="AQ247" s="419" t="str">
        <f t="shared" si="246"/>
        <v>Catastrófico</v>
      </c>
      <c r="AR247" s="125">
        <f>IFERROR(IF(AND(AG246="Impacto",AG247="Impacto"),(AR246-(+AR246*AJ247)),IF(AG247="Impacto",(Y246-(+Y246*AJ247)),IF(AG247="Probabilidad",AR246,""))),"")</f>
        <v>1</v>
      </c>
      <c r="AS247" s="404" t="str">
        <f t="shared" si="248"/>
        <v>Extremo</v>
      </c>
      <c r="AT247" s="546"/>
      <c r="AU247" s="546"/>
      <c r="AV247" s="547"/>
      <c r="AW247" s="319"/>
      <c r="AX247" s="319"/>
      <c r="AY247" s="335">
        <v>2</v>
      </c>
      <c r="AZ247" s="336">
        <v>0</v>
      </c>
      <c r="BA247" s="336">
        <v>1</v>
      </c>
      <c r="BB247" s="336">
        <v>0</v>
      </c>
      <c r="BC247" s="336">
        <v>1</v>
      </c>
      <c r="BJ247" s="329"/>
      <c r="BK247" s="329"/>
      <c r="BL247" s="329"/>
      <c r="BM247" s="329"/>
      <c r="BN247" s="329"/>
      <c r="BO247" s="329"/>
      <c r="BP247" s="329"/>
      <c r="BQ247" s="329"/>
      <c r="BR247" s="329"/>
      <c r="BS247" s="329"/>
      <c r="BT247" s="329"/>
      <c r="BU247" s="329"/>
      <c r="BV247" s="329"/>
      <c r="BW247" s="329"/>
      <c r="BX247" s="329"/>
      <c r="BY247" s="329"/>
      <c r="BZ247" s="329"/>
      <c r="CA247" s="329"/>
      <c r="CB247" s="329"/>
      <c r="CC247" s="329"/>
      <c r="CD247" s="329"/>
      <c r="CE247" s="329"/>
      <c r="CF247" s="329"/>
      <c r="CG247" s="329"/>
      <c r="CH247" s="329"/>
      <c r="CL247" s="329"/>
    </row>
    <row r="248" spans="1:90" s="1" customFormat="1" ht="128.25" x14ac:dyDescent="0.3">
      <c r="A248" s="565"/>
      <c r="B248" s="567" t="s">
        <v>444</v>
      </c>
      <c r="C248" s="567" t="s">
        <v>259</v>
      </c>
      <c r="D248" s="567" t="s">
        <v>443</v>
      </c>
      <c r="E248" s="567" t="s">
        <v>261</v>
      </c>
      <c r="F248" s="541"/>
      <c r="G248" s="541"/>
      <c r="H248" s="541"/>
      <c r="I248" s="541"/>
      <c r="J248" s="567" t="s">
        <v>353</v>
      </c>
      <c r="K248" s="582" t="s">
        <v>822</v>
      </c>
      <c r="L248" s="583" t="s">
        <v>823</v>
      </c>
      <c r="M248" s="583" t="str">
        <f t="shared" si="276"/>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
      <c r="N248" s="567"/>
      <c r="O248" s="566">
        <v>284</v>
      </c>
      <c r="P248" s="557"/>
      <c r="Q248" s="559"/>
      <c r="R248" s="581"/>
      <c r="S248" s="557"/>
      <c r="T248" s="559"/>
      <c r="U248" s="581"/>
      <c r="V248" s="557"/>
      <c r="W248" s="559"/>
      <c r="X248" s="561"/>
      <c r="Y248" s="559"/>
      <c r="Z248" s="561"/>
      <c r="AA248" s="566"/>
      <c r="AB248" s="408">
        <v>3</v>
      </c>
      <c r="AC248" s="433" t="s">
        <v>876</v>
      </c>
      <c r="AD248" s="138"/>
      <c r="AE248" s="331" t="s">
        <v>222</v>
      </c>
      <c r="AF248" s="330" t="s">
        <v>733</v>
      </c>
      <c r="AG248" s="331" t="s">
        <v>3</v>
      </c>
      <c r="AH248" s="332" t="s">
        <v>12</v>
      </c>
      <c r="AI248" s="332" t="s">
        <v>8</v>
      </c>
      <c r="AJ248" s="333" t="str">
        <f t="shared" si="236"/>
        <v>40%</v>
      </c>
      <c r="AK248" s="332" t="s">
        <v>17</v>
      </c>
      <c r="AL248" s="332" t="s">
        <v>20</v>
      </c>
      <c r="AM248" s="332" t="s">
        <v>111</v>
      </c>
      <c r="AN248" s="308">
        <f>IFERROR(IF(AND(AG247="Probabilidad",AG248="Probabilidad"),(AP247-(+AP247*AJ248)),IF(AG248="Probabilidad",(Q247-(+Q247*AJ248)),IF(AG248="Impacto",AP247,""))),"")</f>
        <v>0.1512</v>
      </c>
      <c r="AO248" s="419" t="str">
        <f t="shared" si="245"/>
        <v>Muy Baja</v>
      </c>
      <c r="AP248" s="125">
        <f>+AN248</f>
        <v>0.1512</v>
      </c>
      <c r="AQ248" s="419" t="str">
        <f t="shared" si="246"/>
        <v>Catastrófico</v>
      </c>
      <c r="AR248" s="125">
        <f>IFERROR(IF(AND(AG247="Impacto",AG248="Impacto"),(AR247-(+AR247*AJ248)),IF(AG248="Impacto",(Y247-(+Y247*AJ248)),IF(AG248="Probabilidad",AR247,""))),"")</f>
        <v>1</v>
      </c>
      <c r="AS248" s="404" t="str">
        <f t="shared" si="248"/>
        <v>Extremo</v>
      </c>
      <c r="AT248" s="546"/>
      <c r="AU248" s="546"/>
      <c r="AV248" s="547"/>
      <c r="AW248" s="319"/>
      <c r="AX248" s="319"/>
      <c r="AY248" s="335">
        <v>0</v>
      </c>
      <c r="AZ248" s="336">
        <v>0</v>
      </c>
      <c r="BA248" s="336">
        <v>0</v>
      </c>
      <c r="BB248" s="336">
        <v>0</v>
      </c>
      <c r="BC248" s="336">
        <v>0</v>
      </c>
      <c r="BJ248" s="329"/>
      <c r="BK248" s="329"/>
      <c r="BL248" s="329"/>
      <c r="BM248" s="329"/>
      <c r="BN248" s="329"/>
      <c r="BO248" s="329"/>
      <c r="BP248" s="329"/>
      <c r="BQ248" s="329"/>
      <c r="BR248" s="329"/>
      <c r="BS248" s="329"/>
      <c r="BT248" s="329"/>
      <c r="BU248" s="329"/>
      <c r="BV248" s="329"/>
      <c r="BW248" s="329"/>
      <c r="BX248" s="329"/>
      <c r="BY248" s="329"/>
      <c r="BZ248" s="329"/>
      <c r="CA248" s="329"/>
      <c r="CB248" s="329"/>
      <c r="CC248" s="329"/>
      <c r="CD248" s="329"/>
      <c r="CE248" s="329"/>
      <c r="CF248" s="329"/>
      <c r="CG248" s="329"/>
      <c r="CH248" s="329"/>
      <c r="CL248" s="329"/>
    </row>
    <row r="249" spans="1:90" s="1" customFormat="1" ht="108" customHeight="1" x14ac:dyDescent="0.3">
      <c r="A249" s="565"/>
      <c r="B249" s="567" t="s">
        <v>444</v>
      </c>
      <c r="C249" s="567" t="s">
        <v>259</v>
      </c>
      <c r="D249" s="567" t="s">
        <v>443</v>
      </c>
      <c r="E249" s="567" t="s">
        <v>261</v>
      </c>
      <c r="F249" s="541"/>
      <c r="G249" s="541"/>
      <c r="H249" s="541"/>
      <c r="I249" s="541"/>
      <c r="J249" s="567" t="s">
        <v>353</v>
      </c>
      <c r="K249" s="582" t="s">
        <v>822</v>
      </c>
      <c r="L249" s="583" t="s">
        <v>823</v>
      </c>
      <c r="M249" s="583" t="str">
        <f t="shared" si="276"/>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
      <c r="N249" s="567"/>
      <c r="O249" s="566">
        <v>284</v>
      </c>
      <c r="P249" s="557"/>
      <c r="Q249" s="559"/>
      <c r="R249" s="581"/>
      <c r="S249" s="557"/>
      <c r="T249" s="559"/>
      <c r="U249" s="581"/>
      <c r="V249" s="557"/>
      <c r="W249" s="559"/>
      <c r="X249" s="561"/>
      <c r="Y249" s="559"/>
      <c r="Z249" s="561"/>
      <c r="AA249" s="566"/>
      <c r="AB249" s="408">
        <v>4</v>
      </c>
      <c r="AC249" s="433" t="s">
        <v>440</v>
      </c>
      <c r="AD249" s="138"/>
      <c r="AE249" s="331" t="s">
        <v>223</v>
      </c>
      <c r="AF249" s="330" t="s">
        <v>735</v>
      </c>
      <c r="AG249" s="331" t="s">
        <v>3</v>
      </c>
      <c r="AH249" s="332" t="s">
        <v>12</v>
      </c>
      <c r="AI249" s="332" t="s">
        <v>8</v>
      </c>
      <c r="AJ249" s="333" t="str">
        <f t="shared" ref="AJ249" si="306">IF(AND(AH249="Preventivo",AI249="Automático"),"50%",IF(AND(AH249="Preventivo",AI249="Manual"),"40%",IF(AND(AH249="Detectivo",AI249="Automático"),"40%",IF(AND(AH249="Detectivo",AI249="Manual"),"30%",IF(AND(AH249="Correctivo",AI249="Automático"),"35%",IF(AND(AH249="Correctivo",AI249="Manual"),"25%",""))))))</f>
        <v>40%</v>
      </c>
      <c r="AK249" s="332" t="s">
        <v>17</v>
      </c>
      <c r="AL249" s="332" t="s">
        <v>20</v>
      </c>
      <c r="AM249" s="332" t="s">
        <v>111</v>
      </c>
      <c r="AN249" s="308">
        <f>IFERROR(IF(AND(AG248="Probabilidad",AG249="Probabilidad"),(AP248-(+AP248*AJ249)),IF(AG249="Probabilidad",(Q248-(+Q248*AJ249)),IF(AG249="Impacto",AP248,""))),"")</f>
        <v>9.0719999999999995E-2</v>
      </c>
      <c r="AO249" s="419" t="str">
        <f t="shared" ref="AO249" si="307">IFERROR(IF(AN249="","",IF(AN249&lt;=0.2,"Muy Baja",IF(AN249&lt;=0.4,"Baja",IF(AN249&lt;=0.6,"Media",IF(AN249&lt;=0.8,"Alta","Muy Alta"))))),"")</f>
        <v>Muy Baja</v>
      </c>
      <c r="AP249" s="125">
        <f>+AN249</f>
        <v>9.0719999999999995E-2</v>
      </c>
      <c r="AQ249" s="419" t="str">
        <f t="shared" ref="AQ249" si="308">IFERROR(IF(AR249="","",IF(AR249&lt;=0.2,"Leve",IF(AR249&lt;=0.4,"Menor",IF(AR249&lt;=0.6,"Moderado",IF(AR249&lt;=0.8,"Mayor","Catastrófico"))))),"")</f>
        <v>Catastrófico</v>
      </c>
      <c r="AR249" s="125">
        <f>IFERROR(IF(AND(AG248="Impacto",AG249="Impacto"),(AR248-(+AR248*AJ249)),IF(AG249="Impacto",(Y248-(+Y248*AJ249)),IF(AG249="Probabilidad",AR248,""))),"")</f>
        <v>1</v>
      </c>
      <c r="AS249" s="404" t="str">
        <f t="shared" ref="AS249" si="309">IFERROR(IF(OR(AND(AO249="Muy Baja",AQ249="Leve"),AND(AO249="Muy Baja",AQ249="Menor"),AND(AO249="Baja",AQ249="Leve")),"Bajo",IF(OR(AND(AO249="Muy baja",AQ249="Moderado"),AND(AO249="Baja",AQ249="Menor"),AND(AO249="Baja",AQ249="Moderado"),AND(AO249="Media",AQ249="Leve"),AND(AO249="Media",AQ249="Menor"),AND(AO249="Media",AQ249="Moderado"),AND(AO249="Alta",AQ249="Leve"),AND(AO249="Alta",AQ249="Menor")),"Moderado",IF(OR(AND(AO249="Muy Baja",AQ249="Mayor"),AND(AO249="Baja",AQ249="Mayor"),AND(AO249="Media",AQ249="Mayor"),AND(AO249="Alta",AQ249="Moderado"),AND(AO249="Alta",AQ249="Mayor"),AND(AO249="Muy Alta",AQ249="Leve"),AND(AO249="Muy Alta",AQ249="Menor"),AND(AO249="Muy Alta",AQ249="Moderado"),AND(AO249="Muy Alta",AQ249="Mayor")),"Alto",IF(OR(AND(AO249="Muy Baja",AQ249="Catastrófico"),AND(AO249="Baja",AQ249="Catastrófico"),AND(AO249="Media",AQ249="Catastrófico"),AND(AO249="Alta",AQ249="Catastrófico"),AND(AO249="Muy Alta",AQ249="Catastrófico")),"Extremo","")))),"")</f>
        <v>Extremo</v>
      </c>
      <c r="AT249" s="546"/>
      <c r="AU249" s="546"/>
      <c r="AV249" s="547"/>
      <c r="AW249" s="319"/>
      <c r="AX249" s="319"/>
      <c r="AY249" s="335">
        <v>0</v>
      </c>
      <c r="AZ249" s="336">
        <v>0</v>
      </c>
      <c r="BA249" s="336">
        <v>0</v>
      </c>
      <c r="BB249" s="336">
        <v>0</v>
      </c>
      <c r="BC249" s="336">
        <v>0</v>
      </c>
      <c r="BJ249" s="329"/>
      <c r="BK249" s="329"/>
      <c r="BL249" s="329"/>
      <c r="BM249" s="329"/>
      <c r="BN249" s="329"/>
      <c r="BO249" s="329"/>
      <c r="BP249" s="329"/>
      <c r="BQ249" s="329"/>
      <c r="BR249" s="329"/>
      <c r="BS249" s="329"/>
      <c r="BT249" s="329"/>
      <c r="BU249" s="329"/>
      <c r="BV249" s="329"/>
      <c r="BW249" s="329"/>
      <c r="BX249" s="329"/>
      <c r="BY249" s="329"/>
      <c r="BZ249" s="329"/>
      <c r="CA249" s="329"/>
      <c r="CB249" s="329"/>
      <c r="CC249" s="329"/>
      <c r="CD249" s="329"/>
      <c r="CE249" s="329"/>
      <c r="CF249" s="329"/>
      <c r="CG249" s="329"/>
      <c r="CH249" s="329"/>
      <c r="CL249" s="329"/>
    </row>
    <row r="250" spans="1:90" s="1" customFormat="1" ht="13.9" hidden="1" customHeight="1" x14ac:dyDescent="0.3">
      <c r="A250" s="565"/>
      <c r="B250" s="567" t="s">
        <v>444</v>
      </c>
      <c r="C250" s="567" t="s">
        <v>259</v>
      </c>
      <c r="D250" s="567" t="s">
        <v>443</v>
      </c>
      <c r="E250" s="567" t="s">
        <v>261</v>
      </c>
      <c r="F250" s="541"/>
      <c r="G250" s="541"/>
      <c r="H250" s="541"/>
      <c r="I250" s="541"/>
      <c r="J250" s="567" t="s">
        <v>353</v>
      </c>
      <c r="K250" s="582" t="s">
        <v>822</v>
      </c>
      <c r="L250" s="583" t="s">
        <v>823</v>
      </c>
      <c r="M250" s="583" t="str">
        <f t="shared" si="276"/>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
      <c r="N250" s="567"/>
      <c r="O250" s="566">
        <v>284</v>
      </c>
      <c r="P250" s="557"/>
      <c r="Q250" s="559"/>
      <c r="R250" s="581"/>
      <c r="S250" s="557"/>
      <c r="T250" s="559"/>
      <c r="U250" s="581"/>
      <c r="V250" s="557"/>
      <c r="W250" s="559"/>
      <c r="X250" s="561"/>
      <c r="Y250" s="559"/>
      <c r="Z250" s="561"/>
      <c r="AA250" s="566"/>
      <c r="AB250" s="408"/>
      <c r="AC250" s="433"/>
      <c r="AD250" s="138"/>
      <c r="AE250" s="331"/>
      <c r="AF250" s="330"/>
      <c r="AG250" s="331" t="str">
        <f t="shared" si="244"/>
        <v/>
      </c>
      <c r="AH250" s="332"/>
      <c r="AI250" s="332"/>
      <c r="AJ250" s="333" t="str">
        <f t="shared" si="236"/>
        <v/>
      </c>
      <c r="AK250" s="332"/>
      <c r="AL250" s="332"/>
      <c r="AM250" s="332"/>
      <c r="AN250" s="124"/>
      <c r="AO250" s="419" t="str">
        <f t="shared" si="245"/>
        <v/>
      </c>
      <c r="AP250" s="125"/>
      <c r="AQ250" s="419" t="str">
        <f t="shared" si="246"/>
        <v/>
      </c>
      <c r="AR250" s="125" t="str">
        <f t="shared" si="247"/>
        <v/>
      </c>
      <c r="AS250" s="404" t="str">
        <f t="shared" si="248"/>
        <v/>
      </c>
      <c r="AT250" s="404"/>
      <c r="AU250" s="404"/>
      <c r="AV250" s="418"/>
      <c r="AW250" s="319"/>
      <c r="AX250" s="319"/>
      <c r="AY250" s="139"/>
      <c r="AZ250" s="136"/>
      <c r="BA250" s="136"/>
      <c r="BB250" s="136"/>
      <c r="BC250" s="136"/>
      <c r="BJ250" s="329"/>
      <c r="BK250" s="329"/>
      <c r="BL250" s="329"/>
      <c r="BM250" s="329"/>
      <c r="BN250" s="329"/>
      <c r="BO250" s="329"/>
      <c r="BP250" s="329"/>
      <c r="BQ250" s="329"/>
      <c r="BR250" s="329"/>
      <c r="BS250" s="329"/>
      <c r="BT250" s="329"/>
      <c r="BU250" s="329"/>
      <c r="BV250" s="329"/>
      <c r="BW250" s="329"/>
      <c r="BX250" s="329"/>
      <c r="BY250" s="329"/>
      <c r="BZ250" s="329"/>
      <c r="CA250" s="329"/>
      <c r="CB250" s="329"/>
      <c r="CC250" s="329"/>
      <c r="CD250" s="329"/>
      <c r="CE250" s="329"/>
      <c r="CF250" s="329"/>
      <c r="CG250" s="329"/>
      <c r="CH250" s="329"/>
      <c r="CL250" s="329"/>
    </row>
    <row r="251" spans="1:90" s="1" customFormat="1" ht="13.9" hidden="1" customHeight="1" x14ac:dyDescent="0.3">
      <c r="A251" s="565"/>
      <c r="B251" s="567" t="s">
        <v>444</v>
      </c>
      <c r="C251" s="567" t="s">
        <v>259</v>
      </c>
      <c r="D251" s="567" t="s">
        <v>443</v>
      </c>
      <c r="E251" s="567" t="s">
        <v>261</v>
      </c>
      <c r="F251" s="541"/>
      <c r="G251" s="541"/>
      <c r="H251" s="541"/>
      <c r="I251" s="541"/>
      <c r="J251" s="567" t="s">
        <v>353</v>
      </c>
      <c r="K251" s="582" t="s">
        <v>822</v>
      </c>
      <c r="L251" s="583" t="s">
        <v>823</v>
      </c>
      <c r="M251" s="583" t="str">
        <f t="shared" si="276"/>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
      <c r="N251" s="567"/>
      <c r="O251" s="566">
        <v>284</v>
      </c>
      <c r="P251" s="557"/>
      <c r="Q251" s="559"/>
      <c r="R251" s="581"/>
      <c r="S251" s="557"/>
      <c r="T251" s="559"/>
      <c r="U251" s="581"/>
      <c r="V251" s="557"/>
      <c r="W251" s="559"/>
      <c r="X251" s="561"/>
      <c r="Y251" s="559"/>
      <c r="Z251" s="561"/>
      <c r="AA251" s="566"/>
      <c r="AB251" s="408"/>
      <c r="AC251" s="433"/>
      <c r="AD251" s="138"/>
      <c r="AE251" s="331"/>
      <c r="AF251" s="330"/>
      <c r="AG251" s="331" t="str">
        <f t="shared" si="244"/>
        <v/>
      </c>
      <c r="AH251" s="332"/>
      <c r="AI251" s="332"/>
      <c r="AJ251" s="333" t="str">
        <f t="shared" si="236"/>
        <v/>
      </c>
      <c r="AK251" s="332"/>
      <c r="AL251" s="332"/>
      <c r="AM251" s="332"/>
      <c r="AN251" s="124"/>
      <c r="AO251" s="419" t="str">
        <f t="shared" si="245"/>
        <v/>
      </c>
      <c r="AP251" s="125"/>
      <c r="AQ251" s="419" t="str">
        <f t="shared" si="246"/>
        <v/>
      </c>
      <c r="AR251" s="125" t="str">
        <f t="shared" si="247"/>
        <v/>
      </c>
      <c r="AS251" s="404" t="str">
        <f t="shared" si="248"/>
        <v/>
      </c>
      <c r="AT251" s="404"/>
      <c r="AU251" s="404"/>
      <c r="AV251" s="418"/>
      <c r="AW251" s="319"/>
      <c r="AX251" s="319"/>
      <c r="AY251" s="139"/>
      <c r="AZ251" s="136"/>
      <c r="BA251" s="136"/>
      <c r="BB251" s="136"/>
      <c r="BC251" s="136"/>
      <c r="BJ251" s="329"/>
      <c r="BK251" s="329"/>
      <c r="BL251" s="329"/>
      <c r="BM251" s="329"/>
      <c r="BN251" s="329"/>
      <c r="BO251" s="329"/>
      <c r="BP251" s="329"/>
      <c r="BQ251" s="329"/>
      <c r="BR251" s="329"/>
      <c r="BS251" s="329"/>
      <c r="BT251" s="329"/>
      <c r="BU251" s="329"/>
      <c r="BV251" s="329"/>
      <c r="BW251" s="329"/>
      <c r="BX251" s="329"/>
      <c r="BY251" s="329"/>
      <c r="BZ251" s="329"/>
      <c r="CA251" s="329"/>
      <c r="CB251" s="329"/>
      <c r="CC251" s="329"/>
      <c r="CD251" s="329"/>
      <c r="CE251" s="329"/>
      <c r="CF251" s="329"/>
      <c r="CG251" s="329"/>
      <c r="CH251" s="329"/>
      <c r="CL251" s="329"/>
    </row>
    <row r="252" spans="1:90" s="472" customFormat="1" ht="195.6" customHeight="1" x14ac:dyDescent="0.3">
      <c r="A252" s="565" t="s">
        <v>439</v>
      </c>
      <c r="B252" s="567" t="s">
        <v>433</v>
      </c>
      <c r="C252" s="567" t="s">
        <v>263</v>
      </c>
      <c r="D252" s="567" t="s">
        <v>433</v>
      </c>
      <c r="E252" s="567" t="s">
        <v>263</v>
      </c>
      <c r="F252" s="614" t="s">
        <v>779</v>
      </c>
      <c r="G252" s="614" t="s">
        <v>794</v>
      </c>
      <c r="H252" s="614" t="s">
        <v>796</v>
      </c>
      <c r="I252" s="614" t="s">
        <v>800</v>
      </c>
      <c r="J252" s="567" t="s">
        <v>941</v>
      </c>
      <c r="K252" s="582" t="s">
        <v>436</v>
      </c>
      <c r="L252" s="583" t="s">
        <v>435</v>
      </c>
      <c r="M252" s="583" t="str">
        <f t="shared" si="276"/>
        <v>Posibilidad de pérdida Económica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2" s="567" t="s">
        <v>213</v>
      </c>
      <c r="O252" s="566">
        <v>1000</v>
      </c>
      <c r="P252" s="613" t="str">
        <f t="shared" ref="P252:P312" si="310">IF(O252&lt;=0,"",IF(O252&lt;=2,"Muy Baja",IF(O252&lt;=24,"Baja",IF(O252&lt;=500,"Media",IF(O252&lt;=5000,"Alta","Muy Alta")))))</f>
        <v>Alta</v>
      </c>
      <c r="Q252" s="591">
        <f t="shared" ref="Q252" si="311">IF(P252="","",IF(P252="Muy Baja",0.2,IF(P252="Baja",0.4,IF(P252="Media",0.6,IF(P252="Alta",0.8,IF(P252="Muy Alta",1,))))))</f>
        <v>0.8</v>
      </c>
      <c r="R252" s="592" t="s">
        <v>131</v>
      </c>
      <c r="S252" s="613" t="str">
        <f>IF(OR(R252='Tabla Impacto'!$C$11,R252='Tabla Impacto'!$D$11),"Leve",IF(OR(R252='Tabla Impacto'!$C$12,R252='Tabla Impacto'!$D$12),"Menor",IF(OR(R252='Tabla Impacto'!$C$13,R252='Tabla Impacto'!$D$13),"Moderado",IF(OR(R252='Tabla Impacto'!$C$14,R252='Tabla Impacto'!$D$14),"Mayor",IF(OR(R252='Tabla Impacto'!$C$15,R252='Tabla Impacto'!$D$15),"Catastrófico","")))))</f>
        <v>Moderado</v>
      </c>
      <c r="T252" s="591">
        <f t="shared" ref="T252" si="312">IF(S252="","",IF(S252="Leve",0.2,IF(S252="Menor",0.4,IF(S252="Moderado",0.6,IF(S252="Mayor",0.8,IF(S252="Catastrófico",1,))))))</f>
        <v>0.6</v>
      </c>
      <c r="U252" s="592"/>
      <c r="V252" s="613" t="str">
        <f>IF(OR(U252='Tabla Impacto'!$C$11,U252='Tabla Impacto'!$D$11),"Leve",IF(OR(U252='Tabla Impacto'!$C$12,U252='Tabla Impacto'!$D$12),"Menor",IF(OR(U252='Tabla Impacto'!$C$13,U252='Tabla Impacto'!$D$13),"Moderado",IF(OR(U252='Tabla Impacto'!$C$14,U252='Tabla Impacto'!$D$14),"Mayor",IF(OR(U252='Tabla Impacto'!$C$15,U252='Tabla Impacto'!$D$15),"Catastrófico","")))))</f>
        <v/>
      </c>
      <c r="W252" s="591" t="str">
        <f t="shared" ref="W252" si="313">IF(V252="","",IF(V252="Leve",0.2,IF(V252="Menor",0.4,IF(V252="Moderado",0.6,IF(V252="Mayor",0.8,IF(V252="Catastrófico",1,))))))</f>
        <v/>
      </c>
      <c r="X252" s="590" t="str">
        <f>IF(Y252="","",IF(Y252='Tabla Impacto'!$G$4,'Tabla Impacto'!$F$4,IF(Y252='Tabla Impacto'!$G$5,'Tabla Impacto'!$F$5,IF(Y252='Tabla Impacto'!$G$6,'Tabla Impacto'!$F$6,IF(Y252='Tabla Impacto'!$G$7,'Tabla Impacto'!$F$7,IF(Y252='Tabla Impacto'!$G$8,'Tabla Impacto'!$F$8))))))</f>
        <v>Moderado</v>
      </c>
      <c r="Y252" s="591">
        <f t="shared" ref="Y252" si="314">+IF(T252="",W252,IF(W252="",T252,IF(T252&gt;W252,T252,W252)))</f>
        <v>0.6</v>
      </c>
      <c r="Z252" s="590" t="str">
        <f t="shared" ref="Z252" si="315">IF(OR(AND(P252="Muy Baja",X252="Leve"),AND(P252="Muy Baja",X252="Menor"),AND(P252="Baja",X252="Leve")),"Bajo",IF(OR(AND(P252="Muy baja",X252="Moderado"),AND(P252="Baja",X252="Menor"),AND(P252="Baja",X252="Moderado"),AND(P252="Media",X252="Leve"),AND(P252="Media",X252="Menor"),AND(P252="Media",X252="Moderado"),AND(P252="Alta",X252="Leve"),AND(P252="Alta",X252="Menor")),"Moderado",IF(OR(AND(P252="Muy Baja",X252="Mayor"),AND(P252="Baja",X252="Mayor"),AND(P252="Media",X252="Mayor"),AND(P252="Alta",X252="Moderado"),AND(P252="Alta",X252="Mayor"),AND(P252="Muy Alta",X252="Leve"),AND(P252="Muy Alta",X252="Menor"),AND(P252="Muy Alta",X252="Moderado"),AND(P252="Muy Alta",X252="Mayor")),"Alto",IF(OR(AND(P252="Muy Baja",X252="Catastrófico"),AND(P252="Baja",X252="Catastrófico"),AND(P252="Media",X252="Catastrófico"),AND(P252="Alta",X252="Catastrófico"),AND(P252="Muy Alta",X252="Catastrófico")),"Extremo",""))))</f>
        <v>Alto</v>
      </c>
      <c r="AA252" s="589"/>
      <c r="AB252" s="420">
        <v>1</v>
      </c>
      <c r="AC252" s="338" t="s">
        <v>944</v>
      </c>
      <c r="AD252" s="463"/>
      <c r="AE252" s="331" t="s">
        <v>223</v>
      </c>
      <c r="AF252" s="330" t="s">
        <v>945</v>
      </c>
      <c r="AG252" s="331" t="s">
        <v>3</v>
      </c>
      <c r="AH252" s="464" t="s">
        <v>12</v>
      </c>
      <c r="AI252" s="464" t="s">
        <v>8</v>
      </c>
      <c r="AJ252" s="465" t="str">
        <f t="shared" si="236"/>
        <v>40%</v>
      </c>
      <c r="AK252" s="464" t="s">
        <v>17</v>
      </c>
      <c r="AL252" s="464" t="s">
        <v>20</v>
      </c>
      <c r="AM252" s="464" t="s">
        <v>111</v>
      </c>
      <c r="AN252" s="466">
        <f>IFERROR(IF(AG252="Probabilidad",(Q252-(+Q252*AJ252)),IF(AG252="Impacto",Q252,"")),"")</f>
        <v>0.48</v>
      </c>
      <c r="AO252" s="467" t="str">
        <f t="shared" ref="AO252:AO253" si="316">IFERROR(IF(AN252="","",IF(AN252&lt;=0.2,"Muy Baja",IF(AN252&lt;=0.4,"Baja",IF(AN252&lt;=0.6,"Media",IF(AN252&lt;=0.8,"Alta","Muy Alta"))))),"")</f>
        <v>Media</v>
      </c>
      <c r="AP252" s="468">
        <f>+AN252</f>
        <v>0.48</v>
      </c>
      <c r="AQ252" s="467" t="str">
        <f t="shared" ref="AQ252:AQ253" si="317">IFERROR(IF(AR252="","",IF(AR252&lt;=0.2,"Leve",IF(AR252&lt;=0.4,"Menor",IF(AR252&lt;=0.6,"Moderado",IF(AR252&lt;=0.8,"Mayor","Catastrófico"))))),"")</f>
        <v>Moderado</v>
      </c>
      <c r="AR252" s="468">
        <f>IFERROR(IF(AG252="Impacto",(Y252-(+Y252*AJ252)),IF(AG252="Probabilidad",Y252,"")),"")</f>
        <v>0.6</v>
      </c>
      <c r="AS252" s="469" t="str">
        <f t="shared" ref="AS252:AS253" si="318">IFERROR(IF(OR(AND(AO252="Muy Baja",AQ252="Leve"),AND(AO252="Muy Baja",AQ252="Menor"),AND(AO252="Baja",AQ252="Leve")),"Bajo",IF(OR(AND(AO252="Muy baja",AQ252="Moderado"),AND(AO252="Baja",AQ252="Menor"),AND(AO252="Baja",AQ252="Moderado"),AND(AO252="Media",AQ252="Leve"),AND(AO252="Media",AQ252="Menor"),AND(AO252="Media",AQ252="Moderado"),AND(AO252="Alta",AQ252="Leve"),AND(AO252="Alta",AQ252="Menor")),"Moderado",IF(OR(AND(AO252="Muy Baja",AQ252="Mayor"),AND(AO252="Baja",AQ252="Mayor"),AND(AO252="Media",AQ252="Mayor"),AND(AO252="Alta",AQ252="Moderado"),AND(AO252="Alta",AQ252="Mayor"),AND(AO252="Muy Alta",AQ252="Leve"),AND(AO252="Muy Alta",AQ252="Menor"),AND(AO252="Muy Alta",AQ252="Moderado"),AND(AO252="Muy Alta",AQ252="Mayor")),"Alto",IF(OR(AND(AO252="Muy Baja",AQ252="Catastrófico"),AND(AO252="Baja",AQ252="Catastrófico"),AND(AO252="Media",AQ252="Catastrófico"),AND(AO252="Alta",AQ252="Catastrófico"),AND(AO252="Muy Alta",AQ252="Catastrófico")),"Extremo","")))),"")</f>
        <v>Moderado</v>
      </c>
      <c r="AT252" s="470">
        <f>+AP252</f>
        <v>0.48</v>
      </c>
      <c r="AU252" s="470">
        <f>+AR252</f>
        <v>0.6</v>
      </c>
      <c r="AV252" s="550" t="s">
        <v>122</v>
      </c>
      <c r="AW252" s="471"/>
      <c r="AX252" s="471"/>
      <c r="AY252" s="335">
        <v>4</v>
      </c>
      <c r="AZ252" s="336">
        <v>1</v>
      </c>
      <c r="BA252" s="336">
        <v>1</v>
      </c>
      <c r="BB252" s="336">
        <v>1</v>
      </c>
      <c r="BC252" s="336">
        <v>1</v>
      </c>
      <c r="BJ252" s="473"/>
      <c r="BK252" s="473"/>
      <c r="BL252" s="473"/>
      <c r="BM252" s="473"/>
      <c r="BN252" s="473"/>
      <c r="BO252" s="473"/>
      <c r="BP252" s="473"/>
      <c r="BQ252" s="473"/>
      <c r="BR252" s="473"/>
      <c r="BS252" s="473"/>
      <c r="BT252" s="473"/>
      <c r="BU252" s="473"/>
      <c r="BV252" s="473"/>
      <c r="BW252" s="473"/>
      <c r="BX252" s="473"/>
      <c r="BY252" s="473"/>
      <c r="BZ252" s="473"/>
      <c r="CA252" s="473"/>
      <c r="CB252" s="473"/>
      <c r="CC252" s="473"/>
      <c r="CD252" s="473"/>
      <c r="CE252" s="473"/>
      <c r="CF252" s="473"/>
      <c r="CG252" s="473"/>
      <c r="CH252" s="473"/>
      <c r="CL252" s="473"/>
    </row>
    <row r="253" spans="1:90" s="472" customFormat="1" ht="107.45" hidden="1" customHeight="1" x14ac:dyDescent="0.3">
      <c r="A253" s="565"/>
      <c r="B253" s="567" t="s">
        <v>438</v>
      </c>
      <c r="C253" s="567" t="s">
        <v>263</v>
      </c>
      <c r="D253" s="567"/>
      <c r="E253" s="567" t="s">
        <v>263</v>
      </c>
      <c r="F253" s="614"/>
      <c r="G253" s="614"/>
      <c r="H253" s="614"/>
      <c r="I253" s="614"/>
      <c r="J253" s="567" t="s">
        <v>397</v>
      </c>
      <c r="K253" s="582" t="s">
        <v>436</v>
      </c>
      <c r="L253" s="583" t="s">
        <v>435</v>
      </c>
      <c r="M253" s="583" t="str">
        <f t="shared" si="276"/>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3" s="567"/>
      <c r="O253" s="566">
        <v>5001</v>
      </c>
      <c r="P253" s="613"/>
      <c r="Q253" s="591"/>
      <c r="R253" s="592"/>
      <c r="S253" s="613"/>
      <c r="T253" s="591"/>
      <c r="U253" s="592"/>
      <c r="V253" s="613"/>
      <c r="W253" s="591"/>
      <c r="X253" s="590"/>
      <c r="Y253" s="591"/>
      <c r="Z253" s="590"/>
      <c r="AA253" s="589"/>
      <c r="AB253" s="420">
        <v>2</v>
      </c>
      <c r="AC253" s="338"/>
      <c r="AD253" s="463"/>
      <c r="AE253" s="331"/>
      <c r="AF253" s="330"/>
      <c r="AG253" s="331"/>
      <c r="AH253" s="464"/>
      <c r="AI253" s="464"/>
      <c r="AJ253" s="465" t="str">
        <f t="shared" ref="AJ253" si="319">IF(AND(AH253="Preventivo",AI253="Automático"),"50%",IF(AND(AH253="Preventivo",AI253="Manual"),"40%",IF(AND(AH253="Detectivo",AI253="Automático"),"40%",IF(AND(AH253="Detectivo",AI253="Manual"),"30%",IF(AND(AH253="Correctivo",AI253="Automático"),"35%",IF(AND(AH253="Correctivo",AI253="Manual"),"25%",""))))))</f>
        <v/>
      </c>
      <c r="AK253" s="464"/>
      <c r="AL253" s="464"/>
      <c r="AM253" s="464"/>
      <c r="AN253" s="474" t="str">
        <f>IFERROR(IF(AND(AG252="Probabilidad",AG253="Probabilidad"),(AP252-(+AP252*AJ253)),IF(AG253="Probabilidad",(Q252-(+Q252*AJ253)),IF(AG253="Impacto",AP252,""))),"")</f>
        <v/>
      </c>
      <c r="AO253" s="467" t="str">
        <f t="shared" si="316"/>
        <v/>
      </c>
      <c r="AP253" s="468" t="str">
        <f>+AN253</f>
        <v/>
      </c>
      <c r="AQ253" s="467" t="str">
        <f t="shared" si="317"/>
        <v/>
      </c>
      <c r="AR253" s="468" t="str">
        <f>IFERROR(IF(AND(AG252="Impacto",AG253="Impacto"),(AR252-(+AR252*AJ253)),IF(AG253="Impacto",(Y252-(+Y252*AJ253)),IF(AG253="Probabilidad",AR252,""))),"")</f>
        <v/>
      </c>
      <c r="AS253" s="469" t="str">
        <f t="shared" si="318"/>
        <v/>
      </c>
      <c r="AT253" s="475"/>
      <c r="AU253" s="475"/>
      <c r="AV253" s="550"/>
      <c r="AW253" s="471"/>
      <c r="AX253" s="471"/>
      <c r="AY253" s="335"/>
      <c r="AZ253" s="336"/>
      <c r="BA253" s="336"/>
      <c r="BB253" s="336"/>
      <c r="BC253" s="336"/>
      <c r="BJ253" s="473"/>
      <c r="BK253" s="473"/>
      <c r="BL253" s="473"/>
      <c r="BM253" s="473"/>
      <c r="BN253" s="473"/>
      <c r="BO253" s="473"/>
      <c r="BP253" s="473"/>
      <c r="BQ253" s="473"/>
      <c r="BR253" s="473"/>
      <c r="BS253" s="473"/>
      <c r="BT253" s="473"/>
      <c r="BU253" s="473"/>
      <c r="BV253" s="473"/>
      <c r="BW253" s="473"/>
      <c r="BX253" s="473"/>
      <c r="BY253" s="473"/>
      <c r="BZ253" s="473"/>
      <c r="CA253" s="473"/>
      <c r="CB253" s="473"/>
      <c r="CC253" s="473"/>
      <c r="CD253" s="473"/>
      <c r="CE253" s="473"/>
      <c r="CF253" s="473"/>
      <c r="CG253" s="473"/>
      <c r="CH253" s="473"/>
      <c r="CL253" s="473"/>
    </row>
    <row r="254" spans="1:90" s="457" customFormat="1" ht="13.9" hidden="1" customHeight="1" x14ac:dyDescent="0.3">
      <c r="A254" s="565"/>
      <c r="B254" s="567" t="s">
        <v>438</v>
      </c>
      <c r="C254" s="567" t="s">
        <v>263</v>
      </c>
      <c r="D254" s="567"/>
      <c r="E254" s="567" t="s">
        <v>263</v>
      </c>
      <c r="F254" s="614"/>
      <c r="G254" s="614"/>
      <c r="H254" s="614"/>
      <c r="I254" s="614"/>
      <c r="J254" s="567" t="s">
        <v>397</v>
      </c>
      <c r="K254" s="582" t="s">
        <v>436</v>
      </c>
      <c r="L254" s="583" t="s">
        <v>435</v>
      </c>
      <c r="M254" s="583" t="str">
        <f t="shared" si="276"/>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4" s="567"/>
      <c r="O254" s="566">
        <v>5001</v>
      </c>
      <c r="P254" s="613"/>
      <c r="Q254" s="591"/>
      <c r="R254" s="592"/>
      <c r="S254" s="613"/>
      <c r="T254" s="591"/>
      <c r="U254" s="592"/>
      <c r="V254" s="613"/>
      <c r="W254" s="591"/>
      <c r="X254" s="590"/>
      <c r="Y254" s="591"/>
      <c r="Z254" s="590"/>
      <c r="AA254" s="589"/>
      <c r="AB254" s="446"/>
      <c r="AC254" s="447"/>
      <c r="AD254" s="448"/>
      <c r="AE254" s="449"/>
      <c r="AF254" s="450"/>
      <c r="AG254" s="449" t="str">
        <f t="shared" si="244"/>
        <v/>
      </c>
      <c r="AH254" s="451"/>
      <c r="AI254" s="451"/>
      <c r="AJ254" s="452" t="str">
        <f t="shared" si="236"/>
        <v/>
      </c>
      <c r="AK254" s="451"/>
      <c r="AL254" s="451"/>
      <c r="AM254" s="451"/>
      <c r="AN254" s="459"/>
      <c r="AO254" s="453" t="str">
        <f t="shared" si="245"/>
        <v/>
      </c>
      <c r="AP254" s="454"/>
      <c r="AQ254" s="453" t="str">
        <f t="shared" si="246"/>
        <v/>
      </c>
      <c r="AR254" s="454" t="str">
        <f t="shared" si="247"/>
        <v/>
      </c>
      <c r="AS254" s="455" t="str">
        <f t="shared" si="248"/>
        <v/>
      </c>
      <c r="AT254" s="455"/>
      <c r="AU254" s="455"/>
      <c r="AV254" s="460"/>
      <c r="AW254" s="456"/>
      <c r="AX254" s="456"/>
      <c r="AY254" s="461"/>
      <c r="AZ254" s="462"/>
      <c r="BA254" s="462"/>
      <c r="BB254" s="462"/>
      <c r="BC254" s="462"/>
      <c r="BJ254" s="458"/>
      <c r="BK254" s="458"/>
      <c r="BL254" s="458"/>
      <c r="BM254" s="458"/>
      <c r="BN254" s="458"/>
      <c r="BO254" s="458"/>
      <c r="BP254" s="458"/>
      <c r="BQ254" s="458"/>
      <c r="BR254" s="458"/>
      <c r="BS254" s="458"/>
      <c r="BT254" s="458"/>
      <c r="BU254" s="458"/>
      <c r="BV254" s="458"/>
      <c r="BW254" s="458"/>
      <c r="BX254" s="458"/>
      <c r="BY254" s="458"/>
      <c r="BZ254" s="458"/>
      <c r="CA254" s="458"/>
      <c r="CB254" s="458"/>
      <c r="CC254" s="458"/>
      <c r="CD254" s="458"/>
      <c r="CE254" s="458"/>
      <c r="CF254" s="458"/>
      <c r="CG254" s="458"/>
      <c r="CH254" s="458"/>
      <c r="CL254" s="458"/>
    </row>
    <row r="255" spans="1:90" s="457" customFormat="1" ht="13.9" hidden="1" customHeight="1" x14ac:dyDescent="0.3">
      <c r="A255" s="565"/>
      <c r="B255" s="567" t="s">
        <v>438</v>
      </c>
      <c r="C255" s="567" t="s">
        <v>263</v>
      </c>
      <c r="D255" s="567"/>
      <c r="E255" s="567" t="s">
        <v>263</v>
      </c>
      <c r="F255" s="614"/>
      <c r="G255" s="614"/>
      <c r="H255" s="614"/>
      <c r="I255" s="614"/>
      <c r="J255" s="567" t="s">
        <v>397</v>
      </c>
      <c r="K255" s="582" t="s">
        <v>436</v>
      </c>
      <c r="L255" s="583" t="s">
        <v>435</v>
      </c>
      <c r="M255" s="583" t="str">
        <f t="shared" si="276"/>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5" s="567"/>
      <c r="O255" s="566">
        <v>5001</v>
      </c>
      <c r="P255" s="613"/>
      <c r="Q255" s="591"/>
      <c r="R255" s="592"/>
      <c r="S255" s="613"/>
      <c r="T255" s="591"/>
      <c r="U255" s="592"/>
      <c r="V255" s="613"/>
      <c r="W255" s="591"/>
      <c r="X255" s="590"/>
      <c r="Y255" s="591"/>
      <c r="Z255" s="590"/>
      <c r="AA255" s="589"/>
      <c r="AB255" s="446"/>
      <c r="AC255" s="447"/>
      <c r="AD255" s="448"/>
      <c r="AE255" s="449"/>
      <c r="AF255" s="450"/>
      <c r="AG255" s="449" t="str">
        <f t="shared" si="244"/>
        <v/>
      </c>
      <c r="AH255" s="451"/>
      <c r="AI255" s="451"/>
      <c r="AJ255" s="452" t="str">
        <f t="shared" si="236"/>
        <v/>
      </c>
      <c r="AK255" s="451"/>
      <c r="AL255" s="451"/>
      <c r="AM255" s="451"/>
      <c r="AN255" s="459"/>
      <c r="AO255" s="453" t="str">
        <f t="shared" si="245"/>
        <v/>
      </c>
      <c r="AP255" s="454"/>
      <c r="AQ255" s="453" t="str">
        <f t="shared" si="246"/>
        <v/>
      </c>
      <c r="AR255" s="454" t="str">
        <f t="shared" si="247"/>
        <v/>
      </c>
      <c r="AS255" s="455" t="str">
        <f t="shared" si="248"/>
        <v/>
      </c>
      <c r="AT255" s="455"/>
      <c r="AU255" s="455"/>
      <c r="AV255" s="460"/>
      <c r="AW255" s="456"/>
      <c r="AX255" s="456"/>
      <c r="AY255" s="461"/>
      <c r="AZ255" s="462"/>
      <c r="BA255" s="462"/>
      <c r="BB255" s="462"/>
      <c r="BC255" s="462"/>
      <c r="BJ255" s="458"/>
      <c r="BK255" s="458"/>
      <c r="BL255" s="458"/>
      <c r="BM255" s="458"/>
      <c r="BN255" s="458"/>
      <c r="BO255" s="458"/>
      <c r="BP255" s="458"/>
      <c r="BQ255" s="458"/>
      <c r="BR255" s="458"/>
      <c r="BS255" s="458"/>
      <c r="BT255" s="458"/>
      <c r="BU255" s="458"/>
      <c r="BV255" s="458"/>
      <c r="BW255" s="458"/>
      <c r="BX255" s="458"/>
      <c r="BY255" s="458"/>
      <c r="BZ255" s="458"/>
      <c r="CA255" s="458"/>
      <c r="CB255" s="458"/>
      <c r="CC255" s="458"/>
      <c r="CD255" s="458"/>
      <c r="CE255" s="458"/>
      <c r="CF255" s="458"/>
      <c r="CG255" s="458"/>
      <c r="CH255" s="458"/>
      <c r="CL255" s="458"/>
    </row>
    <row r="256" spans="1:90" s="457" customFormat="1" ht="13.9" hidden="1" customHeight="1" x14ac:dyDescent="0.3">
      <c r="A256" s="565"/>
      <c r="B256" s="567" t="s">
        <v>438</v>
      </c>
      <c r="C256" s="567" t="s">
        <v>263</v>
      </c>
      <c r="D256" s="567"/>
      <c r="E256" s="567" t="s">
        <v>263</v>
      </c>
      <c r="F256" s="614"/>
      <c r="G256" s="614"/>
      <c r="H256" s="614"/>
      <c r="I256" s="614"/>
      <c r="J256" s="567" t="s">
        <v>397</v>
      </c>
      <c r="K256" s="582" t="s">
        <v>436</v>
      </c>
      <c r="L256" s="583" t="s">
        <v>435</v>
      </c>
      <c r="M256" s="583" t="str">
        <f t="shared" si="276"/>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6" s="567"/>
      <c r="O256" s="566">
        <v>5001</v>
      </c>
      <c r="P256" s="613"/>
      <c r="Q256" s="591"/>
      <c r="R256" s="592"/>
      <c r="S256" s="613"/>
      <c r="T256" s="591"/>
      <c r="U256" s="592"/>
      <c r="V256" s="613"/>
      <c r="W256" s="591"/>
      <c r="X256" s="590"/>
      <c r="Y256" s="591"/>
      <c r="Z256" s="590"/>
      <c r="AA256" s="589"/>
      <c r="AB256" s="446"/>
      <c r="AC256" s="447"/>
      <c r="AD256" s="448"/>
      <c r="AE256" s="449"/>
      <c r="AF256" s="450"/>
      <c r="AG256" s="449" t="str">
        <f t="shared" si="244"/>
        <v/>
      </c>
      <c r="AH256" s="451"/>
      <c r="AI256" s="451"/>
      <c r="AJ256" s="452" t="str">
        <f t="shared" si="236"/>
        <v/>
      </c>
      <c r="AK256" s="451"/>
      <c r="AL256" s="451"/>
      <c r="AM256" s="451"/>
      <c r="AN256" s="459"/>
      <c r="AO256" s="453" t="str">
        <f t="shared" si="245"/>
        <v/>
      </c>
      <c r="AP256" s="454"/>
      <c r="AQ256" s="453" t="str">
        <f t="shared" si="246"/>
        <v/>
      </c>
      <c r="AR256" s="454" t="str">
        <f t="shared" si="247"/>
        <v/>
      </c>
      <c r="AS256" s="455" t="str">
        <f t="shared" si="248"/>
        <v/>
      </c>
      <c r="AT256" s="455"/>
      <c r="AU256" s="455"/>
      <c r="AV256" s="460"/>
      <c r="AW256" s="456"/>
      <c r="AX256" s="456"/>
      <c r="AY256" s="461"/>
      <c r="AZ256" s="462"/>
      <c r="BA256" s="462"/>
      <c r="BB256" s="462"/>
      <c r="BC256" s="462"/>
      <c r="BJ256" s="458"/>
      <c r="BK256" s="458"/>
      <c r="BL256" s="458"/>
      <c r="BM256" s="458"/>
      <c r="BN256" s="458"/>
      <c r="BO256" s="458"/>
      <c r="BP256" s="458"/>
      <c r="BQ256" s="458"/>
      <c r="BR256" s="458"/>
      <c r="BS256" s="458"/>
      <c r="BT256" s="458"/>
      <c r="BU256" s="458"/>
      <c r="BV256" s="458"/>
      <c r="BW256" s="458"/>
      <c r="BX256" s="458"/>
      <c r="BY256" s="458"/>
      <c r="BZ256" s="458"/>
      <c r="CA256" s="458"/>
      <c r="CB256" s="458"/>
      <c r="CC256" s="458"/>
      <c r="CD256" s="458"/>
      <c r="CE256" s="458"/>
      <c r="CF256" s="458"/>
      <c r="CG256" s="458"/>
      <c r="CH256" s="458"/>
      <c r="CL256" s="458"/>
    </row>
    <row r="257" spans="1:90" s="457" customFormat="1" ht="13.9" hidden="1" customHeight="1" x14ac:dyDescent="0.3">
      <c r="A257" s="565"/>
      <c r="B257" s="567" t="s">
        <v>438</v>
      </c>
      <c r="C257" s="567" t="s">
        <v>263</v>
      </c>
      <c r="D257" s="567"/>
      <c r="E257" s="567" t="s">
        <v>263</v>
      </c>
      <c r="F257" s="614"/>
      <c r="G257" s="614"/>
      <c r="H257" s="614"/>
      <c r="I257" s="614"/>
      <c r="J257" s="567" t="s">
        <v>397</v>
      </c>
      <c r="K257" s="582" t="s">
        <v>436</v>
      </c>
      <c r="L257" s="583" t="s">
        <v>435</v>
      </c>
      <c r="M257" s="583" t="str">
        <f t="shared" si="276"/>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7" s="567"/>
      <c r="O257" s="566">
        <v>5001</v>
      </c>
      <c r="P257" s="613"/>
      <c r="Q257" s="591"/>
      <c r="R257" s="592"/>
      <c r="S257" s="613"/>
      <c r="T257" s="591"/>
      <c r="U257" s="592"/>
      <c r="V257" s="613"/>
      <c r="W257" s="591"/>
      <c r="X257" s="590"/>
      <c r="Y257" s="591"/>
      <c r="Z257" s="590"/>
      <c r="AA257" s="589"/>
      <c r="AB257" s="446"/>
      <c r="AC257" s="447"/>
      <c r="AD257" s="448"/>
      <c r="AE257" s="449"/>
      <c r="AF257" s="450"/>
      <c r="AG257" s="449" t="str">
        <f t="shared" si="244"/>
        <v/>
      </c>
      <c r="AH257" s="451"/>
      <c r="AI257" s="451"/>
      <c r="AJ257" s="452" t="str">
        <f t="shared" si="236"/>
        <v/>
      </c>
      <c r="AK257" s="451"/>
      <c r="AL257" s="451"/>
      <c r="AM257" s="451"/>
      <c r="AN257" s="459"/>
      <c r="AO257" s="453" t="str">
        <f t="shared" si="245"/>
        <v/>
      </c>
      <c r="AP257" s="454"/>
      <c r="AQ257" s="453" t="str">
        <f t="shared" si="246"/>
        <v/>
      </c>
      <c r="AR257" s="454" t="str">
        <f t="shared" si="247"/>
        <v/>
      </c>
      <c r="AS257" s="455" t="str">
        <f t="shared" si="248"/>
        <v/>
      </c>
      <c r="AT257" s="455"/>
      <c r="AU257" s="455"/>
      <c r="AV257" s="460"/>
      <c r="AW257" s="456"/>
      <c r="AX257" s="456"/>
      <c r="AY257" s="461"/>
      <c r="AZ257" s="462"/>
      <c r="BA257" s="462"/>
      <c r="BB257" s="462"/>
      <c r="BC257" s="462"/>
      <c r="BJ257" s="458"/>
      <c r="BK257" s="458"/>
      <c r="BL257" s="458"/>
      <c r="BM257" s="458"/>
      <c r="BN257" s="458"/>
      <c r="BO257" s="458"/>
      <c r="BP257" s="458"/>
      <c r="BQ257" s="458"/>
      <c r="BR257" s="458"/>
      <c r="BS257" s="458"/>
      <c r="BT257" s="458"/>
      <c r="BU257" s="458"/>
      <c r="BV257" s="458"/>
      <c r="BW257" s="458"/>
      <c r="BX257" s="458"/>
      <c r="BY257" s="458"/>
      <c r="BZ257" s="458"/>
      <c r="CA257" s="458"/>
      <c r="CB257" s="458"/>
      <c r="CC257" s="458"/>
      <c r="CD257" s="458"/>
      <c r="CE257" s="458"/>
      <c r="CF257" s="458"/>
      <c r="CG257" s="458"/>
      <c r="CH257" s="458"/>
      <c r="CL257" s="458"/>
    </row>
    <row r="258" spans="1:90" s="457" customFormat="1" ht="151.15" customHeight="1" x14ac:dyDescent="0.3">
      <c r="A258" s="565" t="s">
        <v>434</v>
      </c>
      <c r="B258" s="567" t="s">
        <v>429</v>
      </c>
      <c r="C258" s="567" t="s">
        <v>263</v>
      </c>
      <c r="D258" s="567" t="s">
        <v>429</v>
      </c>
      <c r="E258" s="567" t="s">
        <v>263</v>
      </c>
      <c r="F258" s="541" t="s">
        <v>778</v>
      </c>
      <c r="G258" s="541" t="s">
        <v>794</v>
      </c>
      <c r="H258" s="541" t="s">
        <v>796</v>
      </c>
      <c r="I258" s="541" t="s">
        <v>800</v>
      </c>
      <c r="J258" s="567" t="s">
        <v>353</v>
      </c>
      <c r="K258" s="582" t="s">
        <v>432</v>
      </c>
      <c r="L258" s="583" t="s">
        <v>431</v>
      </c>
      <c r="M258" s="583" t="str">
        <f t="shared" si="276"/>
        <v>Posibilidad de pérdida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58" s="567" t="s">
        <v>116</v>
      </c>
      <c r="O258" s="566">
        <v>1000</v>
      </c>
      <c r="P258" s="557" t="str">
        <f t="shared" ref="P258:P318" si="320">IF(O258&lt;=0,"",IF(O258&lt;=2,"Muy Baja",IF(O258&lt;=24,"Baja",IF(O258&lt;=500,"Media",IF(O258&lt;=5000,"Alta","Muy Alta")))))</f>
        <v>Alta</v>
      </c>
      <c r="Q258" s="559">
        <f t="shared" ref="Q258" si="321">IF(P258="","",IF(P258="Muy Baja",0.2,IF(P258="Baja",0.4,IF(P258="Media",0.6,IF(P258="Alta",0.8,IF(P258="Muy Alta",1,))))))</f>
        <v>0.8</v>
      </c>
      <c r="R258" s="581"/>
      <c r="S258" s="557" t="str">
        <f>IF(OR(R258='Tabla Impacto'!$C$11,R258='Tabla Impacto'!$D$11),"Leve",IF(OR(R258='Tabla Impacto'!$C$12,R258='Tabla Impacto'!$D$12),"Menor",IF(OR(R258='Tabla Impacto'!$C$13,R258='Tabla Impacto'!$D$13),"Moderado",IF(OR(R258='Tabla Impacto'!$C$14,R258='Tabla Impacto'!$D$14),"Mayor",IF(OR(R258='Tabla Impacto'!$C$15,R258='Tabla Impacto'!$D$15),"Catastrófico","")))))</f>
        <v/>
      </c>
      <c r="T258" s="559" t="str">
        <f t="shared" ref="T258" si="322">IF(S258="","",IF(S258="Leve",0.2,IF(S258="Menor",0.4,IF(S258="Moderado",0.6,IF(S258="Mayor",0.8,IF(S258="Catastrófico",1,))))))</f>
        <v/>
      </c>
      <c r="U258" s="581" t="s">
        <v>136</v>
      </c>
      <c r="V258" s="557" t="str">
        <f>IF(OR(U258='Tabla Impacto'!$C$11,U258='Tabla Impacto'!$D$11),"Leve",IF(OR(U258='Tabla Impacto'!$C$12,U258='Tabla Impacto'!$D$12),"Menor",IF(OR(U258='Tabla Impacto'!$C$13,U258='Tabla Impacto'!$D$13),"Moderado",IF(OR(U258='Tabla Impacto'!$C$14,U258='Tabla Impacto'!$D$14),"Mayor",IF(OR(U258='Tabla Impacto'!$C$15,U258='Tabla Impacto'!$D$15),"Catastrófico","")))))</f>
        <v>Moderado</v>
      </c>
      <c r="W258" s="559">
        <f t="shared" ref="W258" si="323">IF(V258="","",IF(V258="Leve",0.2,IF(V258="Menor",0.4,IF(V258="Moderado",0.6,IF(V258="Mayor",0.8,IF(V258="Catastrófico",1,))))))</f>
        <v>0.6</v>
      </c>
      <c r="X258" s="561" t="str">
        <f>IF(Y258="","",IF(Y258='Tabla Impacto'!$G$4,'Tabla Impacto'!$F$4,IF(Y258='Tabla Impacto'!$G$5,'Tabla Impacto'!$F$5,IF(Y258='Tabla Impacto'!$G$6,'Tabla Impacto'!$F$6,IF(Y258='Tabla Impacto'!$G$7,'Tabla Impacto'!$F$7,IF(Y258='Tabla Impacto'!$G$8,'Tabla Impacto'!$F$8))))))</f>
        <v>Moderado</v>
      </c>
      <c r="Y258" s="559">
        <f t="shared" ref="Y258" si="324">+IF(T258="",W258,IF(W258="",T258,IF(T258&gt;W258,T258,W258)))</f>
        <v>0.6</v>
      </c>
      <c r="Z258" s="561" t="str">
        <f t="shared" ref="Z258" si="325">IF(OR(AND(P258="Muy Baja",X258="Leve"),AND(P258="Muy Baja",X258="Menor"),AND(P258="Baja",X258="Leve")),"Bajo",IF(OR(AND(P258="Muy baja",X258="Moderado"),AND(P258="Baja",X258="Menor"),AND(P258="Baja",X258="Moderado"),AND(P258="Media",X258="Leve"),AND(P258="Media",X258="Menor"),AND(P258="Media",X258="Moderado"),AND(P258="Alta",X258="Leve"),AND(P258="Alta",X258="Menor")),"Moderado",IF(OR(AND(P258="Muy Baja",X258="Mayor"),AND(P258="Baja",X258="Mayor"),AND(P258="Media",X258="Mayor"),AND(P258="Alta",X258="Moderado"),AND(P258="Alta",X258="Mayor"),AND(P258="Muy Alta",X258="Leve"),AND(P258="Muy Alta",X258="Menor"),AND(P258="Muy Alta",X258="Moderado"),AND(P258="Muy Alta",X258="Mayor")),"Alto",IF(OR(AND(P258="Muy Baja",X258="Catastrófico"),AND(P258="Baja",X258="Catastrófico"),AND(P258="Media",X258="Catastrófico"),AND(P258="Alta",X258="Catastrófico"),AND(P258="Muy Alta",X258="Catastrófico")),"Extremo",""))))</f>
        <v>Alto</v>
      </c>
      <c r="AA258" s="566"/>
      <c r="AB258" s="420">
        <v>1</v>
      </c>
      <c r="AC258" s="338" t="s">
        <v>954</v>
      </c>
      <c r="AD258" s="463"/>
      <c r="AE258" s="331" t="s">
        <v>222</v>
      </c>
      <c r="AF258" s="330" t="s">
        <v>957</v>
      </c>
      <c r="AG258" s="331" t="s">
        <v>3</v>
      </c>
      <c r="AH258" s="464" t="s">
        <v>12</v>
      </c>
      <c r="AI258" s="464" t="s">
        <v>8</v>
      </c>
      <c r="AJ258" s="465" t="str">
        <f t="shared" si="236"/>
        <v>40%</v>
      </c>
      <c r="AK258" s="464" t="s">
        <v>17</v>
      </c>
      <c r="AL258" s="464" t="s">
        <v>20</v>
      </c>
      <c r="AM258" s="464" t="s">
        <v>111</v>
      </c>
      <c r="AN258" s="466">
        <f>IFERROR(IF(AG258="Probabilidad",(Q258-(+Q258*AJ258)),IF(AG258="Impacto",Q258,"")),"")</f>
        <v>0.48</v>
      </c>
      <c r="AO258" s="467" t="str">
        <f t="shared" si="245"/>
        <v>Media</v>
      </c>
      <c r="AP258" s="468">
        <f>+AN258</f>
        <v>0.48</v>
      </c>
      <c r="AQ258" s="467" t="str">
        <f t="shared" si="246"/>
        <v>Moderado</v>
      </c>
      <c r="AR258" s="468">
        <f>IFERROR(IF(AG258="Impacto",(Y258-(+Y258*AJ258)),IF(AG258="Probabilidad",Y258,"")),"")</f>
        <v>0.6</v>
      </c>
      <c r="AS258" s="469" t="str">
        <f t="shared" si="248"/>
        <v>Moderado</v>
      </c>
      <c r="AT258" s="551">
        <f>+AP259</f>
        <v>0.28799999999999998</v>
      </c>
      <c r="AU258" s="551">
        <f>+AR259</f>
        <v>0.6</v>
      </c>
      <c r="AV258" s="552" t="s">
        <v>122</v>
      </c>
      <c r="AW258" s="471"/>
      <c r="AX258" s="471"/>
      <c r="AY258" s="335">
        <v>0</v>
      </c>
      <c r="AZ258" s="336">
        <v>0</v>
      </c>
      <c r="BA258" s="336">
        <v>0</v>
      </c>
      <c r="BB258" s="336">
        <v>0</v>
      </c>
      <c r="BC258" s="336">
        <v>0</v>
      </c>
      <c r="BJ258" s="458"/>
      <c r="BK258" s="458"/>
      <c r="BL258" s="458"/>
      <c r="BM258" s="458"/>
      <c r="BN258" s="458"/>
      <c r="BO258" s="458"/>
      <c r="BP258" s="458"/>
      <c r="BQ258" s="458"/>
      <c r="BR258" s="458"/>
      <c r="BS258" s="458"/>
      <c r="BT258" s="458"/>
      <c r="BU258" s="458"/>
      <c r="BV258" s="458"/>
      <c r="BW258" s="458"/>
      <c r="BX258" s="458"/>
      <c r="BY258" s="458"/>
      <c r="BZ258" s="458"/>
      <c r="CA258" s="458"/>
      <c r="CB258" s="458"/>
      <c r="CC258" s="458"/>
      <c r="CD258" s="458"/>
      <c r="CE258" s="458"/>
      <c r="CF258" s="458"/>
      <c r="CG258" s="458"/>
      <c r="CH258" s="458"/>
      <c r="CL258" s="458"/>
    </row>
    <row r="259" spans="1:90" s="457" customFormat="1" ht="80.45" customHeight="1" x14ac:dyDescent="0.3">
      <c r="A259" s="565"/>
      <c r="B259" s="567" t="s">
        <v>433</v>
      </c>
      <c r="C259" s="567" t="s">
        <v>263</v>
      </c>
      <c r="D259" s="567" t="s">
        <v>433</v>
      </c>
      <c r="E259" s="567" t="s">
        <v>263</v>
      </c>
      <c r="F259" s="541"/>
      <c r="G259" s="541"/>
      <c r="H259" s="541"/>
      <c r="I259" s="541"/>
      <c r="J259" s="567" t="s">
        <v>397</v>
      </c>
      <c r="K259" s="582" t="s">
        <v>432</v>
      </c>
      <c r="L259" s="583" t="s">
        <v>431</v>
      </c>
      <c r="M259" s="583" t="str">
        <f t="shared" si="276"/>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59" s="567"/>
      <c r="O259" s="566">
        <v>12</v>
      </c>
      <c r="P259" s="557"/>
      <c r="Q259" s="559"/>
      <c r="R259" s="581"/>
      <c r="S259" s="557"/>
      <c r="T259" s="559"/>
      <c r="U259" s="581"/>
      <c r="V259" s="557"/>
      <c r="W259" s="559"/>
      <c r="X259" s="561"/>
      <c r="Y259" s="559"/>
      <c r="Z259" s="561"/>
      <c r="AA259" s="566"/>
      <c r="AB259" s="420">
        <v>2</v>
      </c>
      <c r="AC259" s="338" t="s">
        <v>955</v>
      </c>
      <c r="AD259" s="463"/>
      <c r="AE259" s="331" t="s">
        <v>223</v>
      </c>
      <c r="AF259" s="330" t="s">
        <v>956</v>
      </c>
      <c r="AG259" s="331" t="s">
        <v>3</v>
      </c>
      <c r="AH259" s="464" t="s">
        <v>12</v>
      </c>
      <c r="AI259" s="464" t="s">
        <v>8</v>
      </c>
      <c r="AJ259" s="465" t="str">
        <f t="shared" si="236"/>
        <v>40%</v>
      </c>
      <c r="AK259" s="464" t="s">
        <v>17</v>
      </c>
      <c r="AL259" s="464" t="s">
        <v>20</v>
      </c>
      <c r="AM259" s="464" t="s">
        <v>111</v>
      </c>
      <c r="AN259" s="474">
        <f>IFERROR(IF(AND(AG258="Probabilidad",AG259="Probabilidad"),(AP258-(+AP258*AJ259)),IF(AG259="Probabilidad",(Q258-(+Q258*AJ259)),IF(AG259="Impacto",AP258,""))),"")</f>
        <v>0.28799999999999998</v>
      </c>
      <c r="AO259" s="467" t="str">
        <f t="shared" si="245"/>
        <v>Baja</v>
      </c>
      <c r="AP259" s="468">
        <f>+AN259</f>
        <v>0.28799999999999998</v>
      </c>
      <c r="AQ259" s="467" t="str">
        <f t="shared" si="246"/>
        <v>Moderado</v>
      </c>
      <c r="AR259" s="468">
        <f>IFERROR(IF(AND(AG258="Impacto",AG259="Impacto"),(AR258-(+AR258*AJ259)),IF(AG259="Impacto",(Y258-(+Y258*AJ259)),IF(AG259="Probabilidad",AR258,""))),"")</f>
        <v>0.6</v>
      </c>
      <c r="AS259" s="469" t="str">
        <f t="shared" si="248"/>
        <v>Moderado</v>
      </c>
      <c r="AT259" s="551"/>
      <c r="AU259" s="551"/>
      <c r="AV259" s="552"/>
      <c r="AW259" s="471"/>
      <c r="AX259" s="471"/>
      <c r="AY259" s="335">
        <v>0</v>
      </c>
      <c r="AZ259" s="336">
        <v>0</v>
      </c>
      <c r="BA259" s="336">
        <v>0</v>
      </c>
      <c r="BB259" s="336">
        <v>0</v>
      </c>
      <c r="BC259" s="336">
        <v>0</v>
      </c>
      <c r="BJ259" s="458"/>
      <c r="BK259" s="458"/>
      <c r="BL259" s="458"/>
      <c r="BM259" s="458"/>
      <c r="BN259" s="458"/>
      <c r="BO259" s="458"/>
      <c r="BP259" s="458"/>
      <c r="BQ259" s="458"/>
      <c r="BR259" s="458"/>
      <c r="BS259" s="458"/>
      <c r="BT259" s="458"/>
      <c r="BU259" s="458"/>
      <c r="BV259" s="458"/>
      <c r="BW259" s="458"/>
      <c r="BX259" s="458"/>
      <c r="BY259" s="458"/>
      <c r="BZ259" s="458"/>
      <c r="CA259" s="458"/>
      <c r="CB259" s="458"/>
      <c r="CC259" s="458"/>
      <c r="CD259" s="458"/>
      <c r="CE259" s="458"/>
      <c r="CF259" s="458"/>
      <c r="CG259" s="458"/>
      <c r="CH259" s="458"/>
      <c r="CL259" s="458"/>
    </row>
    <row r="260" spans="1:90" s="1" customFormat="1" ht="13.9" hidden="1" customHeight="1" x14ac:dyDescent="0.3">
      <c r="A260" s="565"/>
      <c r="B260" s="567" t="s">
        <v>433</v>
      </c>
      <c r="C260" s="567" t="s">
        <v>263</v>
      </c>
      <c r="D260" s="567" t="s">
        <v>433</v>
      </c>
      <c r="E260" s="567" t="s">
        <v>263</v>
      </c>
      <c r="F260" s="541"/>
      <c r="G260" s="541"/>
      <c r="H260" s="541"/>
      <c r="I260" s="541"/>
      <c r="J260" s="567" t="s">
        <v>397</v>
      </c>
      <c r="K260" s="582" t="s">
        <v>432</v>
      </c>
      <c r="L260" s="583" t="s">
        <v>431</v>
      </c>
      <c r="M260" s="583" t="str">
        <f t="shared" si="276"/>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60" s="567"/>
      <c r="O260" s="566">
        <v>12</v>
      </c>
      <c r="P260" s="557"/>
      <c r="Q260" s="559"/>
      <c r="R260" s="581"/>
      <c r="S260" s="557"/>
      <c r="T260" s="559"/>
      <c r="U260" s="581"/>
      <c r="V260" s="557"/>
      <c r="W260" s="559"/>
      <c r="X260" s="561"/>
      <c r="Y260" s="559"/>
      <c r="Z260" s="561"/>
      <c r="AA260" s="566"/>
      <c r="AB260" s="408"/>
      <c r="AC260" s="433"/>
      <c r="AD260" s="138"/>
      <c r="AE260" s="331"/>
      <c r="AF260" s="330"/>
      <c r="AG260" s="331" t="str">
        <f t="shared" si="244"/>
        <v/>
      </c>
      <c r="AH260" s="332"/>
      <c r="AI260" s="332"/>
      <c r="AJ260" s="333" t="str">
        <f t="shared" si="236"/>
        <v/>
      </c>
      <c r="AK260" s="332"/>
      <c r="AL260" s="332"/>
      <c r="AM260" s="332"/>
      <c r="AN260" s="124"/>
      <c r="AO260" s="419" t="str">
        <f t="shared" si="245"/>
        <v/>
      </c>
      <c r="AP260" s="125"/>
      <c r="AQ260" s="419" t="str">
        <f t="shared" si="246"/>
        <v/>
      </c>
      <c r="AR260" s="125" t="str">
        <f t="shared" si="247"/>
        <v/>
      </c>
      <c r="AS260" s="404" t="str">
        <f t="shared" si="248"/>
        <v/>
      </c>
      <c r="AT260" s="404"/>
      <c r="AU260" s="404"/>
      <c r="AV260" s="418"/>
      <c r="AW260" s="319"/>
      <c r="AX260" s="319"/>
      <c r="AY260" s="139"/>
      <c r="AZ260" s="136"/>
      <c r="BA260" s="136"/>
      <c r="BB260" s="136"/>
      <c r="BC260" s="136"/>
      <c r="BJ260" s="329"/>
      <c r="BK260" s="329"/>
      <c r="BL260" s="329"/>
      <c r="BM260" s="329"/>
      <c r="BN260" s="329"/>
      <c r="BO260" s="329"/>
      <c r="BP260" s="329"/>
      <c r="BQ260" s="329"/>
      <c r="BR260" s="329"/>
      <c r="BS260" s="329"/>
      <c r="BT260" s="329"/>
      <c r="BU260" s="329"/>
      <c r="BV260" s="329"/>
      <c r="BW260" s="329"/>
      <c r="BX260" s="329"/>
      <c r="BY260" s="329"/>
      <c r="BZ260" s="329"/>
      <c r="CA260" s="329"/>
      <c r="CB260" s="329"/>
      <c r="CC260" s="329"/>
      <c r="CD260" s="329"/>
      <c r="CE260" s="329"/>
      <c r="CF260" s="329"/>
      <c r="CG260" s="329"/>
      <c r="CH260" s="329"/>
      <c r="CL260" s="329"/>
    </row>
    <row r="261" spans="1:90" s="1" customFormat="1" ht="13.9" hidden="1" customHeight="1" x14ac:dyDescent="0.3">
      <c r="A261" s="565"/>
      <c r="B261" s="567" t="s">
        <v>433</v>
      </c>
      <c r="C261" s="567" t="s">
        <v>263</v>
      </c>
      <c r="D261" s="567" t="s">
        <v>433</v>
      </c>
      <c r="E261" s="567" t="s">
        <v>263</v>
      </c>
      <c r="F261" s="541"/>
      <c r="G261" s="541"/>
      <c r="H261" s="541"/>
      <c r="I261" s="541"/>
      <c r="J261" s="567" t="s">
        <v>397</v>
      </c>
      <c r="K261" s="582" t="s">
        <v>432</v>
      </c>
      <c r="L261" s="583" t="s">
        <v>431</v>
      </c>
      <c r="M261" s="583" t="str">
        <f t="shared" si="276"/>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61" s="567"/>
      <c r="O261" s="566">
        <v>12</v>
      </c>
      <c r="P261" s="557"/>
      <c r="Q261" s="559"/>
      <c r="R261" s="581"/>
      <c r="S261" s="557"/>
      <c r="T261" s="559"/>
      <c r="U261" s="581"/>
      <c r="V261" s="557"/>
      <c r="W261" s="559"/>
      <c r="X261" s="561"/>
      <c r="Y261" s="559"/>
      <c r="Z261" s="561"/>
      <c r="AA261" s="566"/>
      <c r="AB261" s="408"/>
      <c r="AC261" s="433"/>
      <c r="AD261" s="138"/>
      <c r="AE261" s="331"/>
      <c r="AF261" s="330"/>
      <c r="AG261" s="331" t="str">
        <f t="shared" si="244"/>
        <v/>
      </c>
      <c r="AH261" s="332"/>
      <c r="AI261" s="332"/>
      <c r="AJ261" s="333" t="str">
        <f t="shared" si="236"/>
        <v/>
      </c>
      <c r="AK261" s="332"/>
      <c r="AL261" s="332"/>
      <c r="AM261" s="332"/>
      <c r="AN261" s="124"/>
      <c r="AO261" s="419" t="str">
        <f t="shared" si="245"/>
        <v/>
      </c>
      <c r="AP261" s="125"/>
      <c r="AQ261" s="419" t="str">
        <f t="shared" si="246"/>
        <v/>
      </c>
      <c r="AR261" s="125" t="str">
        <f t="shared" si="247"/>
        <v/>
      </c>
      <c r="AS261" s="404" t="str">
        <f t="shared" si="248"/>
        <v/>
      </c>
      <c r="AT261" s="404"/>
      <c r="AU261" s="404"/>
      <c r="AV261" s="418"/>
      <c r="AW261" s="319"/>
      <c r="AX261" s="319"/>
      <c r="AY261" s="139"/>
      <c r="AZ261" s="136"/>
      <c r="BA261" s="136"/>
      <c r="BB261" s="136"/>
      <c r="BC261" s="136"/>
      <c r="BJ261" s="329"/>
      <c r="BK261" s="329"/>
      <c r="BL261" s="329"/>
      <c r="BM261" s="329"/>
      <c r="BN261" s="329"/>
      <c r="BO261" s="329"/>
      <c r="BP261" s="329"/>
      <c r="BQ261" s="329"/>
      <c r="BR261" s="329"/>
      <c r="BS261" s="329"/>
      <c r="BT261" s="329"/>
      <c r="BU261" s="329"/>
      <c r="BV261" s="329"/>
      <c r="BW261" s="329"/>
      <c r="BX261" s="329"/>
      <c r="BY261" s="329"/>
      <c r="BZ261" s="329"/>
      <c r="CA261" s="329"/>
      <c r="CB261" s="329"/>
      <c r="CC261" s="329"/>
      <c r="CD261" s="329"/>
      <c r="CE261" s="329"/>
      <c r="CF261" s="329"/>
      <c r="CG261" s="329"/>
      <c r="CH261" s="329"/>
      <c r="CL261" s="329"/>
    </row>
    <row r="262" spans="1:90" s="1" customFormat="1" ht="13.9" hidden="1" customHeight="1" x14ac:dyDescent="0.3">
      <c r="A262" s="565"/>
      <c r="B262" s="567" t="s">
        <v>433</v>
      </c>
      <c r="C262" s="567" t="s">
        <v>263</v>
      </c>
      <c r="D262" s="567" t="s">
        <v>433</v>
      </c>
      <c r="E262" s="567" t="s">
        <v>263</v>
      </c>
      <c r="F262" s="541"/>
      <c r="G262" s="541"/>
      <c r="H262" s="541"/>
      <c r="I262" s="541"/>
      <c r="J262" s="567" t="s">
        <v>397</v>
      </c>
      <c r="K262" s="582" t="s">
        <v>432</v>
      </c>
      <c r="L262" s="583" t="s">
        <v>431</v>
      </c>
      <c r="M262" s="583" t="str">
        <f t="shared" si="276"/>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62" s="567"/>
      <c r="O262" s="566">
        <v>12</v>
      </c>
      <c r="P262" s="557"/>
      <c r="Q262" s="559"/>
      <c r="R262" s="581"/>
      <c r="S262" s="557"/>
      <c r="T262" s="559"/>
      <c r="U262" s="581"/>
      <c r="V262" s="557"/>
      <c r="W262" s="559"/>
      <c r="X262" s="561"/>
      <c r="Y262" s="559"/>
      <c r="Z262" s="561"/>
      <c r="AA262" s="566"/>
      <c r="AB262" s="408"/>
      <c r="AC262" s="433"/>
      <c r="AD262" s="138"/>
      <c r="AE262" s="331"/>
      <c r="AF262" s="330"/>
      <c r="AG262" s="331" t="str">
        <f t="shared" si="244"/>
        <v/>
      </c>
      <c r="AH262" s="332"/>
      <c r="AI262" s="332"/>
      <c r="AJ262" s="333" t="str">
        <f t="shared" si="236"/>
        <v/>
      </c>
      <c r="AK262" s="332"/>
      <c r="AL262" s="332"/>
      <c r="AM262" s="332"/>
      <c r="AN262" s="124"/>
      <c r="AO262" s="419" t="str">
        <f t="shared" si="245"/>
        <v/>
      </c>
      <c r="AP262" s="125"/>
      <c r="AQ262" s="419" t="str">
        <f t="shared" si="246"/>
        <v/>
      </c>
      <c r="AR262" s="125" t="str">
        <f t="shared" si="247"/>
        <v/>
      </c>
      <c r="AS262" s="404" t="str">
        <f t="shared" si="248"/>
        <v/>
      </c>
      <c r="AT262" s="404"/>
      <c r="AU262" s="404"/>
      <c r="AV262" s="418"/>
      <c r="AW262" s="319"/>
      <c r="AX262" s="319"/>
      <c r="AY262" s="139"/>
      <c r="AZ262" s="136"/>
      <c r="BA262" s="136"/>
      <c r="BB262" s="136"/>
      <c r="BC262" s="136"/>
      <c r="BJ262" s="329"/>
      <c r="BK262" s="329"/>
      <c r="BL262" s="329"/>
      <c r="BM262" s="329"/>
      <c r="BN262" s="329"/>
      <c r="BO262" s="329"/>
      <c r="BP262" s="329"/>
      <c r="BQ262" s="329"/>
      <c r="BR262" s="329"/>
      <c r="BS262" s="329"/>
      <c r="BT262" s="329"/>
      <c r="BU262" s="329"/>
      <c r="BV262" s="329"/>
      <c r="BW262" s="329"/>
      <c r="BX262" s="329"/>
      <c r="BY262" s="329"/>
      <c r="BZ262" s="329"/>
      <c r="CA262" s="329"/>
      <c r="CB262" s="329"/>
      <c r="CC262" s="329"/>
      <c r="CD262" s="329"/>
      <c r="CE262" s="329"/>
      <c r="CF262" s="329"/>
      <c r="CG262" s="329"/>
      <c r="CH262" s="329"/>
      <c r="CL262" s="329"/>
    </row>
    <row r="263" spans="1:90" s="1" customFormat="1" ht="13.9" hidden="1" customHeight="1" x14ac:dyDescent="0.3">
      <c r="A263" s="565"/>
      <c r="B263" s="567" t="s">
        <v>433</v>
      </c>
      <c r="C263" s="567" t="s">
        <v>263</v>
      </c>
      <c r="D263" s="567" t="s">
        <v>433</v>
      </c>
      <c r="E263" s="567" t="s">
        <v>263</v>
      </c>
      <c r="F263" s="541"/>
      <c r="G263" s="541"/>
      <c r="H263" s="541"/>
      <c r="I263" s="541"/>
      <c r="J263" s="567" t="s">
        <v>397</v>
      </c>
      <c r="K263" s="582" t="s">
        <v>432</v>
      </c>
      <c r="L263" s="583" t="s">
        <v>431</v>
      </c>
      <c r="M263" s="583" t="str">
        <f t="shared" si="276"/>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63" s="567"/>
      <c r="O263" s="566">
        <v>12</v>
      </c>
      <c r="P263" s="557"/>
      <c r="Q263" s="559"/>
      <c r="R263" s="581"/>
      <c r="S263" s="557"/>
      <c r="T263" s="559"/>
      <c r="U263" s="581"/>
      <c r="V263" s="557"/>
      <c r="W263" s="559"/>
      <c r="X263" s="561"/>
      <c r="Y263" s="559"/>
      <c r="Z263" s="561"/>
      <c r="AA263" s="566"/>
      <c r="AB263" s="408"/>
      <c r="AC263" s="433"/>
      <c r="AD263" s="138"/>
      <c r="AE263" s="331"/>
      <c r="AF263" s="330"/>
      <c r="AG263" s="331" t="str">
        <f t="shared" si="244"/>
        <v/>
      </c>
      <c r="AH263" s="332"/>
      <c r="AI263" s="332"/>
      <c r="AJ263" s="333" t="str">
        <f t="shared" si="236"/>
        <v/>
      </c>
      <c r="AK263" s="332"/>
      <c r="AL263" s="332"/>
      <c r="AM263" s="332"/>
      <c r="AN263" s="124"/>
      <c r="AO263" s="419" t="str">
        <f t="shared" si="245"/>
        <v/>
      </c>
      <c r="AP263" s="125"/>
      <c r="AQ263" s="419" t="str">
        <f t="shared" si="246"/>
        <v/>
      </c>
      <c r="AR263" s="125" t="str">
        <f t="shared" si="247"/>
        <v/>
      </c>
      <c r="AS263" s="404" t="str">
        <f t="shared" si="248"/>
        <v/>
      </c>
      <c r="AT263" s="404"/>
      <c r="AU263" s="404"/>
      <c r="AV263" s="418"/>
      <c r="AW263" s="319"/>
      <c r="AX263" s="319"/>
      <c r="AY263" s="139"/>
      <c r="AZ263" s="136"/>
      <c r="BA263" s="136"/>
      <c r="BB263" s="136"/>
      <c r="BC263" s="136"/>
      <c r="BJ263" s="329"/>
      <c r="BK263" s="329"/>
      <c r="BL263" s="329"/>
      <c r="BM263" s="329"/>
      <c r="BN263" s="329"/>
      <c r="BO263" s="329"/>
      <c r="BP263" s="329"/>
      <c r="BQ263" s="329"/>
      <c r="BR263" s="329"/>
      <c r="BS263" s="329"/>
      <c r="BT263" s="329"/>
      <c r="BU263" s="329"/>
      <c r="BV263" s="329"/>
      <c r="BW263" s="329"/>
      <c r="BX263" s="329"/>
      <c r="BY263" s="329"/>
      <c r="BZ263" s="329"/>
      <c r="CA263" s="329"/>
      <c r="CB263" s="329"/>
      <c r="CC263" s="329"/>
      <c r="CD263" s="329"/>
      <c r="CE263" s="329"/>
      <c r="CF263" s="329"/>
      <c r="CG263" s="329"/>
      <c r="CH263" s="329"/>
      <c r="CL263" s="329"/>
    </row>
    <row r="264" spans="1:90" s="1" customFormat="1" ht="142.5" x14ac:dyDescent="0.3">
      <c r="A264" s="565" t="s">
        <v>430</v>
      </c>
      <c r="B264" s="567" t="s">
        <v>427</v>
      </c>
      <c r="C264" s="567" t="s">
        <v>264</v>
      </c>
      <c r="D264" s="567" t="s">
        <v>919</v>
      </c>
      <c r="E264" s="567" t="s">
        <v>265</v>
      </c>
      <c r="F264" s="541" t="s">
        <v>783</v>
      </c>
      <c r="G264" s="541" t="s">
        <v>794</v>
      </c>
      <c r="H264" s="541" t="s">
        <v>796</v>
      </c>
      <c r="I264" s="541" t="s">
        <v>799</v>
      </c>
      <c r="J264" s="567" t="s">
        <v>353</v>
      </c>
      <c r="K264" s="582" t="s">
        <v>824</v>
      </c>
      <c r="L264" s="583" t="s">
        <v>853</v>
      </c>
      <c r="M264" s="583" t="str">
        <f t="shared" si="276"/>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4" s="567" t="s">
        <v>213</v>
      </c>
      <c r="O264" s="566">
        <v>1</v>
      </c>
      <c r="P264" s="557" t="str">
        <f t="shared" si="310"/>
        <v>Muy Baja</v>
      </c>
      <c r="Q264" s="559">
        <f t="shared" ref="Q264" si="326">IF(P264="","",IF(P264="Muy Baja",0.2,IF(P264="Baja",0.4,IF(P264="Media",0.6,IF(P264="Alta",0.8,IF(P264="Muy Alta",1,))))))</f>
        <v>0.2</v>
      </c>
      <c r="R264" s="581"/>
      <c r="S264" s="557" t="str">
        <f>IF(OR(R264='Tabla Impacto'!$C$11,R264='Tabla Impacto'!$D$11),"Leve",IF(OR(R264='Tabla Impacto'!$C$12,R264='Tabla Impacto'!$D$12),"Menor",IF(OR(R264='Tabla Impacto'!$C$13,R264='Tabla Impacto'!$D$13),"Moderado",IF(OR(R264='Tabla Impacto'!$C$14,R264='Tabla Impacto'!$D$14),"Mayor",IF(OR(R264='Tabla Impacto'!$C$15,R264='Tabla Impacto'!$D$15),"Catastrófico","")))))</f>
        <v/>
      </c>
      <c r="T264" s="559" t="str">
        <f t="shared" ref="T264" si="327">IF(S264="","",IF(S264="Leve",0.2,IF(S264="Menor",0.4,IF(S264="Moderado",0.6,IF(S264="Mayor",0.8,IF(S264="Catastrófico",1,))))))</f>
        <v/>
      </c>
      <c r="U264" s="581" t="s">
        <v>136</v>
      </c>
      <c r="V264" s="557" t="str">
        <f>IF(OR(U264='Tabla Impacto'!$C$11,U264='Tabla Impacto'!$D$11),"Leve",IF(OR(U264='Tabla Impacto'!$C$12,U264='Tabla Impacto'!$D$12),"Menor",IF(OR(U264='Tabla Impacto'!$C$13,U264='Tabla Impacto'!$D$13),"Moderado",IF(OR(U264='Tabla Impacto'!$C$14,U264='Tabla Impacto'!$D$14),"Mayor",IF(OR(U264='Tabla Impacto'!$C$15,U264='Tabla Impacto'!$D$15),"Catastrófico","")))))</f>
        <v>Moderado</v>
      </c>
      <c r="W264" s="559">
        <f t="shared" ref="W264" si="328">IF(V264="","",IF(V264="Leve",0.2,IF(V264="Menor",0.4,IF(V264="Moderado",0.6,IF(V264="Mayor",0.8,IF(V264="Catastrófico",1,))))))</f>
        <v>0.6</v>
      </c>
      <c r="X264" s="561" t="str">
        <f>IF(Y264="","",IF(Y264='Tabla Impacto'!$G$4,'Tabla Impacto'!$F$4,IF(Y264='Tabla Impacto'!$G$5,'Tabla Impacto'!$F$5,IF(Y264='Tabla Impacto'!$G$6,'Tabla Impacto'!$F$6,IF(Y264='Tabla Impacto'!$G$7,'Tabla Impacto'!$F$7,IF(Y264='Tabla Impacto'!$G$8,'Tabla Impacto'!$F$8))))))</f>
        <v>Moderado</v>
      </c>
      <c r="Y264" s="559">
        <f t="shared" ref="Y264" si="329">+IF(T264="",W264,IF(W264="",T264,IF(T264&gt;W264,T264,W264)))</f>
        <v>0.6</v>
      </c>
      <c r="Z264" s="561" t="str">
        <f t="shared" ref="Z264" si="330">IF(OR(AND(P264="Muy Baja",X264="Leve"),AND(P264="Muy Baja",X264="Menor"),AND(P264="Baja",X264="Leve")),"Bajo",IF(OR(AND(P264="Muy baja",X264="Moderado"),AND(P264="Baja",X264="Menor"),AND(P264="Baja",X264="Moderado"),AND(P264="Media",X264="Leve"),AND(P264="Media",X264="Menor"),AND(P264="Media",X264="Moderado"),AND(P264="Alta",X264="Leve"),AND(P264="Alta",X264="Menor")),"Moderado",IF(OR(AND(P264="Muy Baja",X264="Mayor"),AND(P264="Baja",X264="Mayor"),AND(P264="Media",X264="Mayor"),AND(P264="Alta",X264="Moderado"),AND(P264="Alta",X264="Mayor"),AND(P264="Muy Alta",X264="Leve"),AND(P264="Muy Alta",X264="Menor"),AND(P264="Muy Alta",X264="Moderado"),AND(P264="Muy Alta",X264="Mayor")),"Alto",IF(OR(AND(P264="Muy Baja",X264="Catastrófico"),AND(P264="Baja",X264="Catastrófico"),AND(P264="Media",X264="Catastrófico"),AND(P264="Alta",X264="Catastrófico"),AND(P264="Muy Alta",X264="Catastrófico")),"Extremo",""))))</f>
        <v>Moderado</v>
      </c>
      <c r="AA264" s="566"/>
      <c r="AB264" s="408">
        <v>1</v>
      </c>
      <c r="AC264" s="433" t="s">
        <v>934</v>
      </c>
      <c r="AD264" s="138"/>
      <c r="AE264" s="331" t="s">
        <v>223</v>
      </c>
      <c r="AF264" s="330" t="s">
        <v>736</v>
      </c>
      <c r="AG264" s="331" t="s">
        <v>3</v>
      </c>
      <c r="AH264" s="332" t="s">
        <v>12</v>
      </c>
      <c r="AI264" s="332" t="s">
        <v>8</v>
      </c>
      <c r="AJ264" s="333" t="str">
        <f t="shared" ref="AJ264:AJ327" si="331">IF(AND(AH264="Preventivo",AI264="Automático"),"50%",IF(AND(AH264="Preventivo",AI264="Manual"),"40%",IF(AND(AH264="Detectivo",AI264="Automático"),"40%",IF(AND(AH264="Detectivo",AI264="Manual"),"30%",IF(AND(AH264="Correctivo",AI264="Automático"),"35%",IF(AND(AH264="Correctivo",AI264="Manual"),"25%",""))))))</f>
        <v>40%</v>
      </c>
      <c r="AK264" s="332" t="s">
        <v>17</v>
      </c>
      <c r="AL264" s="332" t="s">
        <v>20</v>
      </c>
      <c r="AM264" s="332" t="s">
        <v>111</v>
      </c>
      <c r="AN264" s="309">
        <f>IFERROR(IF(AG264="Probabilidad",(Q264-(+Q264*AJ264)),IF(AG264="Impacto",Q264,"")),"")</f>
        <v>0.12</v>
      </c>
      <c r="AO264" s="419" t="str">
        <f t="shared" ref="AO264:AO265" si="332">IFERROR(IF(AN264="","",IF(AN264&lt;=0.2,"Muy Baja",IF(AN264&lt;=0.4,"Baja",IF(AN264&lt;=0.6,"Media",IF(AN264&lt;=0.8,"Alta","Muy Alta"))))),"")</f>
        <v>Muy Baja</v>
      </c>
      <c r="AP264" s="125">
        <f>+AN264</f>
        <v>0.12</v>
      </c>
      <c r="AQ264" s="419" t="str">
        <f t="shared" ref="AQ264:AQ265" si="333">IFERROR(IF(AR264="","",IF(AR264&lt;=0.2,"Leve",IF(AR264&lt;=0.4,"Menor",IF(AR264&lt;=0.6,"Moderado",IF(AR264&lt;=0.8,"Mayor","Catastrófico"))))),"")</f>
        <v>Moderado</v>
      </c>
      <c r="AR264" s="125">
        <f>IFERROR(IF(AG264="Impacto",(Y264-(+Y264*AJ264)),IF(AG264="Probabilidad",Y264,"")),"")</f>
        <v>0.6</v>
      </c>
      <c r="AS264" s="404" t="str">
        <f t="shared" ref="AS264:AS265" si="334">IFERROR(IF(OR(AND(AO264="Muy Baja",AQ264="Leve"),AND(AO264="Muy Baja",AQ264="Menor"),AND(AO264="Baja",AQ264="Leve")),"Bajo",IF(OR(AND(AO264="Muy baja",AQ264="Moderado"),AND(AO264="Baja",AQ264="Menor"),AND(AO264="Baja",AQ264="Moderado"),AND(AO264="Media",AQ264="Leve"),AND(AO264="Media",AQ264="Menor"),AND(AO264="Media",AQ264="Moderado"),AND(AO264="Alta",AQ264="Leve"),AND(AO264="Alta",AQ264="Menor")),"Moderado",IF(OR(AND(AO264="Muy Baja",AQ264="Mayor"),AND(AO264="Baja",AQ264="Mayor"),AND(AO264="Media",AQ264="Mayor"),AND(AO264="Alta",AQ264="Moderado"),AND(AO264="Alta",AQ264="Mayor"),AND(AO264="Muy Alta",AQ264="Leve"),AND(AO264="Muy Alta",AQ264="Menor"),AND(AO264="Muy Alta",AQ264="Moderado"),AND(AO264="Muy Alta",AQ264="Mayor")),"Alto",IF(OR(AND(AO264="Muy Baja",AQ264="Catastrófico"),AND(AO264="Baja",AQ264="Catastrófico"),AND(AO264="Media",AQ264="Catastrófico"),AND(AO264="Alta",AQ264="Catastrófico"),AND(AO264="Muy Alta",AQ264="Catastrófico")),"Extremo","")))),"")</f>
        <v>Moderado</v>
      </c>
      <c r="AT264" s="421">
        <f>+AP264</f>
        <v>0.12</v>
      </c>
      <c r="AU264" s="421">
        <f>+AR264</f>
        <v>0.6</v>
      </c>
      <c r="AV264" s="445" t="s">
        <v>122</v>
      </c>
      <c r="AW264" s="319"/>
      <c r="AX264" s="319"/>
      <c r="AY264" s="335">
        <v>2</v>
      </c>
      <c r="AZ264" s="336">
        <v>0</v>
      </c>
      <c r="BA264" s="336">
        <v>1</v>
      </c>
      <c r="BB264" s="336">
        <v>0</v>
      </c>
      <c r="BC264" s="336">
        <v>1</v>
      </c>
      <c r="BJ264" s="329"/>
      <c r="BK264" s="329"/>
      <c r="BL264" s="329"/>
      <c r="BM264" s="329"/>
      <c r="BN264" s="329"/>
      <c r="BO264" s="329"/>
      <c r="BP264" s="329"/>
      <c r="BQ264" s="329"/>
      <c r="BR264" s="329"/>
      <c r="BS264" s="329"/>
      <c r="BT264" s="329"/>
      <c r="BU264" s="329"/>
      <c r="BV264" s="329"/>
      <c r="BW264" s="329"/>
      <c r="BX264" s="329"/>
      <c r="BY264" s="329"/>
      <c r="BZ264" s="329"/>
      <c r="CA264" s="329"/>
      <c r="CB264" s="329"/>
      <c r="CC264" s="329"/>
      <c r="CD264" s="329"/>
      <c r="CE264" s="329"/>
      <c r="CF264" s="329"/>
      <c r="CG264" s="329"/>
      <c r="CH264" s="329"/>
      <c r="CL264" s="329"/>
    </row>
    <row r="265" spans="1:90" s="1" customFormat="1" hidden="1" x14ac:dyDescent="0.3">
      <c r="A265" s="565"/>
      <c r="B265" s="567" t="s">
        <v>429</v>
      </c>
      <c r="C265" s="567" t="s">
        <v>264</v>
      </c>
      <c r="D265" s="567" t="s">
        <v>429</v>
      </c>
      <c r="E265" s="567" t="s">
        <v>265</v>
      </c>
      <c r="F265" s="541"/>
      <c r="G265" s="541"/>
      <c r="H265" s="541"/>
      <c r="I265" s="541"/>
      <c r="J265" s="567" t="s">
        <v>353</v>
      </c>
      <c r="K265" s="582" t="s">
        <v>824</v>
      </c>
      <c r="L265" s="583" t="s">
        <v>853</v>
      </c>
      <c r="M265" s="583" t="str">
        <f t="shared" si="276"/>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5" s="567"/>
      <c r="O265" s="566">
        <f t="shared" ref="O265:O269" si="335">5*4*12</f>
        <v>240</v>
      </c>
      <c r="P265" s="557"/>
      <c r="Q265" s="559"/>
      <c r="R265" s="581"/>
      <c r="S265" s="557"/>
      <c r="T265" s="559"/>
      <c r="U265" s="581"/>
      <c r="V265" s="557"/>
      <c r="W265" s="559"/>
      <c r="X265" s="561"/>
      <c r="Y265" s="559"/>
      <c r="Z265" s="561"/>
      <c r="AA265" s="566"/>
      <c r="AB265" s="408"/>
      <c r="AC265" s="433"/>
      <c r="AD265" s="138"/>
      <c r="AE265" s="331"/>
      <c r="AF265" s="330"/>
      <c r="AG265" s="331"/>
      <c r="AH265" s="332"/>
      <c r="AI265" s="332"/>
      <c r="AJ265" s="333" t="str">
        <f t="shared" si="331"/>
        <v/>
      </c>
      <c r="AK265" s="332"/>
      <c r="AL265" s="332"/>
      <c r="AM265" s="332"/>
      <c r="AN265" s="308" t="str">
        <f>IFERROR(IF(AND(AG264="Probabilidad",AG265="Probabilidad"),(AP264-(+AP264*AJ265)),IF(AG265="Probabilidad",(Q264-(+Q264*AJ265)),IF(AG265="Impacto",AP264,""))),"")</f>
        <v/>
      </c>
      <c r="AO265" s="419" t="str">
        <f t="shared" si="332"/>
        <v/>
      </c>
      <c r="AP265" s="125" t="str">
        <f>+AN265</f>
        <v/>
      </c>
      <c r="AQ265" s="419" t="str">
        <f t="shared" si="333"/>
        <v/>
      </c>
      <c r="AR265" s="125" t="str">
        <f>IFERROR(IF(AND(AG264="Impacto",AG265="Impacto"),(AR264-(+AR264*AJ265)),IF(AG265="Impacto",(Y264-(+Y264*AJ265)),IF(AG265="Probabilidad",AR264,""))),"")</f>
        <v/>
      </c>
      <c r="AS265" s="404" t="str">
        <f t="shared" si="334"/>
        <v/>
      </c>
      <c r="AT265" s="416"/>
      <c r="AU265" s="421"/>
      <c r="AV265" s="445"/>
      <c r="AW265" s="319"/>
      <c r="AX265" s="319"/>
      <c r="AY265" s="335"/>
      <c r="AZ265" s="336"/>
      <c r="BA265" s="336"/>
      <c r="BB265" s="336"/>
      <c r="BC265" s="336"/>
      <c r="BJ265" s="329"/>
      <c r="BK265" s="329"/>
      <c r="BL265" s="329"/>
      <c r="BM265" s="329"/>
      <c r="BN265" s="329"/>
      <c r="BO265" s="329"/>
      <c r="BP265" s="329"/>
      <c r="BQ265" s="329"/>
      <c r="BR265" s="329"/>
      <c r="BS265" s="329"/>
      <c r="BT265" s="329"/>
      <c r="BU265" s="329"/>
      <c r="BV265" s="329"/>
      <c r="BW265" s="329"/>
      <c r="BX265" s="329"/>
      <c r="BY265" s="329"/>
      <c r="BZ265" s="329"/>
      <c r="CA265" s="329"/>
      <c r="CB265" s="329"/>
      <c r="CC265" s="329"/>
      <c r="CD265" s="329"/>
      <c r="CE265" s="329"/>
      <c r="CF265" s="329"/>
      <c r="CG265" s="329"/>
      <c r="CH265" s="329"/>
      <c r="CL265" s="329"/>
    </row>
    <row r="266" spans="1:90" s="1" customFormat="1" ht="13.9" hidden="1" customHeight="1" x14ac:dyDescent="0.3">
      <c r="A266" s="565"/>
      <c r="B266" s="567" t="s">
        <v>429</v>
      </c>
      <c r="C266" s="567" t="s">
        <v>264</v>
      </c>
      <c r="D266" s="567" t="s">
        <v>429</v>
      </c>
      <c r="E266" s="567" t="s">
        <v>265</v>
      </c>
      <c r="F266" s="541"/>
      <c r="G266" s="541"/>
      <c r="H266" s="541"/>
      <c r="I266" s="541"/>
      <c r="J266" s="567" t="s">
        <v>353</v>
      </c>
      <c r="K266" s="582" t="s">
        <v>824</v>
      </c>
      <c r="L266" s="583" t="s">
        <v>853</v>
      </c>
      <c r="M266" s="583" t="str">
        <f t="shared" si="276"/>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6" s="567"/>
      <c r="O266" s="566">
        <f t="shared" si="335"/>
        <v>240</v>
      </c>
      <c r="P266" s="557"/>
      <c r="Q266" s="559"/>
      <c r="R266" s="581"/>
      <c r="S266" s="557"/>
      <c r="T266" s="559"/>
      <c r="U266" s="581"/>
      <c r="V266" s="557"/>
      <c r="W266" s="559"/>
      <c r="X266" s="561"/>
      <c r="Y266" s="559"/>
      <c r="Z266" s="561"/>
      <c r="AA266" s="566"/>
      <c r="AB266" s="408"/>
      <c r="AC266" s="433"/>
      <c r="AD266" s="138"/>
      <c r="AE266" s="331"/>
      <c r="AF266" s="330"/>
      <c r="AG266" s="331" t="str">
        <f t="shared" ref="AG266:AG327" si="336">IF(OR(AH266="Preventivo",AH266="Detectivo"),"Probabilidad",IF(AH266="Correctivo","Impacto",""))</f>
        <v/>
      </c>
      <c r="AH266" s="332"/>
      <c r="AI266" s="332"/>
      <c r="AJ266" s="333" t="str">
        <f t="shared" si="331"/>
        <v/>
      </c>
      <c r="AK266" s="332"/>
      <c r="AL266" s="332"/>
      <c r="AM266" s="332"/>
      <c r="AN266" s="124"/>
      <c r="AO266" s="419" t="str">
        <f t="shared" ref="AO266:AO327" si="337">IFERROR(IF(AN266="","",IF(AN266&lt;=0.2,"Muy Baja",IF(AN266&lt;=0.4,"Baja",IF(AN266&lt;=0.6,"Media",IF(AN266&lt;=0.8,"Alta","Muy Alta"))))),"")</f>
        <v/>
      </c>
      <c r="AP266" s="125"/>
      <c r="AQ266" s="419" t="str">
        <f t="shared" ref="AQ266:AQ327" si="338">IFERROR(IF(AR266="","",IF(AR266&lt;=0.2,"Leve",IF(AR266&lt;=0.4,"Menor",IF(AR266&lt;=0.6,"Moderado",IF(AR266&lt;=0.8,"Mayor","Catastrófico"))))),"")</f>
        <v/>
      </c>
      <c r="AR266" s="125" t="str">
        <f t="shared" ref="AR266:AR327" si="339">IFERROR(IF(AND(AG265="Impacto",AG266="Impacto"),(AR265-(+AR265*AJ266)),IF(AG266="Impacto",(Y265-(+Y265*AJ266)),IF(AG266="Probabilidad",AR265,""))),"")</f>
        <v/>
      </c>
      <c r="AS266" s="404" t="str">
        <f t="shared" ref="AS266:AS327" si="340">IFERROR(IF(OR(AND(AO266="Muy Baja",AQ266="Leve"),AND(AO266="Muy Baja",AQ266="Menor"),AND(AO266="Baja",AQ266="Leve")),"Bajo",IF(OR(AND(AO266="Muy baja",AQ266="Moderado"),AND(AO266="Baja",AQ266="Menor"),AND(AO266="Baja",AQ266="Moderado"),AND(AO266="Media",AQ266="Leve"),AND(AO266="Media",AQ266="Menor"),AND(AO266="Media",AQ266="Moderado"),AND(AO266="Alta",AQ266="Leve"),AND(AO266="Alta",AQ266="Menor")),"Moderado",IF(OR(AND(AO266="Muy Baja",AQ266="Mayor"),AND(AO266="Baja",AQ266="Mayor"),AND(AO266="Media",AQ266="Mayor"),AND(AO266="Alta",AQ266="Moderado"),AND(AO266="Alta",AQ266="Mayor"),AND(AO266="Muy Alta",AQ266="Leve"),AND(AO266="Muy Alta",AQ266="Menor"),AND(AO266="Muy Alta",AQ266="Moderado"),AND(AO266="Muy Alta",AQ266="Mayor")),"Alto",IF(OR(AND(AO266="Muy Baja",AQ266="Catastrófico"),AND(AO266="Baja",AQ266="Catastrófico"),AND(AO266="Media",AQ266="Catastrófico"),AND(AO266="Alta",AQ266="Catastrófico"),AND(AO266="Muy Alta",AQ266="Catastrófico")),"Extremo","")))),"")</f>
        <v/>
      </c>
      <c r="AT266" s="404"/>
      <c r="AU266" s="404"/>
      <c r="AV266" s="418"/>
      <c r="AW266" s="319"/>
      <c r="AX266" s="319"/>
      <c r="AY266" s="139"/>
      <c r="AZ266" s="136"/>
      <c r="BA266" s="136"/>
      <c r="BB266" s="136"/>
      <c r="BC266" s="136"/>
      <c r="BJ266" s="329"/>
      <c r="BK266" s="329"/>
      <c r="BL266" s="329"/>
      <c r="BM266" s="329"/>
      <c r="BN266" s="329"/>
      <c r="BO266" s="329"/>
      <c r="BP266" s="329"/>
      <c r="BQ266" s="329"/>
      <c r="BR266" s="329"/>
      <c r="BS266" s="329"/>
      <c r="BT266" s="329"/>
      <c r="BU266" s="329"/>
      <c r="BV266" s="329"/>
      <c r="BW266" s="329"/>
      <c r="BX266" s="329"/>
      <c r="BY266" s="329"/>
      <c r="BZ266" s="329"/>
      <c r="CA266" s="329"/>
      <c r="CB266" s="329"/>
      <c r="CC266" s="329"/>
      <c r="CD266" s="329"/>
      <c r="CE266" s="329"/>
      <c r="CF266" s="329"/>
      <c r="CG266" s="329"/>
      <c r="CH266" s="329"/>
      <c r="CL266" s="329"/>
    </row>
    <row r="267" spans="1:90" s="1" customFormat="1" ht="13.9" hidden="1" customHeight="1" x14ac:dyDescent="0.3">
      <c r="A267" s="565"/>
      <c r="B267" s="567" t="s">
        <v>429</v>
      </c>
      <c r="C267" s="567" t="s">
        <v>264</v>
      </c>
      <c r="D267" s="567" t="s">
        <v>429</v>
      </c>
      <c r="E267" s="567" t="s">
        <v>265</v>
      </c>
      <c r="F267" s="541"/>
      <c r="G267" s="541"/>
      <c r="H267" s="541"/>
      <c r="I267" s="541"/>
      <c r="J267" s="567" t="s">
        <v>353</v>
      </c>
      <c r="K267" s="582" t="s">
        <v>824</v>
      </c>
      <c r="L267" s="583" t="s">
        <v>853</v>
      </c>
      <c r="M267" s="583" t="str">
        <f t="shared" si="276"/>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7" s="567"/>
      <c r="O267" s="566">
        <f t="shared" si="335"/>
        <v>240</v>
      </c>
      <c r="P267" s="557"/>
      <c r="Q267" s="559"/>
      <c r="R267" s="581"/>
      <c r="S267" s="557"/>
      <c r="T267" s="559"/>
      <c r="U267" s="581"/>
      <c r="V267" s="557"/>
      <c r="W267" s="559"/>
      <c r="X267" s="561"/>
      <c r="Y267" s="559"/>
      <c r="Z267" s="561"/>
      <c r="AA267" s="566"/>
      <c r="AB267" s="408"/>
      <c r="AC267" s="433"/>
      <c r="AD267" s="138"/>
      <c r="AE267" s="331"/>
      <c r="AF267" s="330"/>
      <c r="AG267" s="331" t="str">
        <f t="shared" si="336"/>
        <v/>
      </c>
      <c r="AH267" s="332"/>
      <c r="AI267" s="332"/>
      <c r="AJ267" s="333" t="str">
        <f t="shared" si="331"/>
        <v/>
      </c>
      <c r="AK267" s="332"/>
      <c r="AL267" s="332"/>
      <c r="AM267" s="332"/>
      <c r="AN267" s="124"/>
      <c r="AO267" s="419" t="str">
        <f t="shared" si="337"/>
        <v/>
      </c>
      <c r="AP267" s="125"/>
      <c r="AQ267" s="419" t="str">
        <f t="shared" si="338"/>
        <v/>
      </c>
      <c r="AR267" s="125" t="str">
        <f t="shared" si="339"/>
        <v/>
      </c>
      <c r="AS267" s="404" t="str">
        <f t="shared" si="340"/>
        <v/>
      </c>
      <c r="AT267" s="404"/>
      <c r="AU267" s="404"/>
      <c r="AV267" s="418"/>
      <c r="AW267" s="319"/>
      <c r="AX267" s="319"/>
      <c r="AY267" s="139"/>
      <c r="AZ267" s="136"/>
      <c r="BA267" s="136"/>
      <c r="BB267" s="136"/>
      <c r="BC267" s="136"/>
      <c r="BJ267" s="329"/>
      <c r="BK267" s="329"/>
      <c r="BL267" s="329"/>
      <c r="BM267" s="329"/>
      <c r="BN267" s="329"/>
      <c r="BO267" s="329"/>
      <c r="BP267" s="329"/>
      <c r="BQ267" s="329"/>
      <c r="BR267" s="329"/>
      <c r="BS267" s="329"/>
      <c r="BT267" s="329"/>
      <c r="BU267" s="329"/>
      <c r="BV267" s="329"/>
      <c r="BW267" s="329"/>
      <c r="BX267" s="329"/>
      <c r="BY267" s="329"/>
      <c r="BZ267" s="329"/>
      <c r="CA267" s="329"/>
      <c r="CB267" s="329"/>
      <c r="CC267" s="329"/>
      <c r="CD267" s="329"/>
      <c r="CE267" s="329"/>
      <c r="CF267" s="329"/>
      <c r="CG267" s="329"/>
      <c r="CH267" s="329"/>
      <c r="CL267" s="329"/>
    </row>
    <row r="268" spans="1:90" s="1" customFormat="1" ht="13.9" hidden="1" customHeight="1" x14ac:dyDescent="0.3">
      <c r="A268" s="565"/>
      <c r="B268" s="567" t="s">
        <v>429</v>
      </c>
      <c r="C268" s="567" t="s">
        <v>264</v>
      </c>
      <c r="D268" s="567" t="s">
        <v>429</v>
      </c>
      <c r="E268" s="567" t="s">
        <v>265</v>
      </c>
      <c r="F268" s="541"/>
      <c r="G268" s="541"/>
      <c r="H268" s="541"/>
      <c r="I268" s="541"/>
      <c r="J268" s="567" t="s">
        <v>353</v>
      </c>
      <c r="K268" s="582" t="s">
        <v>824</v>
      </c>
      <c r="L268" s="583" t="s">
        <v>853</v>
      </c>
      <c r="M268" s="583" t="str">
        <f t="shared" si="276"/>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8" s="567"/>
      <c r="O268" s="566">
        <f t="shared" si="335"/>
        <v>240</v>
      </c>
      <c r="P268" s="557"/>
      <c r="Q268" s="559"/>
      <c r="R268" s="581"/>
      <c r="S268" s="557"/>
      <c r="T268" s="559"/>
      <c r="U268" s="581"/>
      <c r="V268" s="557"/>
      <c r="W268" s="559"/>
      <c r="X268" s="561"/>
      <c r="Y268" s="559"/>
      <c r="Z268" s="561"/>
      <c r="AA268" s="566"/>
      <c r="AB268" s="408"/>
      <c r="AC268" s="433"/>
      <c r="AD268" s="138"/>
      <c r="AE268" s="331"/>
      <c r="AF268" s="330"/>
      <c r="AG268" s="331" t="str">
        <f t="shared" si="336"/>
        <v/>
      </c>
      <c r="AH268" s="332"/>
      <c r="AI268" s="332"/>
      <c r="AJ268" s="333" t="str">
        <f t="shared" si="331"/>
        <v/>
      </c>
      <c r="AK268" s="332"/>
      <c r="AL268" s="332"/>
      <c r="AM268" s="332"/>
      <c r="AN268" s="124"/>
      <c r="AO268" s="419" t="str">
        <f t="shared" si="337"/>
        <v/>
      </c>
      <c r="AP268" s="125"/>
      <c r="AQ268" s="419" t="str">
        <f t="shared" si="338"/>
        <v/>
      </c>
      <c r="AR268" s="125" t="str">
        <f t="shared" si="339"/>
        <v/>
      </c>
      <c r="AS268" s="404" t="str">
        <f t="shared" si="340"/>
        <v/>
      </c>
      <c r="AT268" s="404"/>
      <c r="AU268" s="404"/>
      <c r="AV268" s="418"/>
      <c r="AW268" s="319"/>
      <c r="AX268" s="319"/>
      <c r="AY268" s="139"/>
      <c r="AZ268" s="136"/>
      <c r="BA268" s="136"/>
      <c r="BB268" s="136"/>
      <c r="BC268" s="136"/>
      <c r="BJ268" s="329"/>
      <c r="BK268" s="329"/>
      <c r="BL268" s="329"/>
      <c r="BM268" s="329"/>
      <c r="BN268" s="329"/>
      <c r="BO268" s="329"/>
      <c r="BP268" s="329"/>
      <c r="BQ268" s="329"/>
      <c r="BR268" s="329"/>
      <c r="BS268" s="329"/>
      <c r="BT268" s="329"/>
      <c r="BU268" s="329"/>
      <c r="BV268" s="329"/>
      <c r="BW268" s="329"/>
      <c r="BX268" s="329"/>
      <c r="BY268" s="329"/>
      <c r="BZ268" s="329"/>
      <c r="CA268" s="329"/>
      <c r="CB268" s="329"/>
      <c r="CC268" s="329"/>
      <c r="CD268" s="329"/>
      <c r="CE268" s="329"/>
      <c r="CF268" s="329"/>
      <c r="CG268" s="329"/>
      <c r="CH268" s="329"/>
      <c r="CL268" s="329"/>
    </row>
    <row r="269" spans="1:90" s="1" customFormat="1" ht="13.9" hidden="1" customHeight="1" x14ac:dyDescent="0.3">
      <c r="A269" s="565"/>
      <c r="B269" s="567" t="s">
        <v>429</v>
      </c>
      <c r="C269" s="567" t="s">
        <v>264</v>
      </c>
      <c r="D269" s="567" t="s">
        <v>429</v>
      </c>
      <c r="E269" s="567" t="s">
        <v>265</v>
      </c>
      <c r="F269" s="541"/>
      <c r="G269" s="541"/>
      <c r="H269" s="541"/>
      <c r="I269" s="541"/>
      <c r="J269" s="567" t="s">
        <v>353</v>
      </c>
      <c r="K269" s="582" t="s">
        <v>824</v>
      </c>
      <c r="L269" s="583" t="s">
        <v>853</v>
      </c>
      <c r="M269" s="583" t="str">
        <f t="shared" si="276"/>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9" s="567"/>
      <c r="O269" s="566">
        <f t="shared" si="335"/>
        <v>240</v>
      </c>
      <c r="P269" s="557"/>
      <c r="Q269" s="559"/>
      <c r="R269" s="581"/>
      <c r="S269" s="557"/>
      <c r="T269" s="559"/>
      <c r="U269" s="581"/>
      <c r="V269" s="557"/>
      <c r="W269" s="559"/>
      <c r="X269" s="561"/>
      <c r="Y269" s="559"/>
      <c r="Z269" s="561"/>
      <c r="AA269" s="566"/>
      <c r="AB269" s="408"/>
      <c r="AC269" s="433"/>
      <c r="AD269" s="138"/>
      <c r="AE269" s="331"/>
      <c r="AF269" s="330"/>
      <c r="AG269" s="331" t="str">
        <f t="shared" si="336"/>
        <v/>
      </c>
      <c r="AH269" s="332"/>
      <c r="AI269" s="332"/>
      <c r="AJ269" s="333" t="str">
        <f t="shared" si="331"/>
        <v/>
      </c>
      <c r="AK269" s="332"/>
      <c r="AL269" s="332"/>
      <c r="AM269" s="332"/>
      <c r="AN269" s="124"/>
      <c r="AO269" s="419" t="str">
        <f t="shared" si="337"/>
        <v/>
      </c>
      <c r="AP269" s="125"/>
      <c r="AQ269" s="419" t="str">
        <f t="shared" si="338"/>
        <v/>
      </c>
      <c r="AR269" s="125" t="str">
        <f t="shared" si="339"/>
        <v/>
      </c>
      <c r="AS269" s="404" t="str">
        <f t="shared" si="340"/>
        <v/>
      </c>
      <c r="AT269" s="404"/>
      <c r="AU269" s="404"/>
      <c r="AV269" s="418"/>
      <c r="AW269" s="319"/>
      <c r="AX269" s="319"/>
      <c r="AY269" s="139"/>
      <c r="AZ269" s="136"/>
      <c r="BA269" s="136"/>
      <c r="BB269" s="136"/>
      <c r="BC269" s="136"/>
      <c r="BJ269" s="329"/>
      <c r="BK269" s="329"/>
      <c r="BL269" s="329"/>
      <c r="BM269" s="329"/>
      <c r="BN269" s="329"/>
      <c r="BO269" s="329"/>
      <c r="BP269" s="329"/>
      <c r="BQ269" s="329"/>
      <c r="BR269" s="329"/>
      <c r="BS269" s="329"/>
      <c r="BT269" s="329"/>
      <c r="BU269" s="329"/>
      <c r="BV269" s="329"/>
      <c r="BW269" s="329"/>
      <c r="BX269" s="329"/>
      <c r="BY269" s="329"/>
      <c r="BZ269" s="329"/>
      <c r="CA269" s="329"/>
      <c r="CB269" s="329"/>
      <c r="CC269" s="329"/>
      <c r="CD269" s="329"/>
      <c r="CE269" s="329"/>
      <c r="CF269" s="329"/>
      <c r="CG269" s="329"/>
      <c r="CH269" s="329"/>
      <c r="CL269" s="329"/>
    </row>
    <row r="270" spans="1:90" s="1" customFormat="1" ht="249.6" customHeight="1" x14ac:dyDescent="0.3">
      <c r="A270" s="565" t="s">
        <v>428</v>
      </c>
      <c r="B270" s="567" t="s">
        <v>424</v>
      </c>
      <c r="C270" s="567" t="s">
        <v>264</v>
      </c>
      <c r="D270" s="567" t="s">
        <v>920</v>
      </c>
      <c r="E270" s="567" t="s">
        <v>265</v>
      </c>
      <c r="F270" s="541" t="s">
        <v>779</v>
      </c>
      <c r="G270" s="541" t="s">
        <v>794</v>
      </c>
      <c r="H270" s="541" t="s">
        <v>805</v>
      </c>
      <c r="I270" s="541" t="s">
        <v>789</v>
      </c>
      <c r="J270" s="567" t="s">
        <v>353</v>
      </c>
      <c r="K270" s="582" t="s">
        <v>825</v>
      </c>
      <c r="L270" s="583" t="s">
        <v>854</v>
      </c>
      <c r="M270" s="583" t="str">
        <f t="shared" si="276"/>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
      <c r="N270" s="567" t="s">
        <v>213</v>
      </c>
      <c r="O270" s="566">
        <v>4800</v>
      </c>
      <c r="P270" s="557" t="str">
        <f t="shared" si="320"/>
        <v>Alta</v>
      </c>
      <c r="Q270" s="559">
        <f t="shared" ref="Q270" si="341">IF(P270="","",IF(P270="Muy Baja",0.2,IF(P270="Baja",0.4,IF(P270="Media",0.6,IF(P270="Alta",0.8,IF(P270="Muy Alta",1,))))))</f>
        <v>0.8</v>
      </c>
      <c r="R270" s="581"/>
      <c r="S270" s="557" t="str">
        <f>IF(OR(R270='Tabla Impacto'!$C$11,R270='Tabla Impacto'!$D$11),"Leve",IF(OR(R270='Tabla Impacto'!$C$12,R270='Tabla Impacto'!$D$12),"Menor",IF(OR(R270='Tabla Impacto'!$C$13,R270='Tabla Impacto'!$D$13),"Moderado",IF(OR(R270='Tabla Impacto'!$C$14,R270='Tabla Impacto'!$D$14),"Mayor",IF(OR(R270='Tabla Impacto'!$C$15,R270='Tabla Impacto'!$D$15),"Catastrófico","")))))</f>
        <v/>
      </c>
      <c r="T270" s="559" t="str">
        <f t="shared" ref="T270" si="342">IF(S270="","",IF(S270="Leve",0.2,IF(S270="Menor",0.4,IF(S270="Moderado",0.6,IF(S270="Mayor",0.8,IF(S270="Catastrófico",1,))))))</f>
        <v/>
      </c>
      <c r="U270" s="581" t="s">
        <v>136</v>
      </c>
      <c r="V270" s="557" t="str">
        <f>IF(OR(U270='Tabla Impacto'!$C$11,U270='Tabla Impacto'!$D$11),"Leve",IF(OR(U270='Tabla Impacto'!$C$12,U270='Tabla Impacto'!$D$12),"Menor",IF(OR(U270='Tabla Impacto'!$C$13,U270='Tabla Impacto'!$D$13),"Moderado",IF(OR(U270='Tabla Impacto'!$C$14,U270='Tabla Impacto'!$D$14),"Mayor",IF(OR(U270='Tabla Impacto'!$C$15,U270='Tabla Impacto'!$D$15),"Catastrófico","")))))</f>
        <v>Moderado</v>
      </c>
      <c r="W270" s="559">
        <f t="shared" ref="W270" si="343">IF(V270="","",IF(V270="Leve",0.2,IF(V270="Menor",0.4,IF(V270="Moderado",0.6,IF(V270="Mayor",0.8,IF(V270="Catastrófico",1,))))))</f>
        <v>0.6</v>
      </c>
      <c r="X270" s="561" t="str">
        <f>IF(Y270="","",IF(Y270='Tabla Impacto'!$G$4,'Tabla Impacto'!$F$4,IF(Y270='Tabla Impacto'!$G$5,'Tabla Impacto'!$F$5,IF(Y270='Tabla Impacto'!$G$6,'Tabla Impacto'!$F$6,IF(Y270='Tabla Impacto'!$G$7,'Tabla Impacto'!$F$7,IF(Y270='Tabla Impacto'!$G$8,'Tabla Impacto'!$F$8))))))</f>
        <v>Moderado</v>
      </c>
      <c r="Y270" s="559">
        <f t="shared" ref="Y270" si="344">+IF(T270="",W270,IF(W270="",T270,IF(T270&gt;W270,T270,W270)))</f>
        <v>0.6</v>
      </c>
      <c r="Z270" s="561" t="str">
        <f t="shared" ref="Z270" si="345">IF(OR(AND(P270="Muy Baja",X270="Leve"),AND(P270="Muy Baja",X270="Menor"),AND(P270="Baja",X270="Leve")),"Bajo",IF(OR(AND(P270="Muy baja",X270="Moderado"),AND(P270="Baja",X270="Menor"),AND(P270="Baja",X270="Moderado"),AND(P270="Media",X270="Leve"),AND(P270="Media",X270="Menor"),AND(P270="Media",X270="Moderado"),AND(P270="Alta",X270="Leve"),AND(P270="Alta",X270="Menor")),"Moderado",IF(OR(AND(P270="Muy Baja",X270="Mayor"),AND(P270="Baja",X270="Mayor"),AND(P270="Media",X270="Mayor"),AND(P270="Alta",X270="Moderado"),AND(P270="Alta",X270="Mayor"),AND(P270="Muy Alta",X270="Leve"),AND(P270="Muy Alta",X270="Menor"),AND(P270="Muy Alta",X270="Moderado"),AND(P270="Muy Alta",X270="Mayor")),"Alto",IF(OR(AND(P270="Muy Baja",X270="Catastrófico"),AND(P270="Baja",X270="Catastrófico"),AND(P270="Media",X270="Catastrófico"),AND(P270="Alta",X270="Catastrófico"),AND(P270="Muy Alta",X270="Catastrófico")),"Extremo",""))))</f>
        <v>Alto</v>
      </c>
      <c r="AA270" s="566"/>
      <c r="AB270" s="408">
        <v>1</v>
      </c>
      <c r="AC270" s="433" t="s">
        <v>934</v>
      </c>
      <c r="AD270" s="138"/>
      <c r="AE270" s="331" t="s">
        <v>223</v>
      </c>
      <c r="AF270" s="330" t="s">
        <v>736</v>
      </c>
      <c r="AG270" s="331" t="s">
        <v>3</v>
      </c>
      <c r="AH270" s="332" t="s">
        <v>12</v>
      </c>
      <c r="AI270" s="332" t="s">
        <v>8</v>
      </c>
      <c r="AJ270" s="333" t="str">
        <f t="shared" si="331"/>
        <v>40%</v>
      </c>
      <c r="AK270" s="332" t="s">
        <v>17</v>
      </c>
      <c r="AL270" s="332" t="s">
        <v>20</v>
      </c>
      <c r="AM270" s="332" t="s">
        <v>111</v>
      </c>
      <c r="AN270" s="309">
        <f>IFERROR(IF(AG270="Probabilidad",(Q270-(+Q270*AJ270)),IF(AG270="Impacto",Q270,"")),"")</f>
        <v>0.48</v>
      </c>
      <c r="AO270" s="419" t="str">
        <f t="shared" si="337"/>
        <v>Media</v>
      </c>
      <c r="AP270" s="125">
        <f>+AN270</f>
        <v>0.48</v>
      </c>
      <c r="AQ270" s="419" t="str">
        <f t="shared" si="338"/>
        <v>Moderado</v>
      </c>
      <c r="AR270" s="125">
        <f>IFERROR(IF(AG270="Impacto",(Y270-(+Y270*AJ270)),IF(AG270="Probabilidad",Y270,"")),"")</f>
        <v>0.6</v>
      </c>
      <c r="AS270" s="404" t="str">
        <f t="shared" si="340"/>
        <v>Moderado</v>
      </c>
      <c r="AT270" s="546">
        <f>+AP270</f>
        <v>0.48</v>
      </c>
      <c r="AU270" s="546">
        <f>+AR270</f>
        <v>0.6</v>
      </c>
      <c r="AV270" s="548" t="s">
        <v>122</v>
      </c>
      <c r="AW270" s="319"/>
      <c r="AX270" s="319"/>
      <c r="AY270" s="335">
        <v>2</v>
      </c>
      <c r="AZ270" s="336">
        <v>0</v>
      </c>
      <c r="BA270" s="336">
        <v>1</v>
      </c>
      <c r="BB270" s="336">
        <v>0</v>
      </c>
      <c r="BC270" s="336">
        <v>1</v>
      </c>
      <c r="BJ270" s="329"/>
      <c r="BK270" s="329"/>
      <c r="BL270" s="329"/>
      <c r="BM270" s="329"/>
      <c r="BN270" s="329"/>
      <c r="BO270" s="329"/>
      <c r="BP270" s="329"/>
      <c r="BQ270" s="329"/>
      <c r="BR270" s="329"/>
      <c r="BS270" s="329"/>
      <c r="BT270" s="329"/>
      <c r="BU270" s="329"/>
      <c r="BV270" s="329"/>
      <c r="BW270" s="329"/>
      <c r="BX270" s="329"/>
      <c r="BY270" s="329"/>
      <c r="BZ270" s="329"/>
      <c r="CA270" s="329"/>
      <c r="CB270" s="329"/>
      <c r="CC270" s="329"/>
      <c r="CD270" s="329"/>
      <c r="CE270" s="329"/>
      <c r="CF270" s="329"/>
      <c r="CG270" s="329"/>
      <c r="CH270" s="329"/>
      <c r="CL270" s="329"/>
    </row>
    <row r="271" spans="1:90" s="1" customFormat="1" ht="163.9" customHeight="1" x14ac:dyDescent="0.3">
      <c r="A271" s="565"/>
      <c r="B271" s="567"/>
      <c r="C271" s="567"/>
      <c r="D271" s="567"/>
      <c r="E271" s="566"/>
      <c r="F271" s="541"/>
      <c r="G271" s="541"/>
      <c r="H271" s="541"/>
      <c r="I271" s="541"/>
      <c r="J271" s="567"/>
      <c r="K271" s="583"/>
      <c r="L271" s="583"/>
      <c r="M271" s="583"/>
      <c r="N271" s="567"/>
      <c r="O271" s="566"/>
      <c r="P271" s="557"/>
      <c r="Q271" s="559"/>
      <c r="R271" s="581"/>
      <c r="S271" s="557"/>
      <c r="T271" s="559"/>
      <c r="U271" s="581"/>
      <c r="V271" s="557"/>
      <c r="W271" s="559"/>
      <c r="X271" s="561"/>
      <c r="Y271" s="559"/>
      <c r="Z271" s="561"/>
      <c r="AA271" s="566"/>
      <c r="AB271" s="408">
        <v>2</v>
      </c>
      <c r="AC271" s="433" t="s">
        <v>426</v>
      </c>
      <c r="AD271" s="138"/>
      <c r="AE271" s="331" t="s">
        <v>223</v>
      </c>
      <c r="AF271" s="330" t="s">
        <v>737</v>
      </c>
      <c r="AG271" s="331" t="s">
        <v>3</v>
      </c>
      <c r="AH271" s="332" t="s">
        <v>12</v>
      </c>
      <c r="AI271" s="332" t="s">
        <v>8</v>
      </c>
      <c r="AJ271" s="333" t="str">
        <f t="shared" si="331"/>
        <v>40%</v>
      </c>
      <c r="AK271" s="332" t="s">
        <v>17</v>
      </c>
      <c r="AL271" s="332" t="s">
        <v>20</v>
      </c>
      <c r="AM271" s="332" t="s">
        <v>111</v>
      </c>
      <c r="AN271" s="308">
        <f>IFERROR(IF(AND(AG270="Probabilidad",AG271="Probabilidad"),(AP270-(+AP270*AJ271)),IF(AG271="Probabilidad",(Q270-(+Q270*AJ271)),IF(AG271="Impacto",AP270,""))),"")</f>
        <v>0.28799999999999998</v>
      </c>
      <c r="AO271" s="419" t="str">
        <f t="shared" si="337"/>
        <v>Baja</v>
      </c>
      <c r="AP271" s="125">
        <f>+AN271</f>
        <v>0.28799999999999998</v>
      </c>
      <c r="AQ271" s="419" t="str">
        <f t="shared" si="338"/>
        <v>Moderado</v>
      </c>
      <c r="AR271" s="125">
        <f>IFERROR(IF(AND(AG270="Impacto",AG271="Impacto"),(AR270-(+AR270*AJ271)),IF(AG271="Impacto",(Y270-(+Y270*AJ271)),IF(AG271="Probabilidad",AR270,""))),"")</f>
        <v>0.6</v>
      </c>
      <c r="AS271" s="404" t="str">
        <f t="shared" si="340"/>
        <v>Moderado</v>
      </c>
      <c r="AT271" s="546"/>
      <c r="AU271" s="546"/>
      <c r="AV271" s="548"/>
      <c r="AW271" s="319"/>
      <c r="AX271" s="319"/>
      <c r="AY271" s="335">
        <v>0</v>
      </c>
      <c r="AZ271" s="336">
        <v>0</v>
      </c>
      <c r="BA271" s="336">
        <v>0</v>
      </c>
      <c r="BB271" s="336">
        <v>0</v>
      </c>
      <c r="BC271" s="336">
        <v>0</v>
      </c>
      <c r="BJ271" s="329"/>
      <c r="BK271" s="329"/>
      <c r="BL271" s="329"/>
      <c r="BM271" s="329"/>
      <c r="BN271" s="329"/>
      <c r="BO271" s="329"/>
      <c r="BP271" s="329"/>
      <c r="BQ271" s="329"/>
      <c r="BR271" s="329"/>
      <c r="BS271" s="329"/>
      <c r="BT271" s="329"/>
      <c r="BU271" s="329"/>
      <c r="BV271" s="329"/>
      <c r="BW271" s="329"/>
      <c r="BX271" s="329"/>
      <c r="BY271" s="329"/>
      <c r="BZ271" s="329"/>
      <c r="CA271" s="329"/>
      <c r="CB271" s="329"/>
      <c r="CC271" s="329"/>
      <c r="CD271" s="329"/>
      <c r="CE271" s="329"/>
      <c r="CF271" s="329"/>
      <c r="CG271" s="329"/>
      <c r="CH271" s="329"/>
      <c r="CL271" s="329"/>
    </row>
    <row r="272" spans="1:90" s="1" customFormat="1" ht="13.9" hidden="1" customHeight="1" x14ac:dyDescent="0.3">
      <c r="A272" s="565"/>
      <c r="B272" s="567" t="s">
        <v>427</v>
      </c>
      <c r="C272" s="567" t="s">
        <v>264</v>
      </c>
      <c r="D272" s="567"/>
      <c r="E272" s="567"/>
      <c r="F272" s="541"/>
      <c r="G272" s="541"/>
      <c r="H272" s="541"/>
      <c r="I272" s="541"/>
      <c r="J272" s="567" t="s">
        <v>353</v>
      </c>
      <c r="K272" s="582" t="s">
        <v>825</v>
      </c>
      <c r="L272" s="583" t="s">
        <v>854</v>
      </c>
      <c r="M272" s="583" t="str">
        <f>+CONCATENATE(J272," ",K272," ",L272)</f>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
      <c r="N272" s="567"/>
      <c r="O272" s="566">
        <v>240</v>
      </c>
      <c r="P272" s="557"/>
      <c r="Q272" s="559"/>
      <c r="R272" s="581"/>
      <c r="S272" s="557"/>
      <c r="T272" s="559"/>
      <c r="U272" s="581"/>
      <c r="V272" s="557"/>
      <c r="W272" s="559"/>
      <c r="X272" s="561"/>
      <c r="Y272" s="559"/>
      <c r="Z272" s="561"/>
      <c r="AA272" s="566"/>
      <c r="AB272" s="408"/>
      <c r="AC272" s="433"/>
      <c r="AD272" s="138"/>
      <c r="AE272" s="331"/>
      <c r="AF272" s="330"/>
      <c r="AG272" s="331" t="str">
        <f t="shared" si="336"/>
        <v/>
      </c>
      <c r="AH272" s="332"/>
      <c r="AI272" s="208"/>
      <c r="AJ272" s="333" t="str">
        <f t="shared" si="331"/>
        <v/>
      </c>
      <c r="AK272" s="424"/>
      <c r="AL272" s="207"/>
      <c r="AM272" s="207"/>
      <c r="AN272" s="207"/>
      <c r="AO272" s="419" t="str">
        <f t="shared" si="337"/>
        <v/>
      </c>
      <c r="AP272" s="125"/>
      <c r="AQ272" s="419" t="str">
        <f t="shared" si="338"/>
        <v/>
      </c>
      <c r="AR272" s="125" t="str">
        <f t="shared" si="339"/>
        <v/>
      </c>
      <c r="AS272" s="404" t="str">
        <f t="shared" si="340"/>
        <v/>
      </c>
      <c r="AT272" s="404"/>
      <c r="AU272" s="404"/>
      <c r="AV272" s="418"/>
      <c r="AW272" s="319"/>
      <c r="AX272" s="319"/>
      <c r="AY272" s="139"/>
      <c r="AZ272" s="136"/>
      <c r="BA272" s="136"/>
      <c r="BB272" s="136"/>
      <c r="BC272" s="136"/>
      <c r="BJ272" s="329"/>
      <c r="BK272" s="329"/>
      <c r="BL272" s="329"/>
      <c r="BM272" s="329"/>
      <c r="BN272" s="329"/>
      <c r="BO272" s="329"/>
      <c r="BP272" s="329"/>
      <c r="BQ272" s="329"/>
      <c r="BR272" s="329"/>
      <c r="BS272" s="329"/>
      <c r="BT272" s="329"/>
      <c r="BU272" s="329"/>
      <c r="BV272" s="329"/>
      <c r="BW272" s="329"/>
      <c r="BX272" s="329"/>
      <c r="BY272" s="329"/>
      <c r="BZ272" s="329"/>
      <c r="CA272" s="329"/>
      <c r="CB272" s="329"/>
      <c r="CC272" s="329"/>
      <c r="CD272" s="329"/>
      <c r="CE272" s="329"/>
      <c r="CF272" s="329"/>
      <c r="CG272" s="329"/>
      <c r="CH272" s="329"/>
      <c r="CL272" s="329"/>
    </row>
    <row r="273" spans="1:90" s="1" customFormat="1" ht="13.9" hidden="1" customHeight="1" x14ac:dyDescent="0.3">
      <c r="A273" s="565"/>
      <c r="B273" s="567"/>
      <c r="C273" s="567"/>
      <c r="D273" s="567"/>
      <c r="E273" s="566"/>
      <c r="F273" s="541"/>
      <c r="G273" s="541"/>
      <c r="H273" s="541"/>
      <c r="I273" s="541"/>
      <c r="J273" s="567"/>
      <c r="K273" s="583"/>
      <c r="L273" s="583"/>
      <c r="M273" s="583"/>
      <c r="N273" s="567"/>
      <c r="O273" s="566"/>
      <c r="P273" s="557"/>
      <c r="Q273" s="559"/>
      <c r="R273" s="581"/>
      <c r="S273" s="557"/>
      <c r="T273" s="559"/>
      <c r="U273" s="581"/>
      <c r="V273" s="557"/>
      <c r="W273" s="559"/>
      <c r="X273" s="561"/>
      <c r="Y273" s="559"/>
      <c r="Z273" s="561"/>
      <c r="AA273" s="566"/>
      <c r="AB273" s="408"/>
      <c r="AC273" s="433"/>
      <c r="AD273" s="138"/>
      <c r="AE273" s="331"/>
      <c r="AF273" s="330"/>
      <c r="AG273" s="331" t="str">
        <f t="shared" si="336"/>
        <v/>
      </c>
      <c r="AH273" s="332"/>
      <c r="AI273" s="332"/>
      <c r="AJ273" s="333" t="str">
        <f t="shared" si="331"/>
        <v/>
      </c>
      <c r="AK273" s="332"/>
      <c r="AL273" s="332"/>
      <c r="AM273" s="332"/>
      <c r="AN273" s="124"/>
      <c r="AO273" s="419" t="str">
        <f t="shared" si="337"/>
        <v/>
      </c>
      <c r="AP273" s="125"/>
      <c r="AQ273" s="419" t="str">
        <f t="shared" si="338"/>
        <v/>
      </c>
      <c r="AR273" s="125" t="str">
        <f t="shared" si="339"/>
        <v/>
      </c>
      <c r="AS273" s="404" t="str">
        <f t="shared" si="340"/>
        <v/>
      </c>
      <c r="AT273" s="404"/>
      <c r="AU273" s="404"/>
      <c r="AV273" s="418"/>
      <c r="AW273" s="319"/>
      <c r="AX273" s="319"/>
      <c r="AY273" s="139"/>
      <c r="AZ273" s="136"/>
      <c r="BA273" s="136"/>
      <c r="BB273" s="136"/>
      <c r="BC273" s="136"/>
      <c r="BJ273" s="329"/>
      <c r="BK273" s="329"/>
      <c r="BL273" s="329"/>
      <c r="BM273" s="329"/>
      <c r="BN273" s="329"/>
      <c r="BO273" s="329"/>
      <c r="BP273" s="329"/>
      <c r="BQ273" s="329"/>
      <c r="BR273" s="329"/>
      <c r="BS273" s="329"/>
      <c r="BT273" s="329"/>
      <c r="BU273" s="329"/>
      <c r="BV273" s="329"/>
      <c r="BW273" s="329"/>
      <c r="BX273" s="329"/>
      <c r="BY273" s="329"/>
      <c r="BZ273" s="329"/>
      <c r="CA273" s="329"/>
      <c r="CB273" s="329"/>
      <c r="CC273" s="329"/>
      <c r="CD273" s="329"/>
      <c r="CE273" s="329"/>
      <c r="CF273" s="329"/>
      <c r="CG273" s="329"/>
      <c r="CH273" s="329"/>
      <c r="CL273" s="329"/>
    </row>
    <row r="274" spans="1:90" s="1" customFormat="1" ht="13.9" hidden="1" customHeight="1" x14ac:dyDescent="0.3">
      <c r="A274" s="565"/>
      <c r="B274" s="567" t="s">
        <v>427</v>
      </c>
      <c r="C274" s="567" t="s">
        <v>264</v>
      </c>
      <c r="D274" s="567"/>
      <c r="E274" s="567"/>
      <c r="F274" s="541"/>
      <c r="G274" s="541"/>
      <c r="H274" s="541"/>
      <c r="I274" s="541"/>
      <c r="J274" s="567" t="s">
        <v>353</v>
      </c>
      <c r="K274" s="582" t="s">
        <v>825</v>
      </c>
      <c r="L274" s="583" t="s">
        <v>854</v>
      </c>
      <c r="M274" s="583" t="str">
        <f>+CONCATENATE(J274," ",K274," ",L274)</f>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
      <c r="N274" s="567"/>
      <c r="O274" s="566">
        <v>240</v>
      </c>
      <c r="P274" s="557"/>
      <c r="Q274" s="559"/>
      <c r="R274" s="581"/>
      <c r="S274" s="557"/>
      <c r="T274" s="559"/>
      <c r="U274" s="581"/>
      <c r="V274" s="557"/>
      <c r="W274" s="559"/>
      <c r="X274" s="561"/>
      <c r="Y274" s="559"/>
      <c r="Z274" s="561"/>
      <c r="AA274" s="566"/>
      <c r="AB274" s="408"/>
      <c r="AC274" s="433"/>
      <c r="AD274" s="138"/>
      <c r="AE274" s="331"/>
      <c r="AF274" s="330"/>
      <c r="AG274" s="331" t="str">
        <f t="shared" si="336"/>
        <v/>
      </c>
      <c r="AH274" s="332"/>
      <c r="AI274" s="332"/>
      <c r="AJ274" s="333" t="str">
        <f t="shared" si="331"/>
        <v/>
      </c>
      <c r="AK274" s="332"/>
      <c r="AL274" s="332"/>
      <c r="AM274" s="332"/>
      <c r="AN274" s="124"/>
      <c r="AO274" s="419" t="str">
        <f t="shared" si="337"/>
        <v/>
      </c>
      <c r="AP274" s="125"/>
      <c r="AQ274" s="419" t="str">
        <f t="shared" si="338"/>
        <v/>
      </c>
      <c r="AR274" s="125" t="str">
        <f t="shared" si="339"/>
        <v/>
      </c>
      <c r="AS274" s="404" t="str">
        <f t="shared" si="340"/>
        <v/>
      </c>
      <c r="AT274" s="404"/>
      <c r="AU274" s="404"/>
      <c r="AV274" s="418"/>
      <c r="AW274" s="319"/>
      <c r="AX274" s="319"/>
      <c r="AY274" s="139"/>
      <c r="AZ274" s="136"/>
      <c r="BA274" s="136"/>
      <c r="BB274" s="136"/>
      <c r="BC274" s="136"/>
      <c r="BJ274" s="329"/>
      <c r="BK274" s="329"/>
      <c r="BL274" s="329"/>
      <c r="BM274" s="329"/>
      <c r="BN274" s="329"/>
      <c r="BO274" s="329"/>
      <c r="BP274" s="329"/>
      <c r="BQ274" s="329"/>
      <c r="BR274" s="329"/>
      <c r="BS274" s="329"/>
      <c r="BT274" s="329"/>
      <c r="BU274" s="329"/>
      <c r="BV274" s="329"/>
      <c r="BW274" s="329"/>
      <c r="BX274" s="329"/>
      <c r="BY274" s="329"/>
      <c r="BZ274" s="329"/>
      <c r="CA274" s="329"/>
      <c r="CB274" s="329"/>
      <c r="CC274" s="329"/>
      <c r="CD274" s="329"/>
      <c r="CE274" s="329"/>
      <c r="CF274" s="329"/>
      <c r="CG274" s="329"/>
      <c r="CH274" s="329"/>
      <c r="CL274" s="329"/>
    </row>
    <row r="275" spans="1:90" s="1" customFormat="1" ht="13.9" hidden="1" customHeight="1" x14ac:dyDescent="0.3">
      <c r="A275" s="565"/>
      <c r="B275" s="567"/>
      <c r="C275" s="567"/>
      <c r="D275" s="567"/>
      <c r="E275" s="566"/>
      <c r="F275" s="541"/>
      <c r="G275" s="541"/>
      <c r="H275" s="541"/>
      <c r="I275" s="541"/>
      <c r="J275" s="567"/>
      <c r="K275" s="583"/>
      <c r="L275" s="583"/>
      <c r="M275" s="583"/>
      <c r="N275" s="567"/>
      <c r="O275" s="566"/>
      <c r="P275" s="557"/>
      <c r="Q275" s="559"/>
      <c r="R275" s="581"/>
      <c r="S275" s="557"/>
      <c r="T275" s="559"/>
      <c r="U275" s="581"/>
      <c r="V275" s="557"/>
      <c r="W275" s="559"/>
      <c r="X275" s="561"/>
      <c r="Y275" s="559"/>
      <c r="Z275" s="561"/>
      <c r="AA275" s="566"/>
      <c r="AB275" s="408"/>
      <c r="AC275" s="433"/>
      <c r="AD275" s="138"/>
      <c r="AE275" s="331"/>
      <c r="AF275" s="330"/>
      <c r="AG275" s="331" t="str">
        <f t="shared" si="336"/>
        <v/>
      </c>
      <c r="AH275" s="332"/>
      <c r="AI275" s="332"/>
      <c r="AJ275" s="333" t="str">
        <f t="shared" si="331"/>
        <v/>
      </c>
      <c r="AK275" s="332"/>
      <c r="AL275" s="332"/>
      <c r="AM275" s="332"/>
      <c r="AN275" s="124"/>
      <c r="AO275" s="419" t="str">
        <f t="shared" si="337"/>
        <v/>
      </c>
      <c r="AP275" s="125"/>
      <c r="AQ275" s="419" t="str">
        <f t="shared" si="338"/>
        <v/>
      </c>
      <c r="AR275" s="125" t="str">
        <f t="shared" si="339"/>
        <v/>
      </c>
      <c r="AS275" s="404" t="str">
        <f t="shared" si="340"/>
        <v/>
      </c>
      <c r="AT275" s="404"/>
      <c r="AU275" s="404"/>
      <c r="AV275" s="418"/>
      <c r="AW275" s="319"/>
      <c r="AX275" s="319"/>
      <c r="AY275" s="139"/>
      <c r="AZ275" s="136"/>
      <c r="BA275" s="136"/>
      <c r="BB275" s="136"/>
      <c r="BC275" s="136"/>
      <c r="BJ275" s="329"/>
      <c r="BK275" s="329"/>
      <c r="BL275" s="329"/>
      <c r="BM275" s="329"/>
      <c r="BN275" s="329"/>
      <c r="BO275" s="329"/>
      <c r="BP275" s="329"/>
      <c r="BQ275" s="329"/>
      <c r="BR275" s="329"/>
      <c r="BS275" s="329"/>
      <c r="BT275" s="329"/>
      <c r="BU275" s="329"/>
      <c r="BV275" s="329"/>
      <c r="BW275" s="329"/>
      <c r="BX275" s="329"/>
      <c r="BY275" s="329"/>
      <c r="BZ275" s="329"/>
      <c r="CA275" s="329"/>
      <c r="CB275" s="329"/>
      <c r="CC275" s="329"/>
      <c r="CD275" s="329"/>
      <c r="CE275" s="329"/>
      <c r="CF275" s="329"/>
      <c r="CG275" s="329"/>
      <c r="CH275" s="329"/>
      <c r="CL275" s="329"/>
    </row>
    <row r="276" spans="1:90" s="1" customFormat="1" ht="114" x14ac:dyDescent="0.3">
      <c r="A276" s="565" t="s">
        <v>425</v>
      </c>
      <c r="B276" s="567" t="s">
        <v>420</v>
      </c>
      <c r="C276" s="567" t="s">
        <v>264</v>
      </c>
      <c r="D276" s="567" t="s">
        <v>921</v>
      </c>
      <c r="E276" s="567" t="s">
        <v>265</v>
      </c>
      <c r="F276" s="541" t="s">
        <v>778</v>
      </c>
      <c r="G276" s="541" t="s">
        <v>791</v>
      </c>
      <c r="H276" s="541" t="s">
        <v>795</v>
      </c>
      <c r="I276" s="541" t="s">
        <v>799</v>
      </c>
      <c r="J276" s="567" t="s">
        <v>353</v>
      </c>
      <c r="K276" s="582" t="s">
        <v>423</v>
      </c>
      <c r="L276" s="583" t="s">
        <v>422</v>
      </c>
      <c r="M276" s="583" t="str">
        <f t="shared" ref="M276:M306" si="346">+CONCATENATE(J276," ",K276," ",L276)</f>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76" s="567" t="s">
        <v>116</v>
      </c>
      <c r="O276" s="566">
        <v>500</v>
      </c>
      <c r="P276" s="557" t="str">
        <f t="shared" si="310"/>
        <v>Media</v>
      </c>
      <c r="Q276" s="559">
        <f t="shared" ref="Q276" si="347">IF(P276="","",IF(P276="Muy Baja",0.2,IF(P276="Baja",0.4,IF(P276="Media",0.6,IF(P276="Alta",0.8,IF(P276="Muy Alta",1,))))))</f>
        <v>0.6</v>
      </c>
      <c r="R276" s="581"/>
      <c r="S276" s="557" t="str">
        <f>IF(OR(R276='Tabla Impacto'!$C$11,R276='Tabla Impacto'!$D$11),"Leve",IF(OR(R276='Tabla Impacto'!$C$12,R276='Tabla Impacto'!$D$12),"Menor",IF(OR(R276='Tabla Impacto'!$C$13,R276='Tabla Impacto'!$D$13),"Moderado",IF(OR(R276='Tabla Impacto'!$C$14,R276='Tabla Impacto'!$D$14),"Mayor",IF(OR(R276='Tabla Impacto'!$C$15,R276='Tabla Impacto'!$D$15),"Catastrófico","")))))</f>
        <v/>
      </c>
      <c r="T276" s="559" t="str">
        <f t="shared" ref="T276" si="348">IF(S276="","",IF(S276="Leve",0.2,IF(S276="Menor",0.4,IF(S276="Moderado",0.6,IF(S276="Mayor",0.8,IF(S276="Catastrófico",1,))))))</f>
        <v/>
      </c>
      <c r="U276" s="581" t="s">
        <v>136</v>
      </c>
      <c r="V276" s="557" t="str">
        <f>IF(OR(U276='Tabla Impacto'!$C$11,U276='Tabla Impacto'!$D$11),"Leve",IF(OR(U276='Tabla Impacto'!$C$12,U276='Tabla Impacto'!$D$12),"Menor",IF(OR(U276='Tabla Impacto'!$C$13,U276='Tabla Impacto'!$D$13),"Moderado",IF(OR(U276='Tabla Impacto'!$C$14,U276='Tabla Impacto'!$D$14),"Mayor",IF(OR(U276='Tabla Impacto'!$C$15,U276='Tabla Impacto'!$D$15),"Catastrófico","")))))</f>
        <v>Moderado</v>
      </c>
      <c r="W276" s="559">
        <f t="shared" ref="W276" si="349">IF(V276="","",IF(V276="Leve",0.2,IF(V276="Menor",0.4,IF(V276="Moderado",0.6,IF(V276="Mayor",0.8,IF(V276="Catastrófico",1,))))))</f>
        <v>0.6</v>
      </c>
      <c r="X276" s="561" t="str">
        <f>IF(Y276="","",IF(Y276='Tabla Impacto'!$G$4,'Tabla Impacto'!$F$4,IF(Y276='Tabla Impacto'!$G$5,'Tabla Impacto'!$F$5,IF(Y276='Tabla Impacto'!$G$6,'Tabla Impacto'!$F$6,IF(Y276='Tabla Impacto'!$G$7,'Tabla Impacto'!$F$7,IF(Y276='Tabla Impacto'!$G$8,'Tabla Impacto'!$F$8))))))</f>
        <v>Moderado</v>
      </c>
      <c r="Y276" s="559">
        <f t="shared" ref="Y276" si="350">+IF(T276="",W276,IF(W276="",T276,IF(T276&gt;W276,T276,W276)))</f>
        <v>0.6</v>
      </c>
      <c r="Z276" s="561" t="str">
        <f t="shared" ref="Z276" si="351">IF(OR(AND(P276="Muy Baja",X276="Leve"),AND(P276="Muy Baja",X276="Menor"),AND(P276="Baja",X276="Leve")),"Bajo",IF(OR(AND(P276="Muy baja",X276="Moderado"),AND(P276="Baja",X276="Menor"),AND(P276="Baja",X276="Moderado"),AND(P276="Media",X276="Leve"),AND(P276="Media",X276="Menor"),AND(P276="Media",X276="Moderado"),AND(P276="Alta",X276="Leve"),AND(P276="Alta",X276="Menor")),"Moderado",IF(OR(AND(P276="Muy Baja",X276="Mayor"),AND(P276="Baja",X276="Mayor"),AND(P276="Media",X276="Mayor"),AND(P276="Alta",X276="Moderado"),AND(P276="Alta",X276="Mayor"),AND(P276="Muy Alta",X276="Leve"),AND(P276="Muy Alta",X276="Menor"),AND(P276="Muy Alta",X276="Moderado"),AND(P276="Muy Alta",X276="Mayor")),"Alto",IF(OR(AND(P276="Muy Baja",X276="Catastrófico"),AND(P276="Baja",X276="Catastrófico"),AND(P276="Media",X276="Catastrófico"),AND(P276="Alta",X276="Catastrófico"),AND(P276="Muy Alta",X276="Catastrófico")),"Extremo",""))))</f>
        <v>Moderado</v>
      </c>
      <c r="AA276" s="566"/>
      <c r="AB276" s="408">
        <v>1</v>
      </c>
      <c r="AC276" s="433" t="s">
        <v>927</v>
      </c>
      <c r="AD276" s="138"/>
      <c r="AE276" s="331" t="s">
        <v>223</v>
      </c>
      <c r="AF276" s="330" t="s">
        <v>738</v>
      </c>
      <c r="AG276" s="331" t="s">
        <v>3</v>
      </c>
      <c r="AH276" s="332" t="s">
        <v>12</v>
      </c>
      <c r="AI276" s="332" t="s">
        <v>8</v>
      </c>
      <c r="AJ276" s="333" t="str">
        <f t="shared" si="331"/>
        <v>40%</v>
      </c>
      <c r="AK276" s="332" t="s">
        <v>17</v>
      </c>
      <c r="AL276" s="332" t="s">
        <v>20</v>
      </c>
      <c r="AM276" s="332" t="s">
        <v>111</v>
      </c>
      <c r="AN276" s="309">
        <f>IFERROR(IF(AG276="Probabilidad",(Q276-(+Q276*AJ276)),IF(AG276="Impacto",Q276,"")),"")</f>
        <v>0.36</v>
      </c>
      <c r="AO276" s="419" t="str">
        <f t="shared" ref="AO276:AO277" si="352">IFERROR(IF(AN276="","",IF(AN276&lt;=0.2,"Muy Baja",IF(AN276&lt;=0.4,"Baja",IF(AN276&lt;=0.6,"Media",IF(AN276&lt;=0.8,"Alta","Muy Alta"))))),"")</f>
        <v>Baja</v>
      </c>
      <c r="AP276" s="125">
        <f>+AN276</f>
        <v>0.36</v>
      </c>
      <c r="AQ276" s="419" t="str">
        <f t="shared" ref="AQ276:AQ277" si="353">IFERROR(IF(AR276="","",IF(AR276&lt;=0.2,"Leve",IF(AR276&lt;=0.4,"Menor",IF(AR276&lt;=0.6,"Moderado",IF(AR276&lt;=0.8,"Mayor","Catastrófico"))))),"")</f>
        <v>Moderado</v>
      </c>
      <c r="AR276" s="125">
        <f>IFERROR(IF(AG276="Impacto",(Y276-(+Y276*AJ276)),IF(AG276="Probabilidad",Y276,"")),"")</f>
        <v>0.6</v>
      </c>
      <c r="AS276" s="404" t="str">
        <f t="shared" ref="AS276:AS277" si="354">IFERROR(IF(OR(AND(AO276="Muy Baja",AQ276="Leve"),AND(AO276="Muy Baja",AQ276="Menor"),AND(AO276="Baja",AQ276="Leve")),"Bajo",IF(OR(AND(AO276="Muy baja",AQ276="Moderado"),AND(AO276="Baja",AQ276="Menor"),AND(AO276="Baja",AQ276="Moderado"),AND(AO276="Media",AQ276="Leve"),AND(AO276="Media",AQ276="Menor"),AND(AO276="Media",AQ276="Moderado"),AND(AO276="Alta",AQ276="Leve"),AND(AO276="Alta",AQ276="Menor")),"Moderado",IF(OR(AND(AO276="Muy Baja",AQ276="Mayor"),AND(AO276="Baja",AQ276="Mayor"),AND(AO276="Media",AQ276="Mayor"),AND(AO276="Alta",AQ276="Moderado"),AND(AO276="Alta",AQ276="Mayor"),AND(AO276="Muy Alta",AQ276="Leve"),AND(AO276="Muy Alta",AQ276="Menor"),AND(AO276="Muy Alta",AQ276="Moderado"),AND(AO276="Muy Alta",AQ276="Mayor")),"Alto",IF(OR(AND(AO276="Muy Baja",AQ276="Catastrófico"),AND(AO276="Baja",AQ276="Catastrófico"),AND(AO276="Media",AQ276="Catastrófico"),AND(AO276="Alta",AQ276="Catastrófico"),AND(AO276="Muy Alta",AQ276="Catastrófico")),"Extremo","")))),"")</f>
        <v>Moderado</v>
      </c>
      <c r="AT276" s="546">
        <f>+AP277</f>
        <v>0.216</v>
      </c>
      <c r="AU276" s="546">
        <f>+AR277</f>
        <v>0.6</v>
      </c>
      <c r="AV276" s="548" t="s">
        <v>122</v>
      </c>
      <c r="AW276" s="319"/>
      <c r="AX276" s="319"/>
      <c r="AY276" s="335">
        <v>4</v>
      </c>
      <c r="AZ276" s="336">
        <v>1</v>
      </c>
      <c r="BA276" s="336">
        <v>1</v>
      </c>
      <c r="BB276" s="336">
        <v>1</v>
      </c>
      <c r="BC276" s="336">
        <v>1</v>
      </c>
      <c r="BJ276" s="329"/>
      <c r="BK276" s="329"/>
      <c r="BL276" s="329"/>
      <c r="BM276" s="329"/>
      <c r="BN276" s="329"/>
      <c r="BO276" s="329"/>
      <c r="BP276" s="329"/>
      <c r="BQ276" s="329"/>
      <c r="BR276" s="329"/>
      <c r="BS276" s="329"/>
      <c r="BT276" s="329"/>
      <c r="BU276" s="329"/>
      <c r="BV276" s="329"/>
      <c r="BW276" s="329"/>
      <c r="BX276" s="329"/>
      <c r="BY276" s="329"/>
      <c r="BZ276" s="329"/>
      <c r="CA276" s="329"/>
      <c r="CB276" s="329"/>
      <c r="CC276" s="329"/>
      <c r="CD276" s="329"/>
      <c r="CE276" s="329"/>
      <c r="CF276" s="329"/>
      <c r="CG276" s="329"/>
      <c r="CH276" s="329"/>
      <c r="CL276" s="329"/>
    </row>
    <row r="277" spans="1:90" s="1" customFormat="1" ht="114" x14ac:dyDescent="0.3">
      <c r="A277" s="565"/>
      <c r="B277" s="567" t="s">
        <v>424</v>
      </c>
      <c r="C277" s="567" t="s">
        <v>264</v>
      </c>
      <c r="D277" s="567"/>
      <c r="E277" s="567"/>
      <c r="F277" s="541"/>
      <c r="G277" s="541"/>
      <c r="H277" s="541"/>
      <c r="I277" s="541"/>
      <c r="J277" s="567" t="s">
        <v>353</v>
      </c>
      <c r="K277" s="582" t="s">
        <v>423</v>
      </c>
      <c r="L277" s="583" t="s">
        <v>422</v>
      </c>
      <c r="M277" s="583" t="str">
        <f t="shared" si="346"/>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77" s="567"/>
      <c r="O277" s="566">
        <v>500</v>
      </c>
      <c r="P277" s="557"/>
      <c r="Q277" s="559"/>
      <c r="R277" s="581"/>
      <c r="S277" s="557"/>
      <c r="T277" s="559"/>
      <c r="U277" s="581"/>
      <c r="V277" s="557"/>
      <c r="W277" s="559"/>
      <c r="X277" s="561"/>
      <c r="Y277" s="559"/>
      <c r="Z277" s="561"/>
      <c r="AA277" s="566"/>
      <c r="AB277" s="408">
        <v>2</v>
      </c>
      <c r="AC277" s="433" t="s">
        <v>935</v>
      </c>
      <c r="AD277" s="138"/>
      <c r="AE277" s="331" t="s">
        <v>223</v>
      </c>
      <c r="AF277" s="330" t="s">
        <v>739</v>
      </c>
      <c r="AG277" s="331" t="s">
        <v>3</v>
      </c>
      <c r="AH277" s="332" t="s">
        <v>12</v>
      </c>
      <c r="AI277" s="332" t="s">
        <v>8</v>
      </c>
      <c r="AJ277" s="333" t="str">
        <f t="shared" si="331"/>
        <v>40%</v>
      </c>
      <c r="AK277" s="332" t="s">
        <v>17</v>
      </c>
      <c r="AL277" s="332" t="s">
        <v>20</v>
      </c>
      <c r="AM277" s="332" t="s">
        <v>111</v>
      </c>
      <c r="AN277" s="308">
        <f>IFERROR(IF(AND(AG276="Probabilidad",AG277="Probabilidad"),(AP276-(+AP276*AJ277)),IF(AG277="Probabilidad",(Q276-(+Q276*AJ277)),IF(AG277="Impacto",AP276,""))),"")</f>
        <v>0.216</v>
      </c>
      <c r="AO277" s="419" t="str">
        <f t="shared" si="352"/>
        <v>Baja</v>
      </c>
      <c r="AP277" s="125">
        <f>+AN277</f>
        <v>0.216</v>
      </c>
      <c r="AQ277" s="419" t="str">
        <f t="shared" si="353"/>
        <v>Moderado</v>
      </c>
      <c r="AR277" s="125">
        <f>IFERROR(IF(AND(AG276="Impacto",AG277="Impacto"),(AR276-(+AR276*AJ277)),IF(AG277="Impacto",(Y276-(+Y276*AJ277)),IF(AG277="Probabilidad",AR276,""))),"")</f>
        <v>0.6</v>
      </c>
      <c r="AS277" s="404" t="str">
        <f t="shared" si="354"/>
        <v>Moderado</v>
      </c>
      <c r="AT277" s="546"/>
      <c r="AU277" s="546"/>
      <c r="AV277" s="548"/>
      <c r="AW277" s="319"/>
      <c r="AX277" s="319"/>
      <c r="AY277" s="335">
        <v>2</v>
      </c>
      <c r="AZ277" s="336">
        <v>0</v>
      </c>
      <c r="BA277" s="336">
        <v>1</v>
      </c>
      <c r="BB277" s="336">
        <v>0</v>
      </c>
      <c r="BC277" s="336">
        <v>1</v>
      </c>
      <c r="BJ277" s="329"/>
      <c r="BK277" s="329"/>
      <c r="BL277" s="329"/>
      <c r="BM277" s="329"/>
      <c r="BN277" s="329"/>
      <c r="BO277" s="329"/>
      <c r="BP277" s="329"/>
      <c r="BQ277" s="329"/>
      <c r="BR277" s="329"/>
      <c r="BS277" s="329"/>
      <c r="BT277" s="329"/>
      <c r="BU277" s="329"/>
      <c r="BV277" s="329"/>
      <c r="BW277" s="329"/>
      <c r="BX277" s="329"/>
      <c r="BY277" s="329"/>
      <c r="BZ277" s="329"/>
      <c r="CA277" s="329"/>
      <c r="CB277" s="329"/>
      <c r="CC277" s="329"/>
      <c r="CD277" s="329"/>
      <c r="CE277" s="329"/>
      <c r="CF277" s="329"/>
      <c r="CG277" s="329"/>
      <c r="CH277" s="329"/>
      <c r="CL277" s="329"/>
    </row>
    <row r="278" spans="1:90" s="1" customFormat="1" ht="13.9" hidden="1" customHeight="1" x14ac:dyDescent="0.3">
      <c r="A278" s="565"/>
      <c r="B278" s="567" t="s">
        <v>424</v>
      </c>
      <c r="C278" s="567" t="s">
        <v>264</v>
      </c>
      <c r="D278" s="567"/>
      <c r="E278" s="567"/>
      <c r="F278" s="541"/>
      <c r="G278" s="541"/>
      <c r="H278" s="541"/>
      <c r="I278" s="541"/>
      <c r="J278" s="567" t="s">
        <v>353</v>
      </c>
      <c r="K278" s="582" t="s">
        <v>423</v>
      </c>
      <c r="L278" s="583" t="s">
        <v>422</v>
      </c>
      <c r="M278" s="583" t="str">
        <f t="shared" si="346"/>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78" s="567"/>
      <c r="O278" s="566">
        <v>500</v>
      </c>
      <c r="P278" s="557"/>
      <c r="Q278" s="559"/>
      <c r="R278" s="581"/>
      <c r="S278" s="557"/>
      <c r="T278" s="559"/>
      <c r="U278" s="581"/>
      <c r="V278" s="557"/>
      <c r="W278" s="559"/>
      <c r="X278" s="561"/>
      <c r="Y278" s="559"/>
      <c r="Z278" s="561"/>
      <c r="AA278" s="566"/>
      <c r="AB278" s="408"/>
      <c r="AC278" s="433"/>
      <c r="AD278" s="138"/>
      <c r="AE278" s="331"/>
      <c r="AF278" s="330"/>
      <c r="AG278" s="331" t="str">
        <f t="shared" si="336"/>
        <v/>
      </c>
      <c r="AH278" s="332"/>
      <c r="AI278" s="332"/>
      <c r="AJ278" s="333" t="str">
        <f t="shared" si="331"/>
        <v/>
      </c>
      <c r="AK278" s="332"/>
      <c r="AL278" s="332"/>
      <c r="AM278" s="332"/>
      <c r="AN278" s="124"/>
      <c r="AO278" s="419" t="str">
        <f t="shared" si="337"/>
        <v/>
      </c>
      <c r="AP278" s="125"/>
      <c r="AQ278" s="419" t="str">
        <f t="shared" si="338"/>
        <v/>
      </c>
      <c r="AR278" s="125" t="str">
        <f t="shared" si="339"/>
        <v/>
      </c>
      <c r="AS278" s="404" t="str">
        <f t="shared" si="340"/>
        <v/>
      </c>
      <c r="AT278" s="404"/>
      <c r="AU278" s="404"/>
      <c r="AV278" s="418"/>
      <c r="AW278" s="319"/>
      <c r="AX278" s="319"/>
      <c r="AY278" s="139"/>
      <c r="AZ278" s="136"/>
      <c r="BA278" s="136"/>
      <c r="BB278" s="136"/>
      <c r="BC278" s="136"/>
      <c r="BJ278" s="329"/>
      <c r="BK278" s="329"/>
      <c r="BL278" s="329"/>
      <c r="BM278" s="329"/>
      <c r="BN278" s="329"/>
      <c r="BO278" s="329"/>
      <c r="BP278" s="329"/>
      <c r="BQ278" s="329"/>
      <c r="BR278" s="329"/>
      <c r="BS278" s="329"/>
      <c r="BT278" s="329"/>
      <c r="BU278" s="329"/>
      <c r="BV278" s="329"/>
      <c r="BW278" s="329"/>
      <c r="BX278" s="329"/>
      <c r="BY278" s="329"/>
      <c r="BZ278" s="329"/>
      <c r="CA278" s="329"/>
      <c r="CB278" s="329"/>
      <c r="CC278" s="329"/>
      <c r="CD278" s="329"/>
      <c r="CE278" s="329"/>
      <c r="CF278" s="329"/>
      <c r="CG278" s="329"/>
      <c r="CH278" s="329"/>
      <c r="CL278" s="329"/>
    </row>
    <row r="279" spans="1:90" s="1" customFormat="1" ht="13.9" hidden="1" customHeight="1" x14ac:dyDescent="0.3">
      <c r="A279" s="565"/>
      <c r="B279" s="567" t="s">
        <v>424</v>
      </c>
      <c r="C279" s="567" t="s">
        <v>264</v>
      </c>
      <c r="D279" s="567"/>
      <c r="E279" s="567"/>
      <c r="F279" s="541"/>
      <c r="G279" s="541"/>
      <c r="H279" s="541"/>
      <c r="I279" s="541"/>
      <c r="J279" s="567" t="s">
        <v>353</v>
      </c>
      <c r="K279" s="582" t="s">
        <v>423</v>
      </c>
      <c r="L279" s="583" t="s">
        <v>422</v>
      </c>
      <c r="M279" s="583" t="str">
        <f t="shared" si="346"/>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79" s="567"/>
      <c r="O279" s="566">
        <v>500</v>
      </c>
      <c r="P279" s="557"/>
      <c r="Q279" s="559"/>
      <c r="R279" s="581"/>
      <c r="S279" s="557"/>
      <c r="T279" s="559"/>
      <c r="U279" s="581"/>
      <c r="V279" s="557"/>
      <c r="W279" s="559"/>
      <c r="X279" s="561"/>
      <c r="Y279" s="559"/>
      <c r="Z279" s="561"/>
      <c r="AA279" s="566"/>
      <c r="AB279" s="408"/>
      <c r="AC279" s="433"/>
      <c r="AD279" s="138"/>
      <c r="AE279" s="331"/>
      <c r="AF279" s="330"/>
      <c r="AG279" s="331" t="str">
        <f t="shared" si="336"/>
        <v/>
      </c>
      <c r="AH279" s="332"/>
      <c r="AI279" s="332"/>
      <c r="AJ279" s="333" t="str">
        <f t="shared" si="331"/>
        <v/>
      </c>
      <c r="AK279" s="332"/>
      <c r="AL279" s="332"/>
      <c r="AM279" s="332"/>
      <c r="AN279" s="124"/>
      <c r="AO279" s="419" t="str">
        <f t="shared" si="337"/>
        <v/>
      </c>
      <c r="AP279" s="125"/>
      <c r="AQ279" s="419" t="str">
        <f t="shared" si="338"/>
        <v/>
      </c>
      <c r="AR279" s="125" t="str">
        <f t="shared" si="339"/>
        <v/>
      </c>
      <c r="AS279" s="404" t="str">
        <f t="shared" si="340"/>
        <v/>
      </c>
      <c r="AT279" s="404"/>
      <c r="AU279" s="404"/>
      <c r="AV279" s="418"/>
      <c r="AW279" s="319"/>
      <c r="AX279" s="319"/>
      <c r="AY279" s="139"/>
      <c r="AZ279" s="136"/>
      <c r="BA279" s="136"/>
      <c r="BB279" s="136"/>
      <c r="BC279" s="136"/>
      <c r="BJ279" s="329"/>
      <c r="BK279" s="329"/>
      <c r="BL279" s="329"/>
      <c r="BM279" s="329"/>
      <c r="BN279" s="329"/>
      <c r="BO279" s="329"/>
      <c r="BP279" s="329"/>
      <c r="BQ279" s="329"/>
      <c r="BR279" s="329"/>
      <c r="BS279" s="329"/>
      <c r="BT279" s="329"/>
      <c r="BU279" s="329"/>
      <c r="BV279" s="329"/>
      <c r="BW279" s="329"/>
      <c r="BX279" s="329"/>
      <c r="BY279" s="329"/>
      <c r="BZ279" s="329"/>
      <c r="CA279" s="329"/>
      <c r="CB279" s="329"/>
      <c r="CC279" s="329"/>
      <c r="CD279" s="329"/>
      <c r="CE279" s="329"/>
      <c r="CF279" s="329"/>
      <c r="CG279" s="329"/>
      <c r="CH279" s="329"/>
      <c r="CL279" s="329"/>
    </row>
    <row r="280" spans="1:90" s="1" customFormat="1" ht="13.9" hidden="1" customHeight="1" x14ac:dyDescent="0.3">
      <c r="A280" s="565"/>
      <c r="B280" s="567" t="s">
        <v>424</v>
      </c>
      <c r="C280" s="567" t="s">
        <v>264</v>
      </c>
      <c r="D280" s="567"/>
      <c r="E280" s="567"/>
      <c r="F280" s="541"/>
      <c r="G280" s="541"/>
      <c r="H280" s="541"/>
      <c r="I280" s="541"/>
      <c r="J280" s="567" t="s">
        <v>353</v>
      </c>
      <c r="K280" s="582" t="s">
        <v>423</v>
      </c>
      <c r="L280" s="583" t="s">
        <v>422</v>
      </c>
      <c r="M280" s="583" t="str">
        <f t="shared" si="346"/>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80" s="567"/>
      <c r="O280" s="566">
        <v>500</v>
      </c>
      <c r="P280" s="557"/>
      <c r="Q280" s="559"/>
      <c r="R280" s="581"/>
      <c r="S280" s="557"/>
      <c r="T280" s="559"/>
      <c r="U280" s="581"/>
      <c r="V280" s="557"/>
      <c r="W280" s="559"/>
      <c r="X280" s="561"/>
      <c r="Y280" s="559"/>
      <c r="Z280" s="561"/>
      <c r="AA280" s="566"/>
      <c r="AB280" s="408"/>
      <c r="AC280" s="433"/>
      <c r="AD280" s="138"/>
      <c r="AE280" s="331"/>
      <c r="AF280" s="330"/>
      <c r="AG280" s="331" t="str">
        <f t="shared" si="336"/>
        <v/>
      </c>
      <c r="AH280" s="332"/>
      <c r="AI280" s="332"/>
      <c r="AJ280" s="333" t="str">
        <f t="shared" si="331"/>
        <v/>
      </c>
      <c r="AK280" s="332"/>
      <c r="AL280" s="332"/>
      <c r="AM280" s="332"/>
      <c r="AN280" s="124"/>
      <c r="AO280" s="419" t="str">
        <f t="shared" si="337"/>
        <v/>
      </c>
      <c r="AP280" s="125"/>
      <c r="AQ280" s="419" t="str">
        <f t="shared" si="338"/>
        <v/>
      </c>
      <c r="AR280" s="125" t="str">
        <f t="shared" si="339"/>
        <v/>
      </c>
      <c r="AS280" s="404" t="str">
        <f t="shared" si="340"/>
        <v/>
      </c>
      <c r="AT280" s="404"/>
      <c r="AU280" s="404"/>
      <c r="AV280" s="418"/>
      <c r="AW280" s="319"/>
      <c r="AX280" s="319"/>
      <c r="AY280" s="139"/>
      <c r="AZ280" s="136"/>
      <c r="BA280" s="136"/>
      <c r="BB280" s="136"/>
      <c r="BC280" s="136"/>
      <c r="BJ280" s="329"/>
      <c r="BK280" s="329"/>
      <c r="BL280" s="329"/>
      <c r="BM280" s="329"/>
      <c r="BN280" s="329"/>
      <c r="BO280" s="329"/>
      <c r="BP280" s="329"/>
      <c r="BQ280" s="329"/>
      <c r="BR280" s="329"/>
      <c r="BS280" s="329"/>
      <c r="BT280" s="329"/>
      <c r="BU280" s="329"/>
      <c r="BV280" s="329"/>
      <c r="BW280" s="329"/>
      <c r="BX280" s="329"/>
      <c r="BY280" s="329"/>
      <c r="BZ280" s="329"/>
      <c r="CA280" s="329"/>
      <c r="CB280" s="329"/>
      <c r="CC280" s="329"/>
      <c r="CD280" s="329"/>
      <c r="CE280" s="329"/>
      <c r="CF280" s="329"/>
      <c r="CG280" s="329"/>
      <c r="CH280" s="329"/>
      <c r="CL280" s="329"/>
    </row>
    <row r="281" spans="1:90" s="1" customFormat="1" ht="13.9" hidden="1" customHeight="1" x14ac:dyDescent="0.3">
      <c r="A281" s="565"/>
      <c r="B281" s="567" t="s">
        <v>424</v>
      </c>
      <c r="C281" s="567" t="s">
        <v>264</v>
      </c>
      <c r="D281" s="567"/>
      <c r="E281" s="567"/>
      <c r="F281" s="541"/>
      <c r="G281" s="541"/>
      <c r="H281" s="541"/>
      <c r="I281" s="541"/>
      <c r="J281" s="567" t="s">
        <v>353</v>
      </c>
      <c r="K281" s="582" t="s">
        <v>423</v>
      </c>
      <c r="L281" s="583" t="s">
        <v>422</v>
      </c>
      <c r="M281" s="583" t="str">
        <f t="shared" si="346"/>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81" s="567"/>
      <c r="O281" s="566">
        <v>500</v>
      </c>
      <c r="P281" s="557"/>
      <c r="Q281" s="559"/>
      <c r="R281" s="581"/>
      <c r="S281" s="557"/>
      <c r="T281" s="559"/>
      <c r="U281" s="581"/>
      <c r="V281" s="557"/>
      <c r="W281" s="559"/>
      <c r="X281" s="561"/>
      <c r="Y281" s="559"/>
      <c r="Z281" s="561"/>
      <c r="AA281" s="566"/>
      <c r="AB281" s="408"/>
      <c r="AC281" s="433"/>
      <c r="AD281" s="138"/>
      <c r="AE281" s="331"/>
      <c r="AF281" s="330"/>
      <c r="AG281" s="331" t="str">
        <f t="shared" si="336"/>
        <v/>
      </c>
      <c r="AH281" s="332"/>
      <c r="AI281" s="332"/>
      <c r="AJ281" s="333" t="str">
        <f t="shared" si="331"/>
        <v/>
      </c>
      <c r="AK281" s="332"/>
      <c r="AL281" s="332"/>
      <c r="AM281" s="332"/>
      <c r="AN281" s="124"/>
      <c r="AO281" s="419" t="str">
        <f t="shared" si="337"/>
        <v/>
      </c>
      <c r="AP281" s="125"/>
      <c r="AQ281" s="419" t="str">
        <f t="shared" si="338"/>
        <v/>
      </c>
      <c r="AR281" s="125" t="str">
        <f t="shared" si="339"/>
        <v/>
      </c>
      <c r="AS281" s="404" t="str">
        <f t="shared" si="340"/>
        <v/>
      </c>
      <c r="AT281" s="404"/>
      <c r="AU281" s="404"/>
      <c r="AV281" s="418"/>
      <c r="AW281" s="319"/>
      <c r="AX281" s="319"/>
      <c r="AY281" s="139"/>
      <c r="AZ281" s="136"/>
      <c r="BA281" s="136"/>
      <c r="BB281" s="136"/>
      <c r="BC281" s="136"/>
      <c r="BJ281" s="329"/>
      <c r="BK281" s="329"/>
      <c r="BL281" s="329"/>
      <c r="BM281" s="329"/>
      <c r="BN281" s="329"/>
      <c r="BO281" s="329"/>
      <c r="BP281" s="329"/>
      <c r="BQ281" s="329"/>
      <c r="BR281" s="329"/>
      <c r="BS281" s="329"/>
      <c r="BT281" s="329"/>
      <c r="BU281" s="329"/>
      <c r="BV281" s="329"/>
      <c r="BW281" s="329"/>
      <c r="BX281" s="329"/>
      <c r="BY281" s="329"/>
      <c r="BZ281" s="329"/>
      <c r="CA281" s="329"/>
      <c r="CB281" s="329"/>
      <c r="CC281" s="329"/>
      <c r="CD281" s="329"/>
      <c r="CE281" s="329"/>
      <c r="CF281" s="329"/>
      <c r="CG281" s="329"/>
      <c r="CH281" s="329"/>
      <c r="CL281" s="329"/>
    </row>
    <row r="282" spans="1:90" s="1" customFormat="1" ht="114" x14ac:dyDescent="0.3">
      <c r="A282" s="565" t="s">
        <v>421</v>
      </c>
      <c r="B282" s="567" t="s">
        <v>414</v>
      </c>
      <c r="C282" s="567" t="s">
        <v>266</v>
      </c>
      <c r="D282" s="567" t="s">
        <v>904</v>
      </c>
      <c r="E282" s="567" t="s">
        <v>267</v>
      </c>
      <c r="F282" s="541" t="s">
        <v>779</v>
      </c>
      <c r="G282" s="541" t="s">
        <v>794</v>
      </c>
      <c r="H282" s="541" t="s">
        <v>796</v>
      </c>
      <c r="I282" s="541" t="s">
        <v>800</v>
      </c>
      <c r="J282" s="567" t="s">
        <v>397</v>
      </c>
      <c r="K282" s="583" t="s">
        <v>418</v>
      </c>
      <c r="L282" s="583" t="s">
        <v>417</v>
      </c>
      <c r="M282" s="583" t="str">
        <f t="shared" si="346"/>
        <v xml:space="preserve">Posibilidad de pérdida Económica y Reputacional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2" s="567" t="s">
        <v>213</v>
      </c>
      <c r="O282" s="566">
        <v>1</v>
      </c>
      <c r="P282" s="557" t="str">
        <f t="shared" si="320"/>
        <v>Muy Baja</v>
      </c>
      <c r="Q282" s="559">
        <f t="shared" ref="Q282" si="355">IF(P282="","",IF(P282="Muy Baja",0.2,IF(P282="Baja",0.4,IF(P282="Media",0.6,IF(P282="Alta",0.8,IF(P282="Muy Alta",1,))))))</f>
        <v>0.2</v>
      </c>
      <c r="R282" s="581" t="s">
        <v>132</v>
      </c>
      <c r="S282" s="557" t="str">
        <f>IF(OR(R282='Tabla Impacto'!$C$11,R282='Tabla Impacto'!$D$11),"Leve",IF(OR(R282='Tabla Impacto'!$C$12,R282='Tabla Impacto'!$D$12),"Menor",IF(OR(R282='Tabla Impacto'!$C$13,R282='Tabla Impacto'!$D$13),"Moderado",IF(OR(R282='Tabla Impacto'!$C$14,R282='Tabla Impacto'!$D$14),"Mayor",IF(OR(R282='Tabla Impacto'!$C$15,R282='Tabla Impacto'!$D$15),"Catastrófico","")))))</f>
        <v>Menor</v>
      </c>
      <c r="T282" s="559">
        <f t="shared" ref="T282" si="356">IF(S282="","",IF(S282="Leve",0.2,IF(S282="Menor",0.4,IF(S282="Moderado",0.6,IF(S282="Mayor",0.8,IF(S282="Catastrófico",1,))))))</f>
        <v>0.4</v>
      </c>
      <c r="U282" s="581" t="s">
        <v>346</v>
      </c>
      <c r="V282" s="557" t="str">
        <f>IF(OR(U282='Tabla Impacto'!$C$11,U282='Tabla Impacto'!$D$11),"Leve",IF(OR(U282='Tabla Impacto'!$C$12,U282='Tabla Impacto'!$D$12),"Menor",IF(OR(U282='Tabla Impacto'!$C$13,U282='Tabla Impacto'!$D$13),"Moderado",IF(OR(U282='Tabla Impacto'!$C$14,U282='Tabla Impacto'!$D$14),"Mayor",IF(OR(U282='Tabla Impacto'!$C$15,U282='Tabla Impacto'!$D$15),"Catastrófico","")))))</f>
        <v>Leve</v>
      </c>
      <c r="W282" s="559">
        <f t="shared" ref="W282" si="357">IF(V282="","",IF(V282="Leve",0.2,IF(V282="Menor",0.4,IF(V282="Moderado",0.6,IF(V282="Mayor",0.8,IF(V282="Catastrófico",1,))))))</f>
        <v>0.2</v>
      </c>
      <c r="X282" s="561" t="str">
        <f>IF(Y282="","",IF(Y282='Tabla Impacto'!$G$4,'Tabla Impacto'!$F$4,IF(Y282='Tabla Impacto'!$G$5,'Tabla Impacto'!$F$5,IF(Y282='Tabla Impacto'!$G$6,'Tabla Impacto'!$F$6,IF(Y282='Tabla Impacto'!$G$7,'Tabla Impacto'!$F$7,IF(Y282='Tabla Impacto'!$G$8,'Tabla Impacto'!$F$8))))))</f>
        <v>Menor</v>
      </c>
      <c r="Y282" s="559">
        <f t="shared" ref="Y282" si="358">+IF(T282="",W282,IF(W282="",T282,IF(T282&gt;W282,T282,W282)))</f>
        <v>0.4</v>
      </c>
      <c r="Z282" s="561" t="str">
        <f t="shared" ref="Z282" si="359">IF(OR(AND(P282="Muy Baja",X282="Leve"),AND(P282="Muy Baja",X282="Menor"),AND(P282="Baja",X282="Leve")),"Bajo",IF(OR(AND(P282="Muy baja",X282="Moderado"),AND(P282="Baja",X282="Menor"),AND(P282="Baja",X282="Moderado"),AND(P282="Media",X282="Leve"),AND(P282="Media",X282="Menor"),AND(P282="Media",X282="Moderado"),AND(P282="Alta",X282="Leve"),AND(P282="Alta",X282="Menor")),"Moderado",IF(OR(AND(P282="Muy Baja",X282="Mayor"),AND(P282="Baja",X282="Mayor"),AND(P282="Media",X282="Mayor"),AND(P282="Alta",X282="Moderado"),AND(P282="Alta",X282="Mayor"),AND(P282="Muy Alta",X282="Leve"),AND(P282="Muy Alta",X282="Menor"),AND(P282="Muy Alta",X282="Moderado"),AND(P282="Muy Alta",X282="Mayor")),"Alto",IF(OR(AND(P282="Muy Baja",X282="Catastrófico"),AND(P282="Baja",X282="Catastrófico"),AND(P282="Media",X282="Catastrófico"),AND(P282="Alta",X282="Catastrófico"),AND(P282="Muy Alta",X282="Catastrófico")),"Extremo",""))))</f>
        <v>Bajo</v>
      </c>
      <c r="AA282" s="566"/>
      <c r="AB282" s="408">
        <v>1</v>
      </c>
      <c r="AC282" s="433" t="s">
        <v>877</v>
      </c>
      <c r="AD282" s="138"/>
      <c r="AE282" s="331" t="s">
        <v>223</v>
      </c>
      <c r="AF282" s="330" t="s">
        <v>740</v>
      </c>
      <c r="AG282" s="331" t="s">
        <v>3</v>
      </c>
      <c r="AH282" s="332" t="s">
        <v>12</v>
      </c>
      <c r="AI282" s="332" t="s">
        <v>8</v>
      </c>
      <c r="AJ282" s="333" t="str">
        <f t="shared" si="331"/>
        <v>40%</v>
      </c>
      <c r="AK282" s="332" t="s">
        <v>17</v>
      </c>
      <c r="AL282" s="332" t="s">
        <v>20</v>
      </c>
      <c r="AM282" s="332" t="s">
        <v>111</v>
      </c>
      <c r="AN282" s="309">
        <f>IFERROR(IF(AG282="Probabilidad",(Q282-(+Q282*AJ282)),IF(AG282="Impacto",Q282,"")),"")</f>
        <v>0.12</v>
      </c>
      <c r="AO282" s="419" t="str">
        <f t="shared" si="337"/>
        <v>Muy Baja</v>
      </c>
      <c r="AP282" s="125">
        <f>+AN282</f>
        <v>0.12</v>
      </c>
      <c r="AQ282" s="419" t="str">
        <f t="shared" si="338"/>
        <v>Menor</v>
      </c>
      <c r="AR282" s="125">
        <f>IFERROR(IF(AG282="Impacto",(Y282-(+Y282*AJ282)),IF(AG282="Probabilidad",Y282,"")),"")</f>
        <v>0.4</v>
      </c>
      <c r="AS282" s="404" t="str">
        <f t="shared" si="340"/>
        <v>Bajo</v>
      </c>
      <c r="AT282" s="546">
        <f>+AP284</f>
        <v>4.3199999999999995E-2</v>
      </c>
      <c r="AU282" s="546">
        <f>+AR284</f>
        <v>0.4</v>
      </c>
      <c r="AV282" s="548" t="s">
        <v>122</v>
      </c>
      <c r="AW282" s="319"/>
      <c r="AX282" s="319"/>
      <c r="AY282" s="335">
        <v>12</v>
      </c>
      <c r="AZ282" s="336">
        <v>3</v>
      </c>
      <c r="BA282" s="336">
        <v>3</v>
      </c>
      <c r="BB282" s="336">
        <v>3</v>
      </c>
      <c r="BC282" s="336">
        <v>3</v>
      </c>
      <c r="BJ282" s="329"/>
      <c r="BK282" s="329"/>
      <c r="BL282" s="329"/>
      <c r="BM282" s="329"/>
      <c r="BN282" s="329"/>
      <c r="BO282" s="329"/>
      <c r="BP282" s="329"/>
      <c r="BQ282" s="329"/>
      <c r="BR282" s="329"/>
      <c r="BS282" s="329"/>
      <c r="BT282" s="329"/>
      <c r="BU282" s="329"/>
      <c r="BV282" s="329"/>
      <c r="BW282" s="329"/>
      <c r="BX282" s="329"/>
      <c r="BY282" s="329"/>
      <c r="BZ282" s="329"/>
      <c r="CA282" s="329"/>
      <c r="CB282" s="329"/>
      <c r="CC282" s="329"/>
      <c r="CD282" s="329"/>
      <c r="CE282" s="329"/>
      <c r="CF282" s="329"/>
      <c r="CG282" s="329"/>
      <c r="CH282" s="329"/>
      <c r="CL282" s="329"/>
    </row>
    <row r="283" spans="1:90" s="1" customFormat="1" ht="128.25" x14ac:dyDescent="0.3">
      <c r="A283" s="565"/>
      <c r="B283" s="567" t="s">
        <v>420</v>
      </c>
      <c r="C283" s="567" t="s">
        <v>266</v>
      </c>
      <c r="D283" s="567"/>
      <c r="E283" s="567"/>
      <c r="F283" s="541"/>
      <c r="G283" s="541"/>
      <c r="H283" s="541"/>
      <c r="I283" s="541"/>
      <c r="J283" s="567" t="s">
        <v>419</v>
      </c>
      <c r="K283" s="583" t="s">
        <v>418</v>
      </c>
      <c r="L283" s="583" t="s">
        <v>417</v>
      </c>
      <c r="M283" s="583" t="str">
        <f t="shared" si="346"/>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3" s="567"/>
      <c r="O283" s="566">
        <v>12</v>
      </c>
      <c r="P283" s="557"/>
      <c r="Q283" s="559"/>
      <c r="R283" s="581"/>
      <c r="S283" s="557"/>
      <c r="T283" s="559"/>
      <c r="U283" s="581"/>
      <c r="V283" s="557"/>
      <c r="W283" s="559"/>
      <c r="X283" s="561"/>
      <c r="Y283" s="559"/>
      <c r="Z283" s="561"/>
      <c r="AA283" s="566"/>
      <c r="AB283" s="408">
        <v>2</v>
      </c>
      <c r="AC283" s="433" t="s">
        <v>878</v>
      </c>
      <c r="AD283" s="138"/>
      <c r="AE283" s="331" t="s">
        <v>222</v>
      </c>
      <c r="AF283" s="330" t="s">
        <v>741</v>
      </c>
      <c r="AG283" s="331" t="s">
        <v>3</v>
      </c>
      <c r="AH283" s="332" t="s">
        <v>12</v>
      </c>
      <c r="AI283" s="332" t="s">
        <v>8</v>
      </c>
      <c r="AJ283" s="333" t="str">
        <f t="shared" si="331"/>
        <v>40%</v>
      </c>
      <c r="AK283" s="332" t="s">
        <v>17</v>
      </c>
      <c r="AL283" s="332" t="s">
        <v>20</v>
      </c>
      <c r="AM283" s="332" t="s">
        <v>111</v>
      </c>
      <c r="AN283" s="308">
        <f>IFERROR(IF(AND(AG282="Probabilidad",AG283="Probabilidad"),(AP282-(+AP282*AJ283)),IF(AG283="Probabilidad",(Q282-(+Q282*AJ283)),IF(AG283="Impacto",AP282,""))),"")</f>
        <v>7.1999999999999995E-2</v>
      </c>
      <c r="AO283" s="419" t="str">
        <f t="shared" si="337"/>
        <v>Muy Baja</v>
      </c>
      <c r="AP283" s="125">
        <f>+AN283</f>
        <v>7.1999999999999995E-2</v>
      </c>
      <c r="AQ283" s="419" t="str">
        <f t="shared" si="338"/>
        <v>Menor</v>
      </c>
      <c r="AR283" s="125">
        <f>IFERROR(IF(AND(AG282="Impacto",AG283="Impacto"),(AR282-(+AR282*AJ283)),IF(AG283="Impacto",(Y282-(+Y282*AJ283)),IF(AG283="Probabilidad",AR282,""))),"")</f>
        <v>0.4</v>
      </c>
      <c r="AS283" s="404" t="str">
        <f t="shared" si="340"/>
        <v>Bajo</v>
      </c>
      <c r="AT283" s="546"/>
      <c r="AU283" s="546"/>
      <c r="AV283" s="548"/>
      <c r="AW283" s="319"/>
      <c r="AX283" s="319"/>
      <c r="AY283" s="335">
        <v>1</v>
      </c>
      <c r="AZ283" s="336">
        <v>0</v>
      </c>
      <c r="BA283" s="336">
        <v>0</v>
      </c>
      <c r="BB283" s="336">
        <v>0</v>
      </c>
      <c r="BC283" s="336">
        <v>1</v>
      </c>
      <c r="BJ283" s="329"/>
      <c r="BK283" s="329"/>
      <c r="BL283" s="329"/>
      <c r="BM283" s="329"/>
      <c r="BN283" s="329"/>
      <c r="BO283" s="329"/>
      <c r="BP283" s="329"/>
      <c r="BQ283" s="329"/>
      <c r="BR283" s="329"/>
      <c r="BS283" s="329"/>
      <c r="BT283" s="329"/>
      <c r="BU283" s="329"/>
      <c r="BV283" s="329"/>
      <c r="BW283" s="329"/>
      <c r="BX283" s="329"/>
      <c r="BY283" s="329"/>
      <c r="BZ283" s="329"/>
      <c r="CA283" s="329"/>
      <c r="CB283" s="329"/>
      <c r="CC283" s="329"/>
      <c r="CD283" s="329"/>
      <c r="CE283" s="329"/>
      <c r="CF283" s="329"/>
      <c r="CG283" s="329"/>
      <c r="CH283" s="329"/>
      <c r="CL283" s="329"/>
    </row>
    <row r="284" spans="1:90" s="1" customFormat="1" ht="128.25" x14ac:dyDescent="0.3">
      <c r="A284" s="565"/>
      <c r="B284" s="567" t="s">
        <v>420</v>
      </c>
      <c r="C284" s="567" t="s">
        <v>266</v>
      </c>
      <c r="D284" s="567"/>
      <c r="E284" s="567"/>
      <c r="F284" s="541"/>
      <c r="G284" s="541"/>
      <c r="H284" s="541"/>
      <c r="I284" s="541"/>
      <c r="J284" s="567" t="s">
        <v>419</v>
      </c>
      <c r="K284" s="583" t="s">
        <v>418</v>
      </c>
      <c r="L284" s="583" t="s">
        <v>417</v>
      </c>
      <c r="M284" s="583" t="str">
        <f t="shared" si="346"/>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4" s="567"/>
      <c r="O284" s="566">
        <v>12</v>
      </c>
      <c r="P284" s="557"/>
      <c r="Q284" s="559"/>
      <c r="R284" s="581"/>
      <c r="S284" s="557"/>
      <c r="T284" s="559"/>
      <c r="U284" s="581"/>
      <c r="V284" s="557"/>
      <c r="W284" s="559"/>
      <c r="X284" s="561"/>
      <c r="Y284" s="559"/>
      <c r="Z284" s="561"/>
      <c r="AA284" s="566"/>
      <c r="AB284" s="408">
        <v>3</v>
      </c>
      <c r="AC284" s="433" t="s">
        <v>416</v>
      </c>
      <c r="AD284" s="138"/>
      <c r="AE284" s="331" t="s">
        <v>223</v>
      </c>
      <c r="AF284" s="330" t="s">
        <v>742</v>
      </c>
      <c r="AG284" s="331" t="s">
        <v>3</v>
      </c>
      <c r="AH284" s="332" t="s">
        <v>12</v>
      </c>
      <c r="AI284" s="332" t="s">
        <v>8</v>
      </c>
      <c r="AJ284" s="333" t="str">
        <f t="shared" si="331"/>
        <v>40%</v>
      </c>
      <c r="AK284" s="332" t="s">
        <v>17</v>
      </c>
      <c r="AL284" s="332" t="s">
        <v>20</v>
      </c>
      <c r="AM284" s="332" t="s">
        <v>111</v>
      </c>
      <c r="AN284" s="308">
        <f>IFERROR(IF(AND(AG283="Probabilidad",AG284="Probabilidad"),(AP283-(+AP283*AJ284)),IF(AG284="Probabilidad",(Q283-(+Q283*AJ284)),IF(AG284="Impacto",AP283,""))),"")</f>
        <v>4.3199999999999995E-2</v>
      </c>
      <c r="AO284" s="419" t="str">
        <f t="shared" si="337"/>
        <v>Muy Baja</v>
      </c>
      <c r="AP284" s="125">
        <f>+AN284</f>
        <v>4.3199999999999995E-2</v>
      </c>
      <c r="AQ284" s="419" t="str">
        <f t="shared" si="338"/>
        <v>Menor</v>
      </c>
      <c r="AR284" s="125">
        <f>IFERROR(IF(AND(AG283="Impacto",AG284="Impacto"),(AR283-(+AR283*AJ284)),IF(AG284="Impacto",(Y283-(+Y283*AJ284)),IF(AG284="Probabilidad",AR283,""))),"")</f>
        <v>0.4</v>
      </c>
      <c r="AS284" s="404" t="str">
        <f t="shared" si="340"/>
        <v>Bajo</v>
      </c>
      <c r="AT284" s="546"/>
      <c r="AU284" s="546"/>
      <c r="AV284" s="548"/>
      <c r="AW284" s="319"/>
      <c r="AX284" s="319"/>
      <c r="AY284" s="335">
        <v>2</v>
      </c>
      <c r="AZ284" s="336">
        <v>0</v>
      </c>
      <c r="BA284" s="336">
        <v>1</v>
      </c>
      <c r="BB284" s="336">
        <v>0</v>
      </c>
      <c r="BC284" s="336">
        <v>1</v>
      </c>
      <c r="BJ284" s="329"/>
      <c r="BK284" s="329"/>
      <c r="BL284" s="329"/>
      <c r="BM284" s="329"/>
      <c r="BN284" s="329"/>
      <c r="BO284" s="329"/>
      <c r="BP284" s="329"/>
      <c r="BQ284" s="329"/>
      <c r="BR284" s="329"/>
      <c r="BS284" s="329"/>
      <c r="BT284" s="329"/>
      <c r="BU284" s="329"/>
      <c r="BV284" s="329"/>
      <c r="BW284" s="329"/>
      <c r="BX284" s="329"/>
      <c r="BY284" s="329"/>
      <c r="BZ284" s="329"/>
      <c r="CA284" s="329"/>
      <c r="CB284" s="329"/>
      <c r="CC284" s="329"/>
      <c r="CD284" s="329"/>
      <c r="CE284" s="329"/>
      <c r="CF284" s="329"/>
      <c r="CG284" s="329"/>
      <c r="CH284" s="329"/>
      <c r="CL284" s="329"/>
    </row>
    <row r="285" spans="1:90" s="1" customFormat="1" ht="13.9" hidden="1" customHeight="1" x14ac:dyDescent="0.3">
      <c r="A285" s="565"/>
      <c r="B285" s="567" t="s">
        <v>420</v>
      </c>
      <c r="C285" s="567" t="s">
        <v>266</v>
      </c>
      <c r="D285" s="567"/>
      <c r="E285" s="567"/>
      <c r="F285" s="541"/>
      <c r="G285" s="541"/>
      <c r="H285" s="541"/>
      <c r="I285" s="541"/>
      <c r="J285" s="567" t="s">
        <v>419</v>
      </c>
      <c r="K285" s="583" t="s">
        <v>418</v>
      </c>
      <c r="L285" s="583" t="s">
        <v>417</v>
      </c>
      <c r="M285" s="583" t="str">
        <f t="shared" si="346"/>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5" s="567"/>
      <c r="O285" s="566">
        <v>12</v>
      </c>
      <c r="P285" s="557"/>
      <c r="Q285" s="559"/>
      <c r="R285" s="581"/>
      <c r="S285" s="557"/>
      <c r="T285" s="559"/>
      <c r="U285" s="581"/>
      <c r="V285" s="557"/>
      <c r="W285" s="559"/>
      <c r="X285" s="561"/>
      <c r="Y285" s="559"/>
      <c r="Z285" s="561"/>
      <c r="AA285" s="566"/>
      <c r="AB285" s="408"/>
      <c r="AC285" s="433"/>
      <c r="AD285" s="138"/>
      <c r="AE285" s="331"/>
      <c r="AF285" s="330"/>
      <c r="AG285" s="331" t="str">
        <f t="shared" si="336"/>
        <v/>
      </c>
      <c r="AH285" s="332"/>
      <c r="AI285" s="332"/>
      <c r="AJ285" s="333" t="str">
        <f t="shared" si="331"/>
        <v/>
      </c>
      <c r="AK285" s="332"/>
      <c r="AL285" s="332"/>
      <c r="AM285" s="332"/>
      <c r="AN285" s="124"/>
      <c r="AO285" s="419" t="str">
        <f t="shared" si="337"/>
        <v/>
      </c>
      <c r="AP285" s="125"/>
      <c r="AQ285" s="419" t="str">
        <f t="shared" si="338"/>
        <v/>
      </c>
      <c r="AR285" s="125" t="str">
        <f t="shared" si="339"/>
        <v/>
      </c>
      <c r="AS285" s="404" t="str">
        <f t="shared" si="340"/>
        <v/>
      </c>
      <c r="AT285" s="404"/>
      <c r="AU285" s="404"/>
      <c r="AV285" s="418"/>
      <c r="AW285" s="319"/>
      <c r="AX285" s="319"/>
      <c r="AY285" s="139"/>
      <c r="AZ285" s="136"/>
      <c r="BA285" s="136"/>
      <c r="BB285" s="136"/>
      <c r="BC285" s="136"/>
      <c r="BJ285" s="329"/>
      <c r="BK285" s="329"/>
      <c r="BL285" s="329"/>
      <c r="BM285" s="329"/>
      <c r="BN285" s="329"/>
      <c r="BO285" s="329"/>
      <c r="BP285" s="329"/>
      <c r="BQ285" s="329"/>
      <c r="BR285" s="329"/>
      <c r="BS285" s="329"/>
      <c r="BT285" s="329"/>
      <c r="BU285" s="329"/>
      <c r="BV285" s="329"/>
      <c r="BW285" s="329"/>
      <c r="BX285" s="329"/>
      <c r="BY285" s="329"/>
      <c r="BZ285" s="329"/>
      <c r="CA285" s="329"/>
      <c r="CB285" s="329"/>
      <c r="CC285" s="329"/>
      <c r="CD285" s="329"/>
      <c r="CE285" s="329"/>
      <c r="CF285" s="329"/>
      <c r="CG285" s="329"/>
      <c r="CH285" s="329"/>
      <c r="CL285" s="329"/>
    </row>
    <row r="286" spans="1:90" s="1" customFormat="1" ht="13.9" hidden="1" customHeight="1" x14ac:dyDescent="0.3">
      <c r="A286" s="565"/>
      <c r="B286" s="567" t="s">
        <v>420</v>
      </c>
      <c r="C286" s="567" t="s">
        <v>266</v>
      </c>
      <c r="D286" s="567"/>
      <c r="E286" s="567"/>
      <c r="F286" s="541"/>
      <c r="G286" s="541"/>
      <c r="H286" s="541"/>
      <c r="I286" s="541"/>
      <c r="J286" s="567" t="s">
        <v>419</v>
      </c>
      <c r="K286" s="583" t="s">
        <v>418</v>
      </c>
      <c r="L286" s="583" t="s">
        <v>417</v>
      </c>
      <c r="M286" s="583" t="str">
        <f t="shared" si="346"/>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6" s="567"/>
      <c r="O286" s="566">
        <v>12</v>
      </c>
      <c r="P286" s="557"/>
      <c r="Q286" s="559"/>
      <c r="R286" s="581"/>
      <c r="S286" s="557"/>
      <c r="T286" s="559"/>
      <c r="U286" s="581"/>
      <c r="V286" s="557"/>
      <c r="W286" s="559"/>
      <c r="X286" s="561"/>
      <c r="Y286" s="559"/>
      <c r="Z286" s="561"/>
      <c r="AA286" s="566"/>
      <c r="AB286" s="408"/>
      <c r="AC286" s="433"/>
      <c r="AD286" s="138"/>
      <c r="AE286" s="331"/>
      <c r="AF286" s="330"/>
      <c r="AG286" s="331" t="str">
        <f t="shared" si="336"/>
        <v/>
      </c>
      <c r="AH286" s="332"/>
      <c r="AI286" s="332"/>
      <c r="AJ286" s="333" t="str">
        <f t="shared" si="331"/>
        <v/>
      </c>
      <c r="AK286" s="332"/>
      <c r="AL286" s="332"/>
      <c r="AM286" s="332"/>
      <c r="AN286" s="124"/>
      <c r="AO286" s="419" t="str">
        <f t="shared" si="337"/>
        <v/>
      </c>
      <c r="AP286" s="125"/>
      <c r="AQ286" s="419" t="str">
        <f t="shared" si="338"/>
        <v/>
      </c>
      <c r="AR286" s="125" t="str">
        <f t="shared" si="339"/>
        <v/>
      </c>
      <c r="AS286" s="404" t="str">
        <f t="shared" si="340"/>
        <v/>
      </c>
      <c r="AT286" s="404"/>
      <c r="AU286" s="404"/>
      <c r="AV286" s="418"/>
      <c r="AW286" s="319"/>
      <c r="AX286" s="319"/>
      <c r="AY286" s="139"/>
      <c r="AZ286" s="136"/>
      <c r="BA286" s="136"/>
      <c r="BB286" s="136"/>
      <c r="BC286" s="136"/>
      <c r="BJ286" s="329"/>
      <c r="BK286" s="329"/>
      <c r="BL286" s="329"/>
      <c r="BM286" s="329"/>
      <c r="BN286" s="329"/>
      <c r="BO286" s="329"/>
      <c r="BP286" s="329"/>
      <c r="BQ286" s="329"/>
      <c r="BR286" s="329"/>
      <c r="BS286" s="329"/>
      <c r="BT286" s="329"/>
      <c r="BU286" s="329"/>
      <c r="BV286" s="329"/>
      <c r="BW286" s="329"/>
      <c r="BX286" s="329"/>
      <c r="BY286" s="329"/>
      <c r="BZ286" s="329"/>
      <c r="CA286" s="329"/>
      <c r="CB286" s="329"/>
      <c r="CC286" s="329"/>
      <c r="CD286" s="329"/>
      <c r="CE286" s="329"/>
      <c r="CF286" s="329"/>
      <c r="CG286" s="329"/>
      <c r="CH286" s="329"/>
      <c r="CL286" s="329"/>
    </row>
    <row r="287" spans="1:90" s="1" customFormat="1" ht="13.9" hidden="1" customHeight="1" x14ac:dyDescent="0.3">
      <c r="A287" s="565"/>
      <c r="B287" s="567" t="s">
        <v>420</v>
      </c>
      <c r="C287" s="567" t="s">
        <v>266</v>
      </c>
      <c r="D287" s="567"/>
      <c r="E287" s="567"/>
      <c r="F287" s="541"/>
      <c r="G287" s="541"/>
      <c r="H287" s="541"/>
      <c r="I287" s="541"/>
      <c r="J287" s="567" t="s">
        <v>419</v>
      </c>
      <c r="K287" s="583" t="s">
        <v>418</v>
      </c>
      <c r="L287" s="583" t="s">
        <v>417</v>
      </c>
      <c r="M287" s="583" t="str">
        <f t="shared" si="346"/>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7" s="567"/>
      <c r="O287" s="566">
        <v>12</v>
      </c>
      <c r="P287" s="557"/>
      <c r="Q287" s="559"/>
      <c r="R287" s="581"/>
      <c r="S287" s="557"/>
      <c r="T287" s="559"/>
      <c r="U287" s="581"/>
      <c r="V287" s="557"/>
      <c r="W287" s="559"/>
      <c r="X287" s="561"/>
      <c r="Y287" s="559"/>
      <c r="Z287" s="561"/>
      <c r="AA287" s="566"/>
      <c r="AB287" s="408"/>
      <c r="AC287" s="433"/>
      <c r="AD287" s="138"/>
      <c r="AE287" s="331"/>
      <c r="AF287" s="330"/>
      <c r="AG287" s="331" t="str">
        <f t="shared" si="336"/>
        <v/>
      </c>
      <c r="AH287" s="332"/>
      <c r="AI287" s="332"/>
      <c r="AJ287" s="333" t="str">
        <f t="shared" si="331"/>
        <v/>
      </c>
      <c r="AK287" s="332"/>
      <c r="AL287" s="332"/>
      <c r="AM287" s="332"/>
      <c r="AN287" s="124"/>
      <c r="AO287" s="419" t="str">
        <f t="shared" si="337"/>
        <v/>
      </c>
      <c r="AP287" s="125"/>
      <c r="AQ287" s="419" t="str">
        <f t="shared" si="338"/>
        <v/>
      </c>
      <c r="AR287" s="125" t="str">
        <f t="shared" si="339"/>
        <v/>
      </c>
      <c r="AS287" s="404" t="str">
        <f t="shared" si="340"/>
        <v/>
      </c>
      <c r="AT287" s="404"/>
      <c r="AU287" s="404"/>
      <c r="AV287" s="418"/>
      <c r="AW287" s="319"/>
      <c r="AX287" s="319"/>
      <c r="AY287" s="139"/>
      <c r="AZ287" s="136"/>
      <c r="BA287" s="136"/>
      <c r="BB287" s="136"/>
      <c r="BC287" s="136"/>
      <c r="BJ287" s="329"/>
      <c r="BK287" s="329"/>
      <c r="BL287" s="329"/>
      <c r="BM287" s="329"/>
      <c r="BN287" s="329"/>
      <c r="BO287" s="329"/>
      <c r="BP287" s="329"/>
      <c r="BQ287" s="329"/>
      <c r="BR287" s="329"/>
      <c r="BS287" s="329"/>
      <c r="BT287" s="329"/>
      <c r="BU287" s="329"/>
      <c r="BV287" s="329"/>
      <c r="BW287" s="329"/>
      <c r="BX287" s="329"/>
      <c r="BY287" s="329"/>
      <c r="BZ287" s="329"/>
      <c r="CA287" s="329"/>
      <c r="CB287" s="329"/>
      <c r="CC287" s="329"/>
      <c r="CD287" s="329"/>
      <c r="CE287" s="329"/>
      <c r="CF287" s="329"/>
      <c r="CG287" s="329"/>
      <c r="CH287" s="329"/>
      <c r="CL287" s="329"/>
    </row>
    <row r="288" spans="1:90" s="1" customFormat="1" ht="142.5" x14ac:dyDescent="0.3">
      <c r="A288" s="565" t="s">
        <v>415</v>
      </c>
      <c r="B288" s="567" t="s">
        <v>409</v>
      </c>
      <c r="C288" s="567" t="s">
        <v>266</v>
      </c>
      <c r="D288" s="567" t="s">
        <v>905</v>
      </c>
      <c r="E288" s="567" t="s">
        <v>902</v>
      </c>
      <c r="F288" s="541" t="s">
        <v>779</v>
      </c>
      <c r="G288" s="541" t="s">
        <v>794</v>
      </c>
      <c r="H288" s="541" t="s">
        <v>796</v>
      </c>
      <c r="I288" s="541" t="s">
        <v>800</v>
      </c>
      <c r="J288" s="567" t="s">
        <v>397</v>
      </c>
      <c r="K288" s="583" t="s">
        <v>413</v>
      </c>
      <c r="L288" s="583" t="s">
        <v>847</v>
      </c>
      <c r="M288" s="583" t="str">
        <f t="shared" si="346"/>
        <v>Posibilidad de pérdida Económica y Reputacional por inoportunidad en la prestación de servicios administrativos y/o infraestructura física para el funcionamiento de la entidad debido 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88" s="567" t="s">
        <v>213</v>
      </c>
      <c r="O288" s="566">
        <v>12</v>
      </c>
      <c r="P288" s="557" t="str">
        <f t="shared" si="310"/>
        <v>Baja</v>
      </c>
      <c r="Q288" s="559">
        <f t="shared" ref="Q288" si="360">IF(P288="","",IF(P288="Muy Baja",0.2,IF(P288="Baja",0.4,IF(P288="Media",0.6,IF(P288="Alta",0.8,IF(P288="Muy Alta",1,))))))</f>
        <v>0.4</v>
      </c>
      <c r="R288" s="581" t="s">
        <v>131</v>
      </c>
      <c r="S288" s="557" t="str">
        <f>IF(OR(R288='Tabla Impacto'!$C$11,R288='Tabla Impacto'!$D$11),"Leve",IF(OR(R288='Tabla Impacto'!$C$12,R288='Tabla Impacto'!$D$12),"Menor",IF(OR(R288='Tabla Impacto'!$C$13,R288='Tabla Impacto'!$D$13),"Moderado",IF(OR(R288='Tabla Impacto'!$C$14,R288='Tabla Impacto'!$D$14),"Mayor",IF(OR(R288='Tabla Impacto'!$C$15,R288='Tabla Impacto'!$D$15),"Catastrófico","")))))</f>
        <v>Moderado</v>
      </c>
      <c r="T288" s="559">
        <f t="shared" ref="T288" si="361">IF(S288="","",IF(S288="Leve",0.2,IF(S288="Menor",0.4,IF(S288="Moderado",0.6,IF(S288="Mayor",0.8,IF(S288="Catastrófico",1,))))))</f>
        <v>0.6</v>
      </c>
      <c r="U288" s="581" t="s">
        <v>936</v>
      </c>
      <c r="V288" s="557" t="str">
        <f>IF(OR(U288='Tabla Impacto'!$C$11,U288='Tabla Impacto'!$D$11),"Leve",IF(OR(U288='Tabla Impacto'!$C$12,U288='Tabla Impacto'!$D$12),"Menor",IF(OR(U288='Tabla Impacto'!$C$13,U288='Tabla Impacto'!$D$13),"Moderado",IF(OR(U288='Tabla Impacto'!$C$14,U288='Tabla Impacto'!$D$14),"Mayor",IF(OR(U288='Tabla Impacto'!$C$15,U288='Tabla Impacto'!$D$15),"Catastrófico","")))))</f>
        <v/>
      </c>
      <c r="W288" s="559" t="str">
        <f t="shared" ref="W288" si="362">IF(V288="","",IF(V288="Leve",0.2,IF(V288="Menor",0.4,IF(V288="Moderado",0.6,IF(V288="Mayor",0.8,IF(V288="Catastrófico",1,))))))</f>
        <v/>
      </c>
      <c r="X288" s="561" t="str">
        <f>IF(Y288="","",IF(Y288='Tabla Impacto'!$G$4,'Tabla Impacto'!$F$4,IF(Y288='Tabla Impacto'!$G$5,'Tabla Impacto'!$F$5,IF(Y288='Tabla Impacto'!$G$6,'Tabla Impacto'!$F$6,IF(Y288='Tabla Impacto'!$G$7,'Tabla Impacto'!$F$7,IF(Y288='Tabla Impacto'!$G$8,'Tabla Impacto'!$F$8))))))</f>
        <v>Moderado</v>
      </c>
      <c r="Y288" s="559">
        <f t="shared" ref="Y288" si="363">+IF(T288="",W288,IF(W288="",T288,IF(T288&gt;W288,T288,W288)))</f>
        <v>0.6</v>
      </c>
      <c r="Z288" s="561" t="str">
        <f t="shared" ref="Z288" si="364">IF(OR(AND(P288="Muy Baja",X288="Leve"),AND(P288="Muy Baja",X288="Menor"),AND(P288="Baja",X288="Leve")),"Bajo",IF(OR(AND(P288="Muy baja",X288="Moderado"),AND(P288="Baja",X288="Menor"),AND(P288="Baja",X288="Moderado"),AND(P288="Media",X288="Leve"),AND(P288="Media",X288="Menor"),AND(P288="Media",X288="Moderado"),AND(P288="Alta",X288="Leve"),AND(P288="Alta",X288="Menor")),"Moderado",IF(OR(AND(P288="Muy Baja",X288="Mayor"),AND(P288="Baja",X288="Mayor"),AND(P288="Media",X288="Mayor"),AND(P288="Alta",X288="Moderado"),AND(P288="Alta",X288="Mayor"),AND(P288="Muy Alta",X288="Leve"),AND(P288="Muy Alta",X288="Menor"),AND(P288="Muy Alta",X288="Moderado"),AND(P288="Muy Alta",X288="Mayor")),"Alto",IF(OR(AND(P288="Muy Baja",X288="Catastrófico"),AND(P288="Baja",X288="Catastrófico"),AND(P288="Media",X288="Catastrófico"),AND(P288="Alta",X288="Catastrófico"),AND(P288="Muy Alta",X288="Catastrófico")),"Extremo",""))))</f>
        <v>Moderado</v>
      </c>
      <c r="AA288" s="566"/>
      <c r="AB288" s="408">
        <v>1</v>
      </c>
      <c r="AC288" s="433" t="s">
        <v>848</v>
      </c>
      <c r="AD288" s="138"/>
      <c r="AE288" s="331" t="s">
        <v>223</v>
      </c>
      <c r="AF288" s="330" t="s">
        <v>743</v>
      </c>
      <c r="AG288" s="331" t="s">
        <v>3</v>
      </c>
      <c r="AH288" s="332" t="s">
        <v>12</v>
      </c>
      <c r="AI288" s="332" t="s">
        <v>8</v>
      </c>
      <c r="AJ288" s="333" t="str">
        <f t="shared" si="331"/>
        <v>40%</v>
      </c>
      <c r="AK288" s="332" t="s">
        <v>17</v>
      </c>
      <c r="AL288" s="332" t="s">
        <v>20</v>
      </c>
      <c r="AM288" s="332" t="s">
        <v>111</v>
      </c>
      <c r="AN288" s="309">
        <f>IFERROR(IF(AG288="Probabilidad",(Q288-(+Q288*AJ288)),IF(AG288="Impacto",Q288,"")),"")</f>
        <v>0.24</v>
      </c>
      <c r="AO288" s="419" t="str">
        <f t="shared" ref="AO288:AO290" si="365">IFERROR(IF(AN288="","",IF(AN288&lt;=0.2,"Muy Baja",IF(AN288&lt;=0.4,"Baja",IF(AN288&lt;=0.6,"Media",IF(AN288&lt;=0.8,"Alta","Muy Alta"))))),"")</f>
        <v>Baja</v>
      </c>
      <c r="AP288" s="125">
        <f>+AN288</f>
        <v>0.24</v>
      </c>
      <c r="AQ288" s="419" t="str">
        <f t="shared" ref="AQ288:AQ290" si="366">IFERROR(IF(AR288="","",IF(AR288&lt;=0.2,"Leve",IF(AR288&lt;=0.4,"Menor",IF(AR288&lt;=0.6,"Moderado",IF(AR288&lt;=0.8,"Mayor","Catastrófico"))))),"")</f>
        <v>Moderado</v>
      </c>
      <c r="AR288" s="125">
        <f>IFERROR(IF(AG288="Impacto",(Y288-(+Y288*AJ288)),IF(AG288="Probabilidad",Y288,"")),"")</f>
        <v>0.6</v>
      </c>
      <c r="AS288" s="404" t="str">
        <f t="shared" ref="AS288:AS290" si="367">IFERROR(IF(OR(AND(AO288="Muy Baja",AQ288="Leve"),AND(AO288="Muy Baja",AQ288="Menor"),AND(AO288="Baja",AQ288="Leve")),"Bajo",IF(OR(AND(AO288="Muy baja",AQ288="Moderado"),AND(AO288="Baja",AQ288="Menor"),AND(AO288="Baja",AQ288="Moderado"),AND(AO288="Media",AQ288="Leve"),AND(AO288="Media",AQ288="Menor"),AND(AO288="Media",AQ288="Moderado"),AND(AO288="Alta",AQ288="Leve"),AND(AO288="Alta",AQ288="Menor")),"Moderado",IF(OR(AND(AO288="Muy Baja",AQ288="Mayor"),AND(AO288="Baja",AQ288="Mayor"),AND(AO288="Media",AQ288="Mayor"),AND(AO288="Alta",AQ288="Moderado"),AND(AO288="Alta",AQ288="Mayor"),AND(AO288="Muy Alta",AQ288="Leve"),AND(AO288="Muy Alta",AQ288="Menor"),AND(AO288="Muy Alta",AQ288="Moderado"),AND(AO288="Muy Alta",AQ288="Mayor")),"Alto",IF(OR(AND(AO288="Muy Baja",AQ288="Catastrófico"),AND(AO288="Baja",AQ288="Catastrófico"),AND(AO288="Media",AQ288="Catastrófico"),AND(AO288="Alta",AQ288="Catastrófico"),AND(AO288="Muy Alta",AQ288="Catastrófico")),"Extremo","")))),"")</f>
        <v>Moderado</v>
      </c>
      <c r="AT288" s="546">
        <f>MIN(AP288:AP293)</f>
        <v>0.14399999999999999</v>
      </c>
      <c r="AU288" s="546">
        <f>MIN(AR288:AR293)</f>
        <v>0.6</v>
      </c>
      <c r="AV288" s="547" t="s">
        <v>122</v>
      </c>
      <c r="AW288" s="319"/>
      <c r="AX288" s="319"/>
      <c r="AY288" s="335">
        <v>4</v>
      </c>
      <c r="AZ288" s="336">
        <v>1</v>
      </c>
      <c r="BA288" s="336">
        <v>1</v>
      </c>
      <c r="BB288" s="336">
        <v>1</v>
      </c>
      <c r="BC288" s="336">
        <v>1</v>
      </c>
      <c r="BJ288" s="329"/>
      <c r="BK288" s="329"/>
      <c r="BL288" s="329"/>
      <c r="BM288" s="329"/>
      <c r="BN288" s="329"/>
      <c r="BO288" s="329"/>
      <c r="BP288" s="329"/>
      <c r="BQ288" s="329"/>
      <c r="BR288" s="329"/>
      <c r="BS288" s="329"/>
      <c r="BT288" s="329"/>
      <c r="BU288" s="329"/>
      <c r="BV288" s="329"/>
      <c r="BW288" s="329"/>
      <c r="BX288" s="329"/>
      <c r="BY288" s="329"/>
      <c r="BZ288" s="329"/>
      <c r="CA288" s="329"/>
      <c r="CB288" s="329"/>
      <c r="CC288" s="329"/>
      <c r="CD288" s="329"/>
      <c r="CE288" s="329"/>
      <c r="CF288" s="329"/>
      <c r="CG288" s="329"/>
      <c r="CH288" s="329"/>
      <c r="CL288" s="329"/>
    </row>
    <row r="289" spans="1:90" s="1" customFormat="1" ht="99.75" x14ac:dyDescent="0.3">
      <c r="A289" s="565"/>
      <c r="B289" s="567" t="s">
        <v>414</v>
      </c>
      <c r="C289" s="567" t="s">
        <v>266</v>
      </c>
      <c r="D289" s="567"/>
      <c r="E289" s="567"/>
      <c r="F289" s="541"/>
      <c r="G289" s="541"/>
      <c r="H289" s="541"/>
      <c r="I289" s="541"/>
      <c r="J289" s="567" t="s">
        <v>397</v>
      </c>
      <c r="K289" s="583" t="s">
        <v>413</v>
      </c>
      <c r="L289" s="583" t="s">
        <v>412</v>
      </c>
      <c r="M289" s="583" t="str">
        <f t="shared" si="346"/>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89" s="567"/>
      <c r="O289" s="566">
        <v>500</v>
      </c>
      <c r="P289" s="557"/>
      <c r="Q289" s="559"/>
      <c r="R289" s="581"/>
      <c r="S289" s="557"/>
      <c r="T289" s="559"/>
      <c r="U289" s="581"/>
      <c r="V289" s="557"/>
      <c r="W289" s="559"/>
      <c r="X289" s="561"/>
      <c r="Y289" s="559"/>
      <c r="Z289" s="561"/>
      <c r="AA289" s="566"/>
      <c r="AB289" s="408">
        <v>2</v>
      </c>
      <c r="AC289" s="433" t="s">
        <v>411</v>
      </c>
      <c r="AD289" s="138"/>
      <c r="AE289" s="331" t="s">
        <v>222</v>
      </c>
      <c r="AF289" s="330" t="s">
        <v>744</v>
      </c>
      <c r="AG289" s="331" t="s">
        <v>3</v>
      </c>
      <c r="AH289" s="332" t="s">
        <v>12</v>
      </c>
      <c r="AI289" s="332" t="s">
        <v>8</v>
      </c>
      <c r="AJ289" s="333" t="str">
        <f t="shared" si="331"/>
        <v>40%</v>
      </c>
      <c r="AK289" s="332" t="s">
        <v>17</v>
      </c>
      <c r="AL289" s="332" t="s">
        <v>20</v>
      </c>
      <c r="AM289" s="332" t="s">
        <v>111</v>
      </c>
      <c r="AN289" s="308">
        <f>IFERROR(IF(AND(AG288="Probabilidad",AG289="Probabilidad"),(AP288-(+AP288*AJ289)),IF(AG289="Probabilidad",(Q288-(+Q288*AJ289)),IF(AG289="Impacto",AP288,""))),"")</f>
        <v>0.14399999999999999</v>
      </c>
      <c r="AO289" s="419" t="str">
        <f t="shared" si="365"/>
        <v>Muy Baja</v>
      </c>
      <c r="AP289" s="125">
        <f>+AN289</f>
        <v>0.14399999999999999</v>
      </c>
      <c r="AQ289" s="419" t="str">
        <f t="shared" si="366"/>
        <v>Moderado</v>
      </c>
      <c r="AR289" s="125">
        <f>IFERROR(IF(AND(AG288="Impacto",AG289="Impacto"),(AR288-(+AR288*AJ289)),IF(AG289="Impacto",(Y288-(+Y288*AJ289)),IF(AG289="Probabilidad",AR288,""))),"")</f>
        <v>0.6</v>
      </c>
      <c r="AS289" s="404" t="str">
        <f t="shared" si="367"/>
        <v>Moderado</v>
      </c>
      <c r="AT289" s="546"/>
      <c r="AU289" s="546"/>
      <c r="AV289" s="547"/>
      <c r="AW289" s="319"/>
      <c r="AX289" s="319"/>
      <c r="AY289" s="335">
        <v>2</v>
      </c>
      <c r="AZ289" s="336">
        <v>0</v>
      </c>
      <c r="BA289" s="336">
        <v>1</v>
      </c>
      <c r="BB289" s="336">
        <v>0</v>
      </c>
      <c r="BC289" s="336">
        <v>1</v>
      </c>
      <c r="BJ289" s="329"/>
      <c r="BK289" s="329"/>
      <c r="BL289" s="329"/>
      <c r="BM289" s="329"/>
      <c r="BN289" s="329"/>
      <c r="BO289" s="329"/>
      <c r="BP289" s="329"/>
      <c r="BQ289" s="329"/>
      <c r="BR289" s="329"/>
      <c r="BS289" s="329"/>
      <c r="BT289" s="329"/>
      <c r="BU289" s="329"/>
      <c r="BV289" s="329"/>
      <c r="BW289" s="329"/>
      <c r="BX289" s="329"/>
      <c r="BY289" s="329"/>
      <c r="BZ289" s="329"/>
      <c r="CA289" s="329"/>
      <c r="CB289" s="329"/>
      <c r="CC289" s="329"/>
      <c r="CD289" s="329"/>
      <c r="CE289" s="329"/>
      <c r="CF289" s="329"/>
      <c r="CG289" s="329"/>
      <c r="CH289" s="329"/>
      <c r="CL289" s="329"/>
    </row>
    <row r="290" spans="1:90" s="1" customFormat="1" hidden="1" x14ac:dyDescent="0.3">
      <c r="A290" s="565"/>
      <c r="B290" s="567" t="s">
        <v>414</v>
      </c>
      <c r="C290" s="567" t="s">
        <v>266</v>
      </c>
      <c r="D290" s="567"/>
      <c r="E290" s="567"/>
      <c r="F290" s="541"/>
      <c r="G290" s="541"/>
      <c r="H290" s="541"/>
      <c r="I290" s="541"/>
      <c r="J290" s="567" t="s">
        <v>397</v>
      </c>
      <c r="K290" s="583" t="s">
        <v>413</v>
      </c>
      <c r="L290" s="583" t="s">
        <v>412</v>
      </c>
      <c r="M290" s="583" t="str">
        <f t="shared" si="346"/>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90" s="567"/>
      <c r="O290" s="566">
        <v>500</v>
      </c>
      <c r="P290" s="557"/>
      <c r="Q290" s="559"/>
      <c r="R290" s="581"/>
      <c r="S290" s="557"/>
      <c r="T290" s="559"/>
      <c r="U290" s="581"/>
      <c r="V290" s="557"/>
      <c r="W290" s="559"/>
      <c r="X290" s="561"/>
      <c r="Y290" s="559"/>
      <c r="Z290" s="561"/>
      <c r="AA290" s="566"/>
      <c r="AB290" s="408"/>
      <c r="AC290" s="433"/>
      <c r="AD290" s="138"/>
      <c r="AE290" s="331"/>
      <c r="AF290" s="330"/>
      <c r="AG290" s="331"/>
      <c r="AH290" s="332"/>
      <c r="AI290" s="332"/>
      <c r="AJ290" s="333" t="str">
        <f t="shared" si="331"/>
        <v/>
      </c>
      <c r="AK290" s="332"/>
      <c r="AL290" s="332"/>
      <c r="AM290" s="332"/>
      <c r="AN290" s="308" t="str">
        <f>IFERROR(IF(AND(AG289="Probabilidad",AG290="Probabilidad"),(AP289-(+AP289*AJ290)),IF(AG290="Probabilidad",(Q289-(+Q289*AJ290)),IF(AG290="Impacto",AP289,""))),"")</f>
        <v/>
      </c>
      <c r="AO290" s="419" t="str">
        <f t="shared" si="365"/>
        <v/>
      </c>
      <c r="AP290" s="125" t="str">
        <f>+AN290</f>
        <v/>
      </c>
      <c r="AQ290" s="419" t="str">
        <f t="shared" si="366"/>
        <v/>
      </c>
      <c r="AR290" s="125" t="str">
        <f>IFERROR(IF(AND(AG289="Impacto",AG290="Impacto"),(AR289-(+AR289*AJ290)),IF(AG290="Impacto",(Y289-(+Y289*AJ290)),IF(AG290="Probabilidad",AR289,""))),"")</f>
        <v/>
      </c>
      <c r="AS290" s="404" t="str">
        <f t="shared" si="367"/>
        <v/>
      </c>
      <c r="AT290" s="421"/>
      <c r="AU290" s="421"/>
      <c r="AV290" s="547"/>
      <c r="AW290" s="319"/>
      <c r="AX290" s="319"/>
      <c r="AY290" s="335"/>
      <c r="AZ290" s="336"/>
      <c r="BA290" s="336"/>
      <c r="BB290" s="336"/>
      <c r="BC290" s="336"/>
      <c r="BJ290" s="329"/>
      <c r="BK290" s="329"/>
      <c r="BL290" s="329"/>
      <c r="BM290" s="329"/>
      <c r="BN290" s="329"/>
      <c r="BO290" s="329"/>
      <c r="BP290" s="329"/>
      <c r="BQ290" s="329"/>
      <c r="BR290" s="329"/>
      <c r="BS290" s="329"/>
      <c r="BT290" s="329"/>
      <c r="BU290" s="329"/>
      <c r="BV290" s="329"/>
      <c r="BW290" s="329"/>
      <c r="BX290" s="329"/>
      <c r="BY290" s="329"/>
      <c r="BZ290" s="329"/>
      <c r="CA290" s="329"/>
      <c r="CB290" s="329"/>
      <c r="CC290" s="329"/>
      <c r="CD290" s="329"/>
      <c r="CE290" s="329"/>
      <c r="CF290" s="329"/>
      <c r="CG290" s="329"/>
      <c r="CH290" s="329"/>
      <c r="CL290" s="329"/>
    </row>
    <row r="291" spans="1:90" s="1" customFormat="1" ht="13.9" hidden="1" customHeight="1" x14ac:dyDescent="0.3">
      <c r="A291" s="565"/>
      <c r="B291" s="567" t="s">
        <v>414</v>
      </c>
      <c r="C291" s="567" t="s">
        <v>266</v>
      </c>
      <c r="D291" s="567"/>
      <c r="E291" s="567"/>
      <c r="F291" s="541"/>
      <c r="G291" s="541"/>
      <c r="H291" s="541"/>
      <c r="I291" s="541"/>
      <c r="J291" s="567" t="s">
        <v>397</v>
      </c>
      <c r="K291" s="583" t="s">
        <v>413</v>
      </c>
      <c r="L291" s="583" t="s">
        <v>412</v>
      </c>
      <c r="M291" s="583" t="str">
        <f t="shared" si="346"/>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91" s="567"/>
      <c r="O291" s="566">
        <v>500</v>
      </c>
      <c r="P291" s="557"/>
      <c r="Q291" s="559"/>
      <c r="R291" s="581"/>
      <c r="S291" s="557"/>
      <c r="T291" s="559"/>
      <c r="U291" s="581"/>
      <c r="V291" s="557"/>
      <c r="W291" s="559"/>
      <c r="X291" s="561"/>
      <c r="Y291" s="559"/>
      <c r="Z291" s="561"/>
      <c r="AA291" s="566"/>
      <c r="AB291" s="408"/>
      <c r="AC291" s="433"/>
      <c r="AD291" s="138"/>
      <c r="AE291" s="331"/>
      <c r="AF291" s="330"/>
      <c r="AG291" s="331" t="str">
        <f t="shared" si="336"/>
        <v/>
      </c>
      <c r="AH291" s="332"/>
      <c r="AI291" s="332"/>
      <c r="AJ291" s="333" t="str">
        <f t="shared" si="331"/>
        <v/>
      </c>
      <c r="AK291" s="332"/>
      <c r="AL291" s="332"/>
      <c r="AM291" s="332"/>
      <c r="AN291" s="124"/>
      <c r="AO291" s="419" t="str">
        <f t="shared" si="337"/>
        <v/>
      </c>
      <c r="AP291" s="125"/>
      <c r="AQ291" s="419" t="str">
        <f t="shared" si="338"/>
        <v/>
      </c>
      <c r="AR291" s="125" t="str">
        <f t="shared" si="339"/>
        <v/>
      </c>
      <c r="AS291" s="404" t="str">
        <f t="shared" si="340"/>
        <v/>
      </c>
      <c r="AT291" s="404"/>
      <c r="AU291" s="404"/>
      <c r="AV291" s="418"/>
      <c r="AW291" s="319"/>
      <c r="AX291" s="319"/>
      <c r="AY291" s="139"/>
      <c r="AZ291" s="136"/>
      <c r="BA291" s="136"/>
      <c r="BB291" s="136"/>
      <c r="BC291" s="136"/>
      <c r="BJ291" s="329"/>
      <c r="BK291" s="329"/>
      <c r="BL291" s="329"/>
      <c r="BM291" s="329"/>
      <c r="BN291" s="329"/>
      <c r="BO291" s="329"/>
      <c r="BP291" s="329"/>
      <c r="BQ291" s="329"/>
      <c r="BR291" s="329"/>
      <c r="BS291" s="329"/>
      <c r="BT291" s="329"/>
      <c r="BU291" s="329"/>
      <c r="BV291" s="329"/>
      <c r="BW291" s="329"/>
      <c r="BX291" s="329"/>
      <c r="BY291" s="329"/>
      <c r="BZ291" s="329"/>
      <c r="CA291" s="329"/>
      <c r="CB291" s="329"/>
      <c r="CC291" s="329"/>
      <c r="CD291" s="329"/>
      <c r="CE291" s="329"/>
      <c r="CF291" s="329"/>
      <c r="CG291" s="329"/>
      <c r="CH291" s="329"/>
      <c r="CL291" s="329"/>
    </row>
    <row r="292" spans="1:90" s="1" customFormat="1" ht="13.9" hidden="1" customHeight="1" x14ac:dyDescent="0.3">
      <c r="A292" s="565"/>
      <c r="B292" s="567" t="s">
        <v>414</v>
      </c>
      <c r="C292" s="567" t="s">
        <v>266</v>
      </c>
      <c r="D292" s="567"/>
      <c r="E292" s="567"/>
      <c r="F292" s="541"/>
      <c r="G292" s="541"/>
      <c r="H292" s="541"/>
      <c r="I292" s="541"/>
      <c r="J292" s="567" t="s">
        <v>397</v>
      </c>
      <c r="K292" s="583" t="s">
        <v>413</v>
      </c>
      <c r="L292" s="583" t="s">
        <v>412</v>
      </c>
      <c r="M292" s="583" t="str">
        <f t="shared" si="346"/>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92" s="567"/>
      <c r="O292" s="566">
        <v>500</v>
      </c>
      <c r="P292" s="557"/>
      <c r="Q292" s="559"/>
      <c r="R292" s="581"/>
      <c r="S292" s="557"/>
      <c r="T292" s="559"/>
      <c r="U292" s="581"/>
      <c r="V292" s="557"/>
      <c r="W292" s="559"/>
      <c r="X292" s="561"/>
      <c r="Y292" s="559"/>
      <c r="Z292" s="561"/>
      <c r="AA292" s="566"/>
      <c r="AB292" s="408"/>
      <c r="AC292" s="433"/>
      <c r="AD292" s="138"/>
      <c r="AE292" s="331"/>
      <c r="AF292" s="330"/>
      <c r="AG292" s="331" t="str">
        <f t="shared" si="336"/>
        <v/>
      </c>
      <c r="AH292" s="332"/>
      <c r="AI292" s="332"/>
      <c r="AJ292" s="333" t="str">
        <f t="shared" si="331"/>
        <v/>
      </c>
      <c r="AK292" s="332"/>
      <c r="AL292" s="332"/>
      <c r="AM292" s="332"/>
      <c r="AN292" s="124"/>
      <c r="AO292" s="419" t="str">
        <f t="shared" si="337"/>
        <v/>
      </c>
      <c r="AP292" s="125"/>
      <c r="AQ292" s="419" t="str">
        <f t="shared" si="338"/>
        <v/>
      </c>
      <c r="AR292" s="125" t="str">
        <f t="shared" si="339"/>
        <v/>
      </c>
      <c r="AS292" s="404" t="str">
        <f t="shared" si="340"/>
        <v/>
      </c>
      <c r="AT292" s="404"/>
      <c r="AU292" s="404"/>
      <c r="AV292" s="418"/>
      <c r="AW292" s="319"/>
      <c r="AX292" s="319"/>
      <c r="AY292" s="139"/>
      <c r="AZ292" s="136"/>
      <c r="BA292" s="136"/>
      <c r="BB292" s="136"/>
      <c r="BC292" s="136"/>
      <c r="BJ292" s="329"/>
      <c r="BK292" s="329"/>
      <c r="BL292" s="329"/>
      <c r="BM292" s="329"/>
      <c r="BN292" s="329"/>
      <c r="BO292" s="329"/>
      <c r="BP292" s="329"/>
      <c r="BQ292" s="329"/>
      <c r="BR292" s="329"/>
      <c r="BS292" s="329"/>
      <c r="BT292" s="329"/>
      <c r="BU292" s="329"/>
      <c r="BV292" s="329"/>
      <c r="BW292" s="329"/>
      <c r="BX292" s="329"/>
      <c r="BY292" s="329"/>
      <c r="BZ292" s="329"/>
      <c r="CA292" s="329"/>
      <c r="CB292" s="329"/>
      <c r="CC292" s="329"/>
      <c r="CD292" s="329"/>
      <c r="CE292" s="329"/>
      <c r="CF292" s="329"/>
      <c r="CG292" s="329"/>
      <c r="CH292" s="329"/>
      <c r="CL292" s="329"/>
    </row>
    <row r="293" spans="1:90" s="1" customFormat="1" ht="13.9" hidden="1" customHeight="1" x14ac:dyDescent="0.3">
      <c r="A293" s="565"/>
      <c r="B293" s="567" t="s">
        <v>414</v>
      </c>
      <c r="C293" s="567" t="s">
        <v>266</v>
      </c>
      <c r="D293" s="567"/>
      <c r="E293" s="567"/>
      <c r="F293" s="541"/>
      <c r="G293" s="541"/>
      <c r="H293" s="541"/>
      <c r="I293" s="541"/>
      <c r="J293" s="567" t="s">
        <v>397</v>
      </c>
      <c r="K293" s="583" t="s">
        <v>413</v>
      </c>
      <c r="L293" s="583" t="s">
        <v>412</v>
      </c>
      <c r="M293" s="583" t="str">
        <f t="shared" si="346"/>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93" s="567"/>
      <c r="O293" s="566">
        <v>500</v>
      </c>
      <c r="P293" s="557"/>
      <c r="Q293" s="559"/>
      <c r="R293" s="581"/>
      <c r="S293" s="557"/>
      <c r="T293" s="559"/>
      <c r="U293" s="581"/>
      <c r="V293" s="557"/>
      <c r="W293" s="559"/>
      <c r="X293" s="561"/>
      <c r="Y293" s="559"/>
      <c r="Z293" s="561"/>
      <c r="AA293" s="566"/>
      <c r="AB293" s="408"/>
      <c r="AC293" s="433"/>
      <c r="AD293" s="138"/>
      <c r="AE293" s="331"/>
      <c r="AF293" s="330"/>
      <c r="AG293" s="331" t="str">
        <f t="shared" si="336"/>
        <v/>
      </c>
      <c r="AH293" s="332"/>
      <c r="AI293" s="332"/>
      <c r="AJ293" s="333" t="str">
        <f t="shared" si="331"/>
        <v/>
      </c>
      <c r="AK293" s="332"/>
      <c r="AL293" s="332"/>
      <c r="AM293" s="332"/>
      <c r="AN293" s="124"/>
      <c r="AO293" s="419" t="str">
        <f t="shared" si="337"/>
        <v/>
      </c>
      <c r="AP293" s="125"/>
      <c r="AQ293" s="419" t="str">
        <f t="shared" si="338"/>
        <v/>
      </c>
      <c r="AR293" s="125" t="str">
        <f t="shared" si="339"/>
        <v/>
      </c>
      <c r="AS293" s="404" t="str">
        <f t="shared" si="340"/>
        <v/>
      </c>
      <c r="AT293" s="404"/>
      <c r="AU293" s="404"/>
      <c r="AV293" s="418"/>
      <c r="AW293" s="319"/>
      <c r="AX293" s="319"/>
      <c r="AY293" s="139"/>
      <c r="AZ293" s="136"/>
      <c r="BA293" s="136"/>
      <c r="BB293" s="136"/>
      <c r="BC293" s="136"/>
      <c r="BJ293" s="329"/>
      <c r="BK293" s="329"/>
      <c r="BL293" s="329"/>
      <c r="BM293" s="329"/>
      <c r="BN293" s="329"/>
      <c r="BO293" s="329"/>
      <c r="BP293" s="329"/>
      <c r="BQ293" s="329"/>
      <c r="BR293" s="329"/>
      <c r="BS293" s="329"/>
      <c r="BT293" s="329"/>
      <c r="BU293" s="329"/>
      <c r="BV293" s="329"/>
      <c r="BW293" s="329"/>
      <c r="BX293" s="329"/>
      <c r="BY293" s="329"/>
      <c r="BZ293" s="329"/>
      <c r="CA293" s="329"/>
      <c r="CB293" s="329"/>
      <c r="CC293" s="329"/>
      <c r="CD293" s="329"/>
      <c r="CE293" s="329"/>
      <c r="CF293" s="329"/>
      <c r="CG293" s="329"/>
      <c r="CH293" s="329"/>
      <c r="CL293" s="329"/>
    </row>
    <row r="294" spans="1:90" s="1" customFormat="1" ht="171" x14ac:dyDescent="0.3">
      <c r="A294" s="565" t="s">
        <v>410</v>
      </c>
      <c r="B294" s="567" t="s">
        <v>405</v>
      </c>
      <c r="C294" s="567" t="s">
        <v>266</v>
      </c>
      <c r="D294" s="567" t="s">
        <v>906</v>
      </c>
      <c r="E294" s="567" t="s">
        <v>902</v>
      </c>
      <c r="F294" s="541" t="s">
        <v>778</v>
      </c>
      <c r="G294" s="541" t="s">
        <v>791</v>
      </c>
      <c r="H294" s="541" t="s">
        <v>795</v>
      </c>
      <c r="I294" s="541" t="s">
        <v>799</v>
      </c>
      <c r="J294" s="567" t="s">
        <v>397</v>
      </c>
      <c r="K294" s="583" t="s">
        <v>408</v>
      </c>
      <c r="L294" s="583" t="s">
        <v>407</v>
      </c>
      <c r="M294" s="583" t="str">
        <f t="shared" si="346"/>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4" s="567" t="s">
        <v>116</v>
      </c>
      <c r="O294" s="566">
        <v>1</v>
      </c>
      <c r="P294" s="557" t="str">
        <f t="shared" si="320"/>
        <v>Muy Baja</v>
      </c>
      <c r="Q294" s="559">
        <f t="shared" ref="Q294" si="368">IF(P294="","",IF(P294="Muy Baja",0.2,IF(P294="Baja",0.4,IF(P294="Media",0.6,IF(P294="Alta",0.8,IF(P294="Muy Alta",1,))))))</f>
        <v>0.2</v>
      </c>
      <c r="R294" s="581" t="s">
        <v>128</v>
      </c>
      <c r="S294" s="557" t="str">
        <f>IF(OR(R294='Tabla Impacto'!$C$11,R294='Tabla Impacto'!$D$11),"Leve",IF(OR(R294='Tabla Impacto'!$C$12,R294='Tabla Impacto'!$D$12),"Menor",IF(OR(R294='Tabla Impacto'!$C$13,R294='Tabla Impacto'!$D$13),"Moderado",IF(OR(R294='Tabla Impacto'!$C$14,R294='Tabla Impacto'!$D$14),"Mayor",IF(OR(R294='Tabla Impacto'!$C$15,R294='Tabla Impacto'!$D$15),"Catastrófico","")))))</f>
        <v>Leve</v>
      </c>
      <c r="T294" s="559">
        <f t="shared" ref="T294" si="369">IF(S294="","",IF(S294="Leve",0.2,IF(S294="Menor",0.4,IF(S294="Moderado",0.6,IF(S294="Mayor",0.8,IF(S294="Catastrófico",1,))))))</f>
        <v>0.2</v>
      </c>
      <c r="U294" s="581" t="s">
        <v>346</v>
      </c>
      <c r="V294" s="557" t="str">
        <f>IF(OR(U294='Tabla Impacto'!$C$11,U294='Tabla Impacto'!$D$11),"Leve",IF(OR(U294='Tabla Impacto'!$C$12,U294='Tabla Impacto'!$D$12),"Menor",IF(OR(U294='Tabla Impacto'!$C$13,U294='Tabla Impacto'!$D$13),"Moderado",IF(OR(U294='Tabla Impacto'!$C$14,U294='Tabla Impacto'!$D$14),"Mayor",IF(OR(U294='Tabla Impacto'!$C$15,U294='Tabla Impacto'!$D$15),"Catastrófico","")))))</f>
        <v>Leve</v>
      </c>
      <c r="W294" s="559">
        <f t="shared" ref="W294" si="370">IF(V294="","",IF(V294="Leve",0.2,IF(V294="Menor",0.4,IF(V294="Moderado",0.6,IF(V294="Mayor",0.8,IF(V294="Catastrófico",1,))))))</f>
        <v>0.2</v>
      </c>
      <c r="X294" s="561" t="str">
        <f>IF(Y294="","",IF(Y294='Tabla Impacto'!$G$4,'Tabla Impacto'!$F$4,IF(Y294='Tabla Impacto'!$G$5,'Tabla Impacto'!$F$5,IF(Y294='Tabla Impacto'!$G$6,'Tabla Impacto'!$F$6,IF(Y294='Tabla Impacto'!$G$7,'Tabla Impacto'!$F$7,IF(Y294='Tabla Impacto'!$G$8,'Tabla Impacto'!$F$8))))))</f>
        <v>Leve</v>
      </c>
      <c r="Y294" s="559">
        <f t="shared" ref="Y294" si="371">+IF(T294="",W294,IF(W294="",T294,IF(T294&gt;W294,T294,W294)))</f>
        <v>0.2</v>
      </c>
      <c r="Z294" s="561" t="str">
        <f t="shared" ref="Z294" si="372">IF(OR(AND(P294="Muy Baja",X294="Leve"),AND(P294="Muy Baja",X294="Menor"),AND(P294="Baja",X294="Leve")),"Bajo",IF(OR(AND(P294="Muy baja",X294="Moderado"),AND(P294="Baja",X294="Menor"),AND(P294="Baja",X294="Moderado"),AND(P294="Media",X294="Leve"),AND(P294="Media",X294="Menor"),AND(P294="Media",X294="Moderado"),AND(P294="Alta",X294="Leve"),AND(P294="Alta",X294="Menor")),"Moderado",IF(OR(AND(P294="Muy Baja",X294="Mayor"),AND(P294="Baja",X294="Mayor"),AND(P294="Media",X294="Mayor"),AND(P294="Alta",X294="Moderado"),AND(P294="Alta",X294="Mayor"),AND(P294="Muy Alta",X294="Leve"),AND(P294="Muy Alta",X294="Menor"),AND(P294="Muy Alta",X294="Moderado"),AND(P294="Muy Alta",X294="Mayor")),"Alto",IF(OR(AND(P294="Muy Baja",X294="Catastrófico"),AND(P294="Baja",X294="Catastrófico"),AND(P294="Media",X294="Catastrófico"),AND(P294="Alta",X294="Catastrófico"),AND(P294="Muy Alta",X294="Catastrófico")),"Extremo",""))))</f>
        <v>Bajo</v>
      </c>
      <c r="AA294" s="566"/>
      <c r="AB294" s="408">
        <v>1</v>
      </c>
      <c r="AC294" s="433" t="s">
        <v>879</v>
      </c>
      <c r="AD294" s="138"/>
      <c r="AE294" s="331" t="s">
        <v>222</v>
      </c>
      <c r="AF294" s="330" t="s">
        <v>745</v>
      </c>
      <c r="AG294" s="331" t="s">
        <v>3</v>
      </c>
      <c r="AH294" s="332" t="s">
        <v>12</v>
      </c>
      <c r="AI294" s="332" t="s">
        <v>8</v>
      </c>
      <c r="AJ294" s="333" t="str">
        <f t="shared" si="331"/>
        <v>40%</v>
      </c>
      <c r="AK294" s="332" t="s">
        <v>17</v>
      </c>
      <c r="AL294" s="332" t="s">
        <v>20</v>
      </c>
      <c r="AM294" s="332" t="s">
        <v>111</v>
      </c>
      <c r="AN294" s="309">
        <f>IFERROR(IF(AG294="Probabilidad",(Q294-(+Q294*AJ294)),IF(AG294="Impacto",Q294,"")),"")</f>
        <v>0.12</v>
      </c>
      <c r="AO294" s="419" t="str">
        <f t="shared" si="337"/>
        <v>Muy Baja</v>
      </c>
      <c r="AP294" s="125">
        <f>+AN294</f>
        <v>0.12</v>
      </c>
      <c r="AQ294" s="419" t="str">
        <f t="shared" si="338"/>
        <v>Leve</v>
      </c>
      <c r="AR294" s="125">
        <f>IFERROR(IF(AG294="Impacto",(Y294-(+Y294*AJ294)),IF(AG294="Probabilidad",Y294,"")),"")</f>
        <v>0.2</v>
      </c>
      <c r="AS294" s="404" t="str">
        <f t="shared" si="340"/>
        <v>Bajo</v>
      </c>
      <c r="AT294" s="546">
        <f>+AP295</f>
        <v>7.1999999999999995E-2</v>
      </c>
      <c r="AU294" s="546">
        <f>+AR295</f>
        <v>0.2</v>
      </c>
      <c r="AV294" s="547" t="s">
        <v>122</v>
      </c>
      <c r="AW294" s="319"/>
      <c r="AX294" s="319"/>
      <c r="AY294" s="335">
        <v>4</v>
      </c>
      <c r="AZ294" s="336">
        <v>1</v>
      </c>
      <c r="BA294" s="336">
        <v>1</v>
      </c>
      <c r="BB294" s="336">
        <v>1</v>
      </c>
      <c r="BC294" s="336">
        <v>1</v>
      </c>
      <c r="BJ294" s="329"/>
      <c r="BK294" s="329"/>
      <c r="BL294" s="329"/>
      <c r="BM294" s="329"/>
      <c r="BN294" s="329"/>
      <c r="BO294" s="329"/>
      <c r="BP294" s="329"/>
      <c r="BQ294" s="329"/>
      <c r="BR294" s="329"/>
      <c r="BS294" s="329"/>
      <c r="BT294" s="329"/>
      <c r="BU294" s="329"/>
      <c r="BV294" s="329"/>
      <c r="BW294" s="329"/>
      <c r="BX294" s="329"/>
      <c r="BY294" s="329"/>
      <c r="BZ294" s="329"/>
      <c r="CA294" s="329"/>
      <c r="CB294" s="329"/>
      <c r="CC294" s="329"/>
      <c r="CD294" s="329"/>
      <c r="CE294" s="329"/>
      <c r="CF294" s="329"/>
      <c r="CG294" s="329"/>
      <c r="CH294" s="329"/>
      <c r="CL294" s="329"/>
    </row>
    <row r="295" spans="1:90" s="1" customFormat="1" ht="142.5" x14ac:dyDescent="0.3">
      <c r="A295" s="565"/>
      <c r="B295" s="567" t="s">
        <v>409</v>
      </c>
      <c r="C295" s="567" t="s">
        <v>266</v>
      </c>
      <c r="D295" s="567"/>
      <c r="E295" s="567"/>
      <c r="F295" s="541"/>
      <c r="G295" s="541"/>
      <c r="H295" s="541"/>
      <c r="I295" s="541"/>
      <c r="J295" s="567" t="s">
        <v>397</v>
      </c>
      <c r="K295" s="583" t="s">
        <v>408</v>
      </c>
      <c r="L295" s="583" t="s">
        <v>407</v>
      </c>
      <c r="M295" s="583" t="str">
        <f t="shared" si="346"/>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5" s="567"/>
      <c r="O295" s="566">
        <v>1</v>
      </c>
      <c r="P295" s="557"/>
      <c r="Q295" s="559"/>
      <c r="R295" s="581"/>
      <c r="S295" s="557"/>
      <c r="T295" s="559"/>
      <c r="U295" s="581"/>
      <c r="V295" s="557"/>
      <c r="W295" s="559"/>
      <c r="X295" s="561"/>
      <c r="Y295" s="559"/>
      <c r="Z295" s="561"/>
      <c r="AA295" s="566"/>
      <c r="AB295" s="408">
        <v>2</v>
      </c>
      <c r="AC295" s="433" t="s">
        <v>880</v>
      </c>
      <c r="AD295" s="138"/>
      <c r="AE295" s="331" t="s">
        <v>222</v>
      </c>
      <c r="AF295" s="330" t="s">
        <v>746</v>
      </c>
      <c r="AG295" s="331" t="s">
        <v>3</v>
      </c>
      <c r="AH295" s="332" t="s">
        <v>12</v>
      </c>
      <c r="AI295" s="332" t="s">
        <v>8</v>
      </c>
      <c r="AJ295" s="333" t="str">
        <f t="shared" si="331"/>
        <v>40%</v>
      </c>
      <c r="AK295" s="332" t="s">
        <v>17</v>
      </c>
      <c r="AL295" s="332" t="s">
        <v>20</v>
      </c>
      <c r="AM295" s="332" t="s">
        <v>111</v>
      </c>
      <c r="AN295" s="308">
        <f>IFERROR(IF(AND(AG294="Probabilidad",AG295="Probabilidad"),(AP294-(+AP294*AJ295)),IF(AG295="Probabilidad",(Q294-(+Q294*AJ295)),IF(AG295="Impacto",AP294,""))),"")</f>
        <v>7.1999999999999995E-2</v>
      </c>
      <c r="AO295" s="419" t="str">
        <f t="shared" si="337"/>
        <v>Muy Baja</v>
      </c>
      <c r="AP295" s="125">
        <f>+AN295</f>
        <v>7.1999999999999995E-2</v>
      </c>
      <c r="AQ295" s="419" t="str">
        <f t="shared" si="338"/>
        <v>Leve</v>
      </c>
      <c r="AR295" s="125">
        <f>IFERROR(IF(AND(AG294="Impacto",AG295="Impacto"),(AR294-(+AR294*AJ295)),IF(AG295="Impacto",(Y294-(+Y294*AJ295)),IF(AG295="Probabilidad",AR294,""))),"")</f>
        <v>0.2</v>
      </c>
      <c r="AS295" s="404" t="str">
        <f t="shared" si="340"/>
        <v>Bajo</v>
      </c>
      <c r="AT295" s="546"/>
      <c r="AU295" s="546"/>
      <c r="AV295" s="547"/>
      <c r="AW295" s="319"/>
      <c r="AX295" s="319"/>
      <c r="AY295" s="335">
        <v>4</v>
      </c>
      <c r="AZ295" s="336">
        <v>1</v>
      </c>
      <c r="BA295" s="336">
        <v>1</v>
      </c>
      <c r="BB295" s="336">
        <v>1</v>
      </c>
      <c r="BC295" s="336">
        <v>1</v>
      </c>
      <c r="BJ295" s="329"/>
      <c r="BK295" s="329"/>
      <c r="BL295" s="329"/>
      <c r="BM295" s="329"/>
      <c r="BN295" s="329"/>
      <c r="BO295" s="329"/>
      <c r="BP295" s="329"/>
      <c r="BQ295" s="329"/>
      <c r="BR295" s="329"/>
      <c r="BS295" s="329"/>
      <c r="BT295" s="329"/>
      <c r="BU295" s="329"/>
      <c r="BV295" s="329"/>
      <c r="BW295" s="329"/>
      <c r="BX295" s="329"/>
      <c r="BY295" s="329"/>
      <c r="BZ295" s="329"/>
      <c r="CA295" s="329"/>
      <c r="CB295" s="329"/>
      <c r="CC295" s="329"/>
      <c r="CD295" s="329"/>
      <c r="CE295" s="329"/>
      <c r="CF295" s="329"/>
      <c r="CG295" s="329"/>
      <c r="CH295" s="329"/>
      <c r="CL295" s="329"/>
    </row>
    <row r="296" spans="1:90" s="1" customFormat="1" ht="13.9" hidden="1" customHeight="1" x14ac:dyDescent="0.3">
      <c r="A296" s="565"/>
      <c r="B296" s="567" t="s">
        <v>409</v>
      </c>
      <c r="C296" s="567" t="s">
        <v>266</v>
      </c>
      <c r="D296" s="567"/>
      <c r="E296" s="567"/>
      <c r="F296" s="541"/>
      <c r="G296" s="541"/>
      <c r="H296" s="541"/>
      <c r="I296" s="541"/>
      <c r="J296" s="567" t="s">
        <v>397</v>
      </c>
      <c r="K296" s="583" t="s">
        <v>408</v>
      </c>
      <c r="L296" s="583" t="s">
        <v>407</v>
      </c>
      <c r="M296" s="583" t="str">
        <f t="shared" si="346"/>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6" s="567"/>
      <c r="O296" s="566">
        <v>1</v>
      </c>
      <c r="P296" s="557"/>
      <c r="Q296" s="559"/>
      <c r="R296" s="581"/>
      <c r="S296" s="557"/>
      <c r="T296" s="559"/>
      <c r="U296" s="581"/>
      <c r="V296" s="557"/>
      <c r="W296" s="559"/>
      <c r="X296" s="561"/>
      <c r="Y296" s="559"/>
      <c r="Z296" s="561"/>
      <c r="AA296" s="566"/>
      <c r="AB296" s="408"/>
      <c r="AC296" s="433"/>
      <c r="AD296" s="138"/>
      <c r="AE296" s="331"/>
      <c r="AF296" s="330"/>
      <c r="AG296" s="331" t="str">
        <f t="shared" si="336"/>
        <v/>
      </c>
      <c r="AH296" s="332"/>
      <c r="AI296" s="332"/>
      <c r="AJ296" s="333" t="str">
        <f t="shared" si="331"/>
        <v/>
      </c>
      <c r="AK296" s="332"/>
      <c r="AL296" s="332"/>
      <c r="AM296" s="332"/>
      <c r="AN296" s="124"/>
      <c r="AO296" s="419" t="str">
        <f t="shared" si="337"/>
        <v/>
      </c>
      <c r="AP296" s="125"/>
      <c r="AQ296" s="419" t="str">
        <f t="shared" si="338"/>
        <v/>
      </c>
      <c r="AR296" s="125" t="str">
        <f t="shared" si="339"/>
        <v/>
      </c>
      <c r="AS296" s="404" t="str">
        <f t="shared" si="340"/>
        <v/>
      </c>
      <c r="AT296" s="404"/>
      <c r="AU296" s="404"/>
      <c r="AV296" s="418"/>
      <c r="AW296" s="319"/>
      <c r="AX296" s="319"/>
      <c r="AY296" s="139"/>
      <c r="AZ296" s="136"/>
      <c r="BA296" s="136"/>
      <c r="BB296" s="136"/>
      <c r="BC296" s="136"/>
      <c r="BJ296" s="329"/>
      <c r="BK296" s="329"/>
      <c r="BL296" s="329"/>
      <c r="BM296" s="329"/>
      <c r="BN296" s="329"/>
      <c r="BO296" s="329"/>
      <c r="BP296" s="329"/>
      <c r="BQ296" s="329"/>
      <c r="BR296" s="329"/>
      <c r="BS296" s="329"/>
      <c r="BT296" s="329"/>
      <c r="BU296" s="329"/>
      <c r="BV296" s="329"/>
      <c r="BW296" s="329"/>
      <c r="BX296" s="329"/>
      <c r="BY296" s="329"/>
      <c r="BZ296" s="329"/>
      <c r="CA296" s="329"/>
      <c r="CB296" s="329"/>
      <c r="CC296" s="329"/>
      <c r="CD296" s="329"/>
      <c r="CE296" s="329"/>
      <c r="CF296" s="329"/>
      <c r="CG296" s="329"/>
      <c r="CH296" s="329"/>
      <c r="CL296" s="329"/>
    </row>
    <row r="297" spans="1:90" s="1" customFormat="1" ht="13.9" hidden="1" customHeight="1" x14ac:dyDescent="0.3">
      <c r="A297" s="565"/>
      <c r="B297" s="567" t="s">
        <v>409</v>
      </c>
      <c r="C297" s="567" t="s">
        <v>266</v>
      </c>
      <c r="D297" s="567"/>
      <c r="E297" s="567"/>
      <c r="F297" s="541"/>
      <c r="G297" s="541"/>
      <c r="H297" s="541"/>
      <c r="I297" s="541"/>
      <c r="J297" s="567" t="s">
        <v>397</v>
      </c>
      <c r="K297" s="583" t="s">
        <v>408</v>
      </c>
      <c r="L297" s="583" t="s">
        <v>407</v>
      </c>
      <c r="M297" s="583" t="str">
        <f t="shared" si="346"/>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7" s="567"/>
      <c r="O297" s="566">
        <v>1</v>
      </c>
      <c r="P297" s="557"/>
      <c r="Q297" s="559"/>
      <c r="R297" s="581"/>
      <c r="S297" s="557"/>
      <c r="T297" s="559"/>
      <c r="U297" s="581"/>
      <c r="V297" s="557"/>
      <c r="W297" s="559"/>
      <c r="X297" s="561"/>
      <c r="Y297" s="559"/>
      <c r="Z297" s="561"/>
      <c r="AA297" s="566"/>
      <c r="AB297" s="408"/>
      <c r="AC297" s="433"/>
      <c r="AD297" s="138"/>
      <c r="AE297" s="331"/>
      <c r="AF297" s="330"/>
      <c r="AG297" s="331" t="str">
        <f t="shared" si="336"/>
        <v/>
      </c>
      <c r="AH297" s="332"/>
      <c r="AI297" s="332"/>
      <c r="AJ297" s="333" t="str">
        <f t="shared" si="331"/>
        <v/>
      </c>
      <c r="AK297" s="332"/>
      <c r="AL297" s="332"/>
      <c r="AM297" s="332"/>
      <c r="AN297" s="124"/>
      <c r="AO297" s="419" t="str">
        <f t="shared" si="337"/>
        <v/>
      </c>
      <c r="AP297" s="125"/>
      <c r="AQ297" s="419" t="str">
        <f t="shared" si="338"/>
        <v/>
      </c>
      <c r="AR297" s="125" t="str">
        <f t="shared" si="339"/>
        <v/>
      </c>
      <c r="AS297" s="404" t="str">
        <f t="shared" si="340"/>
        <v/>
      </c>
      <c r="AT297" s="404"/>
      <c r="AU297" s="404"/>
      <c r="AV297" s="418"/>
      <c r="AW297" s="319"/>
      <c r="AX297" s="319"/>
      <c r="AY297" s="139"/>
      <c r="AZ297" s="136"/>
      <c r="BA297" s="136"/>
      <c r="BB297" s="136"/>
      <c r="BC297" s="136"/>
      <c r="BJ297" s="329"/>
      <c r="BK297" s="329"/>
      <c r="BL297" s="329"/>
      <c r="BM297" s="329"/>
      <c r="BN297" s="329"/>
      <c r="BO297" s="329"/>
      <c r="BP297" s="329"/>
      <c r="BQ297" s="329"/>
      <c r="BR297" s="329"/>
      <c r="BS297" s="329"/>
      <c r="BT297" s="329"/>
      <c r="BU297" s="329"/>
      <c r="BV297" s="329"/>
      <c r="BW297" s="329"/>
      <c r="BX297" s="329"/>
      <c r="BY297" s="329"/>
      <c r="BZ297" s="329"/>
      <c r="CA297" s="329"/>
      <c r="CB297" s="329"/>
      <c r="CC297" s="329"/>
      <c r="CD297" s="329"/>
      <c r="CE297" s="329"/>
      <c r="CF297" s="329"/>
      <c r="CG297" s="329"/>
      <c r="CH297" s="329"/>
      <c r="CL297" s="329"/>
    </row>
    <row r="298" spans="1:90" s="1" customFormat="1" ht="13.9" hidden="1" customHeight="1" x14ac:dyDescent="0.3">
      <c r="A298" s="565"/>
      <c r="B298" s="567" t="s">
        <v>409</v>
      </c>
      <c r="C298" s="567" t="s">
        <v>266</v>
      </c>
      <c r="D298" s="567"/>
      <c r="E298" s="567"/>
      <c r="F298" s="541"/>
      <c r="G298" s="541"/>
      <c r="H298" s="541"/>
      <c r="I298" s="541"/>
      <c r="J298" s="567" t="s">
        <v>397</v>
      </c>
      <c r="K298" s="583" t="s">
        <v>408</v>
      </c>
      <c r="L298" s="583" t="s">
        <v>407</v>
      </c>
      <c r="M298" s="583" t="str">
        <f t="shared" si="346"/>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8" s="567"/>
      <c r="O298" s="566">
        <v>1</v>
      </c>
      <c r="P298" s="557"/>
      <c r="Q298" s="559"/>
      <c r="R298" s="581"/>
      <c r="S298" s="557"/>
      <c r="T298" s="559"/>
      <c r="U298" s="581"/>
      <c r="V298" s="557"/>
      <c r="W298" s="559"/>
      <c r="X298" s="561"/>
      <c r="Y298" s="559"/>
      <c r="Z298" s="561"/>
      <c r="AA298" s="566"/>
      <c r="AB298" s="408"/>
      <c r="AC298" s="433"/>
      <c r="AD298" s="138"/>
      <c r="AE298" s="331"/>
      <c r="AF298" s="330"/>
      <c r="AG298" s="331" t="str">
        <f t="shared" si="336"/>
        <v/>
      </c>
      <c r="AH298" s="332"/>
      <c r="AI298" s="332"/>
      <c r="AJ298" s="333" t="str">
        <f t="shared" si="331"/>
        <v/>
      </c>
      <c r="AK298" s="332"/>
      <c r="AL298" s="332"/>
      <c r="AM298" s="332"/>
      <c r="AN298" s="124"/>
      <c r="AO298" s="419" t="str">
        <f t="shared" si="337"/>
        <v/>
      </c>
      <c r="AP298" s="125"/>
      <c r="AQ298" s="419" t="str">
        <f t="shared" si="338"/>
        <v/>
      </c>
      <c r="AR298" s="125" t="str">
        <f t="shared" si="339"/>
        <v/>
      </c>
      <c r="AS298" s="404" t="str">
        <f t="shared" si="340"/>
        <v/>
      </c>
      <c r="AT298" s="404"/>
      <c r="AU298" s="404"/>
      <c r="AV298" s="418"/>
      <c r="AW298" s="319"/>
      <c r="AX298" s="319"/>
      <c r="AY298" s="139"/>
      <c r="AZ298" s="136"/>
      <c r="BA298" s="136"/>
      <c r="BB298" s="136"/>
      <c r="BC298" s="136"/>
      <c r="BJ298" s="329"/>
      <c r="BK298" s="329"/>
      <c r="BL298" s="329"/>
      <c r="BM298" s="329"/>
      <c r="BN298" s="329"/>
      <c r="BO298" s="329"/>
      <c r="BP298" s="329"/>
      <c r="BQ298" s="329"/>
      <c r="BR298" s="329"/>
      <c r="BS298" s="329"/>
      <c r="BT298" s="329"/>
      <c r="BU298" s="329"/>
      <c r="BV298" s="329"/>
      <c r="BW298" s="329"/>
      <c r="BX298" s="329"/>
      <c r="BY298" s="329"/>
      <c r="BZ298" s="329"/>
      <c r="CA298" s="329"/>
      <c r="CB298" s="329"/>
      <c r="CC298" s="329"/>
      <c r="CD298" s="329"/>
      <c r="CE298" s="329"/>
      <c r="CF298" s="329"/>
      <c r="CG298" s="329"/>
      <c r="CH298" s="329"/>
      <c r="CL298" s="329"/>
    </row>
    <row r="299" spans="1:90" s="1" customFormat="1" ht="13.9" hidden="1" customHeight="1" x14ac:dyDescent="0.3">
      <c r="A299" s="565"/>
      <c r="B299" s="567" t="s">
        <v>409</v>
      </c>
      <c r="C299" s="567" t="s">
        <v>266</v>
      </c>
      <c r="D299" s="567"/>
      <c r="E299" s="567"/>
      <c r="F299" s="541"/>
      <c r="G299" s="541"/>
      <c r="H299" s="541"/>
      <c r="I299" s="541"/>
      <c r="J299" s="567" t="s">
        <v>397</v>
      </c>
      <c r="K299" s="583" t="s">
        <v>408</v>
      </c>
      <c r="L299" s="583" t="s">
        <v>407</v>
      </c>
      <c r="M299" s="583" t="str">
        <f t="shared" si="346"/>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9" s="567"/>
      <c r="O299" s="566">
        <v>1</v>
      </c>
      <c r="P299" s="557"/>
      <c r="Q299" s="559"/>
      <c r="R299" s="581"/>
      <c r="S299" s="557"/>
      <c r="T299" s="559"/>
      <c r="U299" s="581"/>
      <c r="V299" s="557"/>
      <c r="W299" s="559"/>
      <c r="X299" s="561"/>
      <c r="Y299" s="559"/>
      <c r="Z299" s="561"/>
      <c r="AA299" s="566"/>
      <c r="AB299" s="408"/>
      <c r="AC299" s="433"/>
      <c r="AD299" s="138"/>
      <c r="AE299" s="331"/>
      <c r="AF299" s="330"/>
      <c r="AG299" s="331" t="str">
        <f t="shared" si="336"/>
        <v/>
      </c>
      <c r="AH299" s="332"/>
      <c r="AI299" s="332"/>
      <c r="AJ299" s="333" t="str">
        <f t="shared" si="331"/>
        <v/>
      </c>
      <c r="AK299" s="332"/>
      <c r="AL299" s="332"/>
      <c r="AM299" s="332"/>
      <c r="AN299" s="124"/>
      <c r="AO299" s="419" t="str">
        <f t="shared" si="337"/>
        <v/>
      </c>
      <c r="AP299" s="125"/>
      <c r="AQ299" s="419" t="str">
        <f t="shared" si="338"/>
        <v/>
      </c>
      <c r="AR299" s="125" t="str">
        <f t="shared" si="339"/>
        <v/>
      </c>
      <c r="AS299" s="404" t="str">
        <f t="shared" si="340"/>
        <v/>
      </c>
      <c r="AT299" s="404"/>
      <c r="AU299" s="404"/>
      <c r="AV299" s="418"/>
      <c r="AW299" s="319"/>
      <c r="AX299" s="319"/>
      <c r="AY299" s="139"/>
      <c r="AZ299" s="136"/>
      <c r="BA299" s="136"/>
      <c r="BB299" s="136"/>
      <c r="BC299" s="136"/>
      <c r="BJ299" s="329"/>
      <c r="BK299" s="329"/>
      <c r="BL299" s="329"/>
      <c r="BM299" s="329"/>
      <c r="BN299" s="329"/>
      <c r="BO299" s="329"/>
      <c r="BP299" s="329"/>
      <c r="BQ299" s="329"/>
      <c r="BR299" s="329"/>
      <c r="BS299" s="329"/>
      <c r="BT299" s="329"/>
      <c r="BU299" s="329"/>
      <c r="BV299" s="329"/>
      <c r="BW299" s="329"/>
      <c r="BX299" s="329"/>
      <c r="BY299" s="329"/>
      <c r="BZ299" s="329"/>
      <c r="CA299" s="329"/>
      <c r="CB299" s="329"/>
      <c r="CC299" s="329"/>
      <c r="CD299" s="329"/>
      <c r="CE299" s="329"/>
      <c r="CF299" s="329"/>
      <c r="CG299" s="329"/>
      <c r="CH299" s="329"/>
      <c r="CL299" s="329"/>
    </row>
    <row r="300" spans="1:90" s="1" customFormat="1" ht="185.25" x14ac:dyDescent="0.3">
      <c r="A300" s="565" t="s">
        <v>406</v>
      </c>
      <c r="B300" s="567" t="s">
        <v>402</v>
      </c>
      <c r="C300" s="567" t="s">
        <v>268</v>
      </c>
      <c r="D300" s="567" t="s">
        <v>907</v>
      </c>
      <c r="E300" s="567" t="s">
        <v>270</v>
      </c>
      <c r="F300" s="541" t="s">
        <v>779</v>
      </c>
      <c r="G300" s="541" t="s">
        <v>792</v>
      </c>
      <c r="H300" s="541" t="s">
        <v>795</v>
      </c>
      <c r="I300" s="541" t="s">
        <v>801</v>
      </c>
      <c r="J300" s="567" t="s">
        <v>353</v>
      </c>
      <c r="K300" s="582" t="s">
        <v>404</v>
      </c>
      <c r="L300" s="583" t="s">
        <v>826</v>
      </c>
      <c r="M300" s="583" t="str">
        <f t="shared" si="346"/>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0" s="567" t="s">
        <v>213</v>
      </c>
      <c r="O300" s="566">
        <v>24385</v>
      </c>
      <c r="P300" s="557" t="str">
        <f t="shared" si="310"/>
        <v>Muy Alta</v>
      </c>
      <c r="Q300" s="559">
        <f t="shared" ref="Q300" si="373">IF(P300="","",IF(P300="Muy Baja",0.2,IF(P300="Baja",0.4,IF(P300="Media",0.6,IF(P300="Alta",0.8,IF(P300="Muy Alta",1,))))))</f>
        <v>1</v>
      </c>
      <c r="R300" s="581"/>
      <c r="S300" s="557" t="str">
        <f>IF(OR(R300='Tabla Impacto'!$C$11,R300='Tabla Impacto'!$D$11),"Leve",IF(OR(R300='Tabla Impacto'!$C$12,R300='Tabla Impacto'!$D$12),"Menor",IF(OR(R300='Tabla Impacto'!$C$13,R300='Tabla Impacto'!$D$13),"Moderado",IF(OR(R300='Tabla Impacto'!$C$14,R300='Tabla Impacto'!$D$14),"Mayor",IF(OR(R300='Tabla Impacto'!$C$15,R300='Tabla Impacto'!$D$15),"Catastrófico","")))))</f>
        <v/>
      </c>
      <c r="T300" s="559" t="str">
        <f t="shared" ref="T300" si="374">IF(S300="","",IF(S300="Leve",0.2,IF(S300="Menor",0.4,IF(S300="Moderado",0.6,IF(S300="Mayor",0.8,IF(S300="Catastrófico",1,))))))</f>
        <v/>
      </c>
      <c r="U300" s="581" t="s">
        <v>136</v>
      </c>
      <c r="V300" s="557" t="str">
        <f>IF(OR(U300='Tabla Impacto'!$C$11,U300='Tabla Impacto'!$D$11),"Leve",IF(OR(U300='Tabla Impacto'!$C$12,U300='Tabla Impacto'!$D$12),"Menor",IF(OR(U300='Tabla Impacto'!$C$13,U300='Tabla Impacto'!$D$13),"Moderado",IF(OR(U300='Tabla Impacto'!$C$14,U300='Tabla Impacto'!$D$14),"Mayor",IF(OR(U300='Tabla Impacto'!$C$15,U300='Tabla Impacto'!$D$15),"Catastrófico","")))))</f>
        <v>Moderado</v>
      </c>
      <c r="W300" s="559">
        <f t="shared" ref="W300" si="375">IF(V300="","",IF(V300="Leve",0.2,IF(V300="Menor",0.4,IF(V300="Moderado",0.6,IF(V300="Mayor",0.8,IF(V300="Catastrófico",1,))))))</f>
        <v>0.6</v>
      </c>
      <c r="X300" s="561" t="str">
        <f>IF(Y300="","",IF(Y300='Tabla Impacto'!$G$4,'Tabla Impacto'!$F$4,IF(Y300='Tabla Impacto'!$G$5,'Tabla Impacto'!$F$5,IF(Y300='Tabla Impacto'!$G$6,'Tabla Impacto'!$F$6,IF(Y300='Tabla Impacto'!$G$7,'Tabla Impacto'!$F$7,IF(Y300='Tabla Impacto'!$G$8,'Tabla Impacto'!$F$8))))))</f>
        <v>Moderado</v>
      </c>
      <c r="Y300" s="559">
        <f t="shared" ref="Y300" si="376">+IF(T300="",W300,IF(W300="",T300,IF(T300&gt;W300,T300,W300)))</f>
        <v>0.6</v>
      </c>
      <c r="Z300" s="561" t="str">
        <f t="shared" ref="Z300" si="377">IF(OR(AND(P300="Muy Baja",X300="Leve"),AND(P300="Muy Baja",X300="Menor"),AND(P300="Baja",X300="Leve")),"Bajo",IF(OR(AND(P300="Muy baja",X300="Moderado"),AND(P300="Baja",X300="Menor"),AND(P300="Baja",X300="Moderado"),AND(P300="Media",X300="Leve"),AND(P300="Media",X300="Menor"),AND(P300="Media",X300="Moderado"),AND(P300="Alta",X300="Leve"),AND(P300="Alta",X300="Menor")),"Moderado",IF(OR(AND(P300="Muy Baja",X300="Mayor"),AND(P300="Baja",X300="Mayor"),AND(P300="Media",X300="Mayor"),AND(P300="Alta",X300="Moderado"),AND(P300="Alta",X300="Mayor"),AND(P300="Muy Alta",X300="Leve"),AND(P300="Muy Alta",X300="Menor"),AND(P300="Muy Alta",X300="Moderado"),AND(P300="Muy Alta",X300="Mayor")),"Alto",IF(OR(AND(P300="Muy Baja",X300="Catastrófico"),AND(P300="Baja",X300="Catastrófico"),AND(P300="Media",X300="Catastrófico"),AND(P300="Alta",X300="Catastrófico"),AND(P300="Muy Alta",X300="Catastrófico")),"Extremo",""))))</f>
        <v>Alto</v>
      </c>
      <c r="AA300" s="566"/>
      <c r="AB300" s="408">
        <v>1</v>
      </c>
      <c r="AC300" s="338" t="s">
        <v>881</v>
      </c>
      <c r="AD300" s="138"/>
      <c r="AE300" s="331" t="s">
        <v>222</v>
      </c>
      <c r="AF300" s="330" t="s">
        <v>747</v>
      </c>
      <c r="AG300" s="331" t="s">
        <v>3</v>
      </c>
      <c r="AH300" s="332" t="s">
        <v>12</v>
      </c>
      <c r="AI300" s="332" t="s">
        <v>8</v>
      </c>
      <c r="AJ300" s="333" t="str">
        <f t="shared" si="331"/>
        <v>40%</v>
      </c>
      <c r="AK300" s="332" t="s">
        <v>17</v>
      </c>
      <c r="AL300" s="332" t="s">
        <v>20</v>
      </c>
      <c r="AM300" s="332" t="s">
        <v>111</v>
      </c>
      <c r="AN300" s="309">
        <f>IFERROR(IF(AG300="Probabilidad",(Q300-(+Q300*AJ300)),IF(AG300="Impacto",Q300,"")),"")</f>
        <v>0.6</v>
      </c>
      <c r="AO300" s="419" t="str">
        <f t="shared" ref="AO300" si="378">IFERROR(IF(AN300="","",IF(AN300&lt;=0.2,"Muy Baja",IF(AN300&lt;=0.4,"Baja",IF(AN300&lt;=0.6,"Media",IF(AN300&lt;=0.8,"Alta","Muy Alta"))))),"")</f>
        <v>Media</v>
      </c>
      <c r="AP300" s="125">
        <f>+AN300</f>
        <v>0.6</v>
      </c>
      <c r="AQ300" s="419" t="str">
        <f t="shared" ref="AQ300" si="379">IFERROR(IF(AR300="","",IF(AR300&lt;=0.2,"Leve",IF(AR300&lt;=0.4,"Menor",IF(AR300&lt;=0.6,"Moderado",IF(AR300&lt;=0.8,"Mayor","Catastrófico"))))),"")</f>
        <v>Moderado</v>
      </c>
      <c r="AR300" s="125">
        <f>IFERROR(IF(AG300="Impacto",(Y300-(+Y300*AJ300)),IF(AG300="Probabilidad",Y300,"")),"")</f>
        <v>0.6</v>
      </c>
      <c r="AS300" s="404" t="str">
        <f t="shared" ref="AS300" si="380">IFERROR(IF(OR(AND(AO300="Muy Baja",AQ300="Leve"),AND(AO300="Muy Baja",AQ300="Menor"),AND(AO300="Baja",AQ300="Leve")),"Bajo",IF(OR(AND(AO300="Muy baja",AQ300="Moderado"),AND(AO300="Baja",AQ300="Menor"),AND(AO300="Baja",AQ300="Moderado"),AND(AO300="Media",AQ300="Leve"),AND(AO300="Media",AQ300="Menor"),AND(AO300="Media",AQ300="Moderado"),AND(AO300="Alta",AQ300="Leve"),AND(AO300="Alta",AQ300="Menor")),"Moderado",IF(OR(AND(AO300="Muy Baja",AQ300="Mayor"),AND(AO300="Baja",AQ300="Mayor"),AND(AO300="Media",AQ300="Mayor"),AND(AO300="Alta",AQ300="Moderado"),AND(AO300="Alta",AQ300="Mayor"),AND(AO300="Muy Alta",AQ300="Leve"),AND(AO300="Muy Alta",AQ300="Menor"),AND(AO300="Muy Alta",AQ300="Moderado"),AND(AO300="Muy Alta",AQ300="Mayor")),"Alto",IF(OR(AND(AO300="Muy Baja",AQ300="Catastrófico"),AND(AO300="Baja",AQ300="Catastrófico"),AND(AO300="Media",AQ300="Catastrófico"),AND(AO300="Alta",AQ300="Catastrófico"),AND(AO300="Muy Alta",AQ300="Catastrófico")),"Extremo","")))),"")</f>
        <v>Moderado</v>
      </c>
      <c r="AT300" s="416">
        <f>+AP300</f>
        <v>0.6</v>
      </c>
      <c r="AU300" s="416">
        <f>+AR300</f>
        <v>0.6</v>
      </c>
      <c r="AV300" s="418" t="s">
        <v>122</v>
      </c>
      <c r="AW300" s="319"/>
      <c r="AX300" s="319"/>
      <c r="AY300" s="335">
        <v>12</v>
      </c>
      <c r="AZ300" s="336">
        <v>3</v>
      </c>
      <c r="BA300" s="336">
        <v>3</v>
      </c>
      <c r="BB300" s="336">
        <v>3</v>
      </c>
      <c r="BC300" s="336">
        <v>3</v>
      </c>
      <c r="BJ300" s="329"/>
      <c r="BK300" s="329"/>
      <c r="BL300" s="329"/>
      <c r="BM300" s="329"/>
      <c r="BN300" s="329"/>
      <c r="BO300" s="329"/>
      <c r="BP300" s="329"/>
      <c r="BQ300" s="329"/>
      <c r="BR300" s="329"/>
      <c r="BS300" s="329"/>
      <c r="BT300" s="329"/>
      <c r="BU300" s="329"/>
      <c r="BV300" s="329"/>
      <c r="BW300" s="329"/>
      <c r="BX300" s="329"/>
      <c r="BY300" s="329"/>
      <c r="BZ300" s="329"/>
      <c r="CA300" s="329"/>
      <c r="CB300" s="329"/>
      <c r="CC300" s="329"/>
      <c r="CD300" s="329"/>
      <c r="CE300" s="329"/>
      <c r="CF300" s="329"/>
      <c r="CG300" s="329"/>
      <c r="CH300" s="329"/>
      <c r="CL300" s="329"/>
    </row>
    <row r="301" spans="1:90" s="1" customFormat="1" ht="13.9" hidden="1" customHeight="1" x14ac:dyDescent="0.3">
      <c r="A301" s="565"/>
      <c r="B301" s="567" t="s">
        <v>405</v>
      </c>
      <c r="C301" s="567" t="s">
        <v>268</v>
      </c>
      <c r="D301" s="567"/>
      <c r="E301" s="567"/>
      <c r="F301" s="541"/>
      <c r="G301" s="541"/>
      <c r="H301" s="541"/>
      <c r="I301" s="541"/>
      <c r="J301" s="567" t="s">
        <v>353</v>
      </c>
      <c r="K301" s="582" t="s">
        <v>404</v>
      </c>
      <c r="L301" s="583" t="s">
        <v>826</v>
      </c>
      <c r="M301" s="583" t="str">
        <f t="shared" si="346"/>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1" s="567"/>
      <c r="O301" s="566">
        <v>24385</v>
      </c>
      <c r="P301" s="557"/>
      <c r="Q301" s="559"/>
      <c r="R301" s="581"/>
      <c r="S301" s="557"/>
      <c r="T301" s="559"/>
      <c r="U301" s="581"/>
      <c r="V301" s="557"/>
      <c r="W301" s="559"/>
      <c r="X301" s="561"/>
      <c r="Y301" s="559"/>
      <c r="Z301" s="561"/>
      <c r="AA301" s="566"/>
      <c r="AB301" s="408"/>
      <c r="AC301" s="433"/>
      <c r="AD301" s="138"/>
      <c r="AE301" s="331"/>
      <c r="AF301" s="330"/>
      <c r="AG301" s="331"/>
      <c r="AH301" s="332"/>
      <c r="AI301" s="332"/>
      <c r="AJ301" s="333" t="str">
        <f t="shared" si="331"/>
        <v/>
      </c>
      <c r="AK301" s="332"/>
      <c r="AL301" s="332"/>
      <c r="AM301" s="332"/>
      <c r="AN301" s="124"/>
      <c r="AO301" s="419" t="str">
        <f t="shared" si="337"/>
        <v/>
      </c>
      <c r="AP301" s="125"/>
      <c r="AQ301" s="419" t="str">
        <f t="shared" si="338"/>
        <v/>
      </c>
      <c r="AR301" s="125" t="str">
        <f t="shared" si="339"/>
        <v/>
      </c>
      <c r="AS301" s="404" t="str">
        <f t="shared" si="340"/>
        <v/>
      </c>
      <c r="AT301" s="404"/>
      <c r="AU301" s="404"/>
      <c r="AV301" s="418"/>
      <c r="AW301" s="319"/>
      <c r="AX301" s="319"/>
      <c r="AY301" s="139"/>
      <c r="AZ301" s="136"/>
      <c r="BA301" s="136"/>
      <c r="BB301" s="136"/>
      <c r="BC301" s="136"/>
      <c r="BJ301" s="329"/>
      <c r="BK301" s="329"/>
      <c r="BL301" s="329"/>
      <c r="BM301" s="329"/>
      <c r="BN301" s="329"/>
      <c r="BO301" s="329"/>
      <c r="BP301" s="329"/>
      <c r="BQ301" s="329"/>
      <c r="BR301" s="329"/>
      <c r="BS301" s="329"/>
      <c r="BT301" s="329"/>
      <c r="BU301" s="329"/>
      <c r="BV301" s="329"/>
      <c r="BW301" s="329"/>
      <c r="BX301" s="329"/>
      <c r="BY301" s="329"/>
      <c r="BZ301" s="329"/>
      <c r="CA301" s="329"/>
      <c r="CB301" s="329"/>
      <c r="CC301" s="329"/>
      <c r="CD301" s="329"/>
      <c r="CE301" s="329"/>
      <c r="CF301" s="329"/>
      <c r="CG301" s="329"/>
      <c r="CH301" s="329"/>
      <c r="CL301" s="329"/>
    </row>
    <row r="302" spans="1:90" s="1" customFormat="1" ht="13.9" hidden="1" customHeight="1" x14ac:dyDescent="0.3">
      <c r="A302" s="565"/>
      <c r="B302" s="567" t="s">
        <v>405</v>
      </c>
      <c r="C302" s="567" t="s">
        <v>268</v>
      </c>
      <c r="D302" s="567"/>
      <c r="E302" s="567"/>
      <c r="F302" s="541"/>
      <c r="G302" s="541"/>
      <c r="H302" s="541"/>
      <c r="I302" s="541"/>
      <c r="J302" s="567" t="s">
        <v>353</v>
      </c>
      <c r="K302" s="582" t="s">
        <v>404</v>
      </c>
      <c r="L302" s="583" t="s">
        <v>826</v>
      </c>
      <c r="M302" s="583" t="str">
        <f t="shared" si="346"/>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2" s="567"/>
      <c r="O302" s="566">
        <v>24385</v>
      </c>
      <c r="P302" s="557"/>
      <c r="Q302" s="559"/>
      <c r="R302" s="581"/>
      <c r="S302" s="557"/>
      <c r="T302" s="559"/>
      <c r="U302" s="581"/>
      <c r="V302" s="557"/>
      <c r="W302" s="559"/>
      <c r="X302" s="561"/>
      <c r="Y302" s="559"/>
      <c r="Z302" s="561"/>
      <c r="AA302" s="566"/>
      <c r="AB302" s="408"/>
      <c r="AC302" s="433"/>
      <c r="AD302" s="138"/>
      <c r="AE302" s="331"/>
      <c r="AF302" s="330"/>
      <c r="AG302" s="331" t="str">
        <f t="shared" si="336"/>
        <v/>
      </c>
      <c r="AH302" s="332"/>
      <c r="AI302" s="332"/>
      <c r="AJ302" s="333" t="str">
        <f t="shared" si="331"/>
        <v/>
      </c>
      <c r="AK302" s="332"/>
      <c r="AL302" s="332"/>
      <c r="AM302" s="332"/>
      <c r="AN302" s="124"/>
      <c r="AO302" s="419" t="str">
        <f t="shared" si="337"/>
        <v/>
      </c>
      <c r="AP302" s="125"/>
      <c r="AQ302" s="419" t="str">
        <f t="shared" si="338"/>
        <v/>
      </c>
      <c r="AR302" s="125" t="str">
        <f t="shared" si="339"/>
        <v/>
      </c>
      <c r="AS302" s="404" t="str">
        <f t="shared" si="340"/>
        <v/>
      </c>
      <c r="AT302" s="404"/>
      <c r="AU302" s="404"/>
      <c r="AV302" s="418"/>
      <c r="AW302" s="319"/>
      <c r="AX302" s="319"/>
      <c r="AY302" s="139"/>
      <c r="AZ302" s="136"/>
      <c r="BA302" s="136"/>
      <c r="BB302" s="136"/>
      <c r="BC302" s="136"/>
      <c r="BJ302" s="329"/>
      <c r="BK302" s="329"/>
      <c r="BL302" s="329"/>
      <c r="BM302" s="329"/>
      <c r="BN302" s="329"/>
      <c r="BO302" s="329"/>
      <c r="BP302" s="329"/>
      <c r="BQ302" s="329"/>
      <c r="BR302" s="329"/>
      <c r="BS302" s="329"/>
      <c r="BT302" s="329"/>
      <c r="BU302" s="329"/>
      <c r="BV302" s="329"/>
      <c r="BW302" s="329"/>
      <c r="BX302" s="329"/>
      <c r="BY302" s="329"/>
      <c r="BZ302" s="329"/>
      <c r="CA302" s="329"/>
      <c r="CB302" s="329"/>
      <c r="CC302" s="329"/>
      <c r="CD302" s="329"/>
      <c r="CE302" s="329"/>
      <c r="CF302" s="329"/>
      <c r="CG302" s="329"/>
      <c r="CH302" s="329"/>
      <c r="CL302" s="329"/>
    </row>
    <row r="303" spans="1:90" s="1" customFormat="1" ht="13.9" hidden="1" customHeight="1" x14ac:dyDescent="0.3">
      <c r="A303" s="565"/>
      <c r="B303" s="567" t="s">
        <v>405</v>
      </c>
      <c r="C303" s="567" t="s">
        <v>268</v>
      </c>
      <c r="D303" s="567"/>
      <c r="E303" s="567"/>
      <c r="F303" s="541"/>
      <c r="G303" s="541"/>
      <c r="H303" s="541"/>
      <c r="I303" s="541"/>
      <c r="J303" s="567" t="s">
        <v>353</v>
      </c>
      <c r="K303" s="582" t="s">
        <v>404</v>
      </c>
      <c r="L303" s="583" t="s">
        <v>826</v>
      </c>
      <c r="M303" s="583" t="str">
        <f t="shared" si="346"/>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3" s="567"/>
      <c r="O303" s="566">
        <v>24385</v>
      </c>
      <c r="P303" s="557"/>
      <c r="Q303" s="559"/>
      <c r="R303" s="581"/>
      <c r="S303" s="557"/>
      <c r="T303" s="559"/>
      <c r="U303" s="581"/>
      <c r="V303" s="557"/>
      <c r="W303" s="559"/>
      <c r="X303" s="561"/>
      <c r="Y303" s="559"/>
      <c r="Z303" s="561"/>
      <c r="AA303" s="566"/>
      <c r="AB303" s="408"/>
      <c r="AC303" s="433"/>
      <c r="AD303" s="138"/>
      <c r="AE303" s="331"/>
      <c r="AF303" s="330"/>
      <c r="AG303" s="331" t="str">
        <f t="shared" si="336"/>
        <v/>
      </c>
      <c r="AH303" s="332"/>
      <c r="AI303" s="332"/>
      <c r="AJ303" s="333" t="str">
        <f t="shared" si="331"/>
        <v/>
      </c>
      <c r="AK303" s="332"/>
      <c r="AL303" s="332"/>
      <c r="AM303" s="332"/>
      <c r="AN303" s="124"/>
      <c r="AO303" s="419" t="str">
        <f t="shared" si="337"/>
        <v/>
      </c>
      <c r="AP303" s="125"/>
      <c r="AQ303" s="419" t="str">
        <f t="shared" si="338"/>
        <v/>
      </c>
      <c r="AR303" s="125" t="str">
        <f t="shared" si="339"/>
        <v/>
      </c>
      <c r="AS303" s="404" t="str">
        <f t="shared" si="340"/>
        <v/>
      </c>
      <c r="AT303" s="404"/>
      <c r="AU303" s="404"/>
      <c r="AV303" s="418"/>
      <c r="AW303" s="319"/>
      <c r="AX303" s="319"/>
      <c r="AY303" s="139"/>
      <c r="AZ303" s="136"/>
      <c r="BA303" s="136"/>
      <c r="BB303" s="136"/>
      <c r="BC303" s="136"/>
      <c r="BJ303" s="329"/>
      <c r="BK303" s="329"/>
      <c r="BL303" s="329"/>
      <c r="BM303" s="329"/>
      <c r="BN303" s="329"/>
      <c r="BO303" s="329"/>
      <c r="BP303" s="329"/>
      <c r="BQ303" s="329"/>
      <c r="BR303" s="329"/>
      <c r="BS303" s="329"/>
      <c r="BT303" s="329"/>
      <c r="BU303" s="329"/>
      <c r="BV303" s="329"/>
      <c r="BW303" s="329"/>
      <c r="BX303" s="329"/>
      <c r="BY303" s="329"/>
      <c r="BZ303" s="329"/>
      <c r="CA303" s="329"/>
      <c r="CB303" s="329"/>
      <c r="CC303" s="329"/>
      <c r="CD303" s="329"/>
      <c r="CE303" s="329"/>
      <c r="CF303" s="329"/>
      <c r="CG303" s="329"/>
      <c r="CH303" s="329"/>
      <c r="CL303" s="329"/>
    </row>
    <row r="304" spans="1:90" s="1" customFormat="1" ht="13.9" hidden="1" customHeight="1" x14ac:dyDescent="0.3">
      <c r="A304" s="565"/>
      <c r="B304" s="567" t="s">
        <v>405</v>
      </c>
      <c r="C304" s="567" t="s">
        <v>268</v>
      </c>
      <c r="D304" s="567"/>
      <c r="E304" s="567"/>
      <c r="F304" s="541"/>
      <c r="G304" s="541"/>
      <c r="H304" s="541"/>
      <c r="I304" s="541"/>
      <c r="J304" s="567" t="s">
        <v>353</v>
      </c>
      <c r="K304" s="582" t="s">
        <v>404</v>
      </c>
      <c r="L304" s="583" t="s">
        <v>826</v>
      </c>
      <c r="M304" s="583" t="str">
        <f t="shared" si="346"/>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4" s="567"/>
      <c r="O304" s="566">
        <v>24385</v>
      </c>
      <c r="P304" s="557"/>
      <c r="Q304" s="559"/>
      <c r="R304" s="581"/>
      <c r="S304" s="557"/>
      <c r="T304" s="559"/>
      <c r="U304" s="581"/>
      <c r="V304" s="557"/>
      <c r="W304" s="559"/>
      <c r="X304" s="561"/>
      <c r="Y304" s="559"/>
      <c r="Z304" s="561"/>
      <c r="AA304" s="566"/>
      <c r="AB304" s="408"/>
      <c r="AC304" s="433"/>
      <c r="AD304" s="138"/>
      <c r="AE304" s="331"/>
      <c r="AF304" s="330"/>
      <c r="AG304" s="331" t="str">
        <f t="shared" si="336"/>
        <v/>
      </c>
      <c r="AH304" s="332"/>
      <c r="AI304" s="332"/>
      <c r="AJ304" s="333" t="str">
        <f t="shared" si="331"/>
        <v/>
      </c>
      <c r="AK304" s="332"/>
      <c r="AL304" s="332"/>
      <c r="AM304" s="332"/>
      <c r="AN304" s="124"/>
      <c r="AO304" s="419" t="str">
        <f t="shared" si="337"/>
        <v/>
      </c>
      <c r="AP304" s="125"/>
      <c r="AQ304" s="419" t="str">
        <f t="shared" si="338"/>
        <v/>
      </c>
      <c r="AR304" s="125" t="str">
        <f t="shared" si="339"/>
        <v/>
      </c>
      <c r="AS304" s="404" t="str">
        <f t="shared" si="340"/>
        <v/>
      </c>
      <c r="AT304" s="404"/>
      <c r="AU304" s="404"/>
      <c r="AV304" s="418"/>
      <c r="AW304" s="319"/>
      <c r="AX304" s="319"/>
      <c r="AY304" s="139"/>
      <c r="AZ304" s="136"/>
      <c r="BA304" s="136"/>
      <c r="BB304" s="136"/>
      <c r="BC304" s="136"/>
      <c r="BJ304" s="329"/>
      <c r="BK304" s="329"/>
      <c r="BL304" s="329"/>
      <c r="BM304" s="329"/>
      <c r="BN304" s="329"/>
      <c r="BO304" s="329"/>
      <c r="BP304" s="329"/>
      <c r="BQ304" s="329"/>
      <c r="BR304" s="329"/>
      <c r="BS304" s="329"/>
      <c r="BT304" s="329"/>
      <c r="BU304" s="329"/>
      <c r="BV304" s="329"/>
      <c r="BW304" s="329"/>
      <c r="BX304" s="329"/>
      <c r="BY304" s="329"/>
      <c r="BZ304" s="329"/>
      <c r="CA304" s="329"/>
      <c r="CB304" s="329"/>
      <c r="CC304" s="329"/>
      <c r="CD304" s="329"/>
      <c r="CE304" s="329"/>
      <c r="CF304" s="329"/>
      <c r="CG304" s="329"/>
      <c r="CH304" s="329"/>
      <c r="CL304" s="329"/>
    </row>
    <row r="305" spans="1:90" s="1" customFormat="1" ht="13.9" hidden="1" customHeight="1" x14ac:dyDescent="0.3">
      <c r="A305" s="565"/>
      <c r="B305" s="567" t="s">
        <v>405</v>
      </c>
      <c r="C305" s="567" t="s">
        <v>268</v>
      </c>
      <c r="D305" s="567"/>
      <c r="E305" s="567"/>
      <c r="F305" s="541"/>
      <c r="G305" s="541"/>
      <c r="H305" s="541"/>
      <c r="I305" s="541"/>
      <c r="J305" s="567" t="s">
        <v>353</v>
      </c>
      <c r="K305" s="582" t="s">
        <v>404</v>
      </c>
      <c r="L305" s="583" t="s">
        <v>826</v>
      </c>
      <c r="M305" s="583" t="str">
        <f t="shared" si="346"/>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5" s="567"/>
      <c r="O305" s="566">
        <v>24385</v>
      </c>
      <c r="P305" s="557"/>
      <c r="Q305" s="559"/>
      <c r="R305" s="581"/>
      <c r="S305" s="557"/>
      <c r="T305" s="559"/>
      <c r="U305" s="581"/>
      <c r="V305" s="557"/>
      <c r="W305" s="559"/>
      <c r="X305" s="561"/>
      <c r="Y305" s="559"/>
      <c r="Z305" s="561"/>
      <c r="AA305" s="566"/>
      <c r="AB305" s="408"/>
      <c r="AC305" s="433"/>
      <c r="AD305" s="138"/>
      <c r="AE305" s="331"/>
      <c r="AF305" s="330"/>
      <c r="AG305" s="331" t="str">
        <f t="shared" si="336"/>
        <v/>
      </c>
      <c r="AH305" s="332"/>
      <c r="AI305" s="332"/>
      <c r="AJ305" s="333" t="str">
        <f t="shared" si="331"/>
        <v/>
      </c>
      <c r="AK305" s="332"/>
      <c r="AL305" s="332"/>
      <c r="AM305" s="332"/>
      <c r="AN305" s="124"/>
      <c r="AO305" s="419" t="str">
        <f t="shared" si="337"/>
        <v/>
      </c>
      <c r="AP305" s="125"/>
      <c r="AQ305" s="419" t="str">
        <f t="shared" si="338"/>
        <v/>
      </c>
      <c r="AR305" s="125" t="str">
        <f t="shared" si="339"/>
        <v/>
      </c>
      <c r="AS305" s="404" t="str">
        <f t="shared" si="340"/>
        <v/>
      </c>
      <c r="AT305" s="404"/>
      <c r="AU305" s="404"/>
      <c r="AV305" s="418"/>
      <c r="AW305" s="319"/>
      <c r="AX305" s="319"/>
      <c r="AY305" s="139"/>
      <c r="AZ305" s="136"/>
      <c r="BA305" s="136"/>
      <c r="BB305" s="136"/>
      <c r="BC305" s="136"/>
      <c r="BJ305" s="329"/>
      <c r="BK305" s="329"/>
      <c r="BL305" s="329"/>
      <c r="BM305" s="329"/>
      <c r="BN305" s="329"/>
      <c r="BO305" s="329"/>
      <c r="BP305" s="329"/>
      <c r="BQ305" s="329"/>
      <c r="BR305" s="329"/>
      <c r="BS305" s="329"/>
      <c r="BT305" s="329"/>
      <c r="BU305" s="329"/>
      <c r="BV305" s="329"/>
      <c r="BW305" s="329"/>
      <c r="BX305" s="329"/>
      <c r="BY305" s="329"/>
      <c r="BZ305" s="329"/>
      <c r="CA305" s="329"/>
      <c r="CB305" s="329"/>
      <c r="CC305" s="329"/>
      <c r="CD305" s="329"/>
      <c r="CE305" s="329"/>
      <c r="CF305" s="329"/>
      <c r="CG305" s="329"/>
      <c r="CH305" s="329"/>
      <c r="CL305" s="329"/>
    </row>
    <row r="306" spans="1:90" s="1" customFormat="1" ht="138" customHeight="1" x14ac:dyDescent="0.3">
      <c r="A306" s="565" t="s">
        <v>403</v>
      </c>
      <c r="B306" s="567" t="s">
        <v>398</v>
      </c>
      <c r="C306" s="567" t="s">
        <v>268</v>
      </c>
      <c r="D306" s="567" t="s">
        <v>908</v>
      </c>
      <c r="E306" s="567" t="s">
        <v>270</v>
      </c>
      <c r="F306" s="541" t="s">
        <v>779</v>
      </c>
      <c r="G306" s="541" t="s">
        <v>787</v>
      </c>
      <c r="H306" s="541" t="s">
        <v>797</v>
      </c>
      <c r="I306" s="541" t="s">
        <v>802</v>
      </c>
      <c r="J306" s="567" t="s">
        <v>353</v>
      </c>
      <c r="K306" s="582" t="s">
        <v>401</v>
      </c>
      <c r="L306" s="583" t="s">
        <v>400</v>
      </c>
      <c r="M306" s="583" t="str">
        <f t="shared" si="346"/>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N306" s="567" t="s">
        <v>213</v>
      </c>
      <c r="O306" s="566">
        <v>1</v>
      </c>
      <c r="P306" s="557" t="str">
        <f t="shared" si="320"/>
        <v>Muy Baja</v>
      </c>
      <c r="Q306" s="559">
        <f t="shared" ref="Q306" si="381">IF(P306="","",IF(P306="Muy Baja",0.2,IF(P306="Baja",0.4,IF(P306="Media",0.6,IF(P306="Alta",0.8,IF(P306="Muy Alta",1,))))))</f>
        <v>0.2</v>
      </c>
      <c r="R306" s="581"/>
      <c r="S306" s="557" t="str">
        <f>IF(OR(R306='Tabla Impacto'!$C$11,R306='Tabla Impacto'!$D$11),"Leve",IF(OR(R306='Tabla Impacto'!$C$12,R306='Tabla Impacto'!$D$12),"Menor",IF(OR(R306='Tabla Impacto'!$C$13,R306='Tabla Impacto'!$D$13),"Moderado",IF(OR(R306='Tabla Impacto'!$C$14,R306='Tabla Impacto'!$D$14),"Mayor",IF(OR(R306='Tabla Impacto'!$C$15,R306='Tabla Impacto'!$D$15),"Catastrófico","")))))</f>
        <v/>
      </c>
      <c r="T306" s="559" t="str">
        <f t="shared" ref="T306" si="382">IF(S306="","",IF(S306="Leve",0.2,IF(S306="Menor",0.4,IF(S306="Moderado",0.6,IF(S306="Mayor",0.8,IF(S306="Catastrófico",1,))))))</f>
        <v/>
      </c>
      <c r="U306" s="581" t="s">
        <v>137</v>
      </c>
      <c r="V306" s="557" t="str">
        <f>IF(OR(U306='Tabla Impacto'!$C$11,U306='Tabla Impacto'!$D$11),"Leve",IF(OR(U306='Tabla Impacto'!$C$12,U306='Tabla Impacto'!$D$12),"Menor",IF(OR(U306='Tabla Impacto'!$C$13,U306='Tabla Impacto'!$D$13),"Moderado",IF(OR(U306='Tabla Impacto'!$C$14,U306='Tabla Impacto'!$D$14),"Mayor",IF(OR(U306='Tabla Impacto'!$C$15,U306='Tabla Impacto'!$D$15),"Catastrófico","")))))</f>
        <v>Mayor</v>
      </c>
      <c r="W306" s="559">
        <f t="shared" ref="W306" si="383">IF(V306="","",IF(V306="Leve",0.2,IF(V306="Menor",0.4,IF(V306="Moderado",0.6,IF(V306="Mayor",0.8,IF(V306="Catastrófico",1,))))))</f>
        <v>0.8</v>
      </c>
      <c r="X306" s="561" t="str">
        <f>IF(Y306="","",IF(Y306='Tabla Impacto'!$G$4,'Tabla Impacto'!$F$4,IF(Y306='Tabla Impacto'!$G$5,'Tabla Impacto'!$F$5,IF(Y306='Tabla Impacto'!$G$6,'Tabla Impacto'!$F$6,IF(Y306='Tabla Impacto'!$G$7,'Tabla Impacto'!$F$7,IF(Y306='Tabla Impacto'!$G$8,'Tabla Impacto'!$F$8))))))</f>
        <v>Mayor</v>
      </c>
      <c r="Y306" s="559">
        <f t="shared" ref="Y306" si="384">+IF(T306="",W306,IF(W306="",T306,IF(T306&gt;W306,T306,W306)))</f>
        <v>0.8</v>
      </c>
      <c r="Z306" s="561" t="str">
        <f t="shared" ref="Z306" si="385">IF(OR(AND(P306="Muy Baja",X306="Leve"),AND(P306="Muy Baja",X306="Menor"),AND(P306="Baja",X306="Leve")),"Bajo",IF(OR(AND(P306="Muy baja",X306="Moderado"),AND(P306="Baja",X306="Menor"),AND(P306="Baja",X306="Moderado"),AND(P306="Media",X306="Leve"),AND(P306="Media",X306="Menor"),AND(P306="Media",X306="Moderado"),AND(P306="Alta",X306="Leve"),AND(P306="Alta",X306="Menor")),"Moderado",IF(OR(AND(P306="Muy Baja",X306="Mayor"),AND(P306="Baja",X306="Mayor"),AND(P306="Media",X306="Mayor"),AND(P306="Alta",X306="Moderado"),AND(P306="Alta",X306="Mayor"),AND(P306="Muy Alta",X306="Leve"),AND(P306="Muy Alta",X306="Menor"),AND(P306="Muy Alta",X306="Moderado"),AND(P306="Muy Alta",X306="Mayor")),"Alto",IF(OR(AND(P306="Muy Baja",X306="Catastrófico"),AND(P306="Baja",X306="Catastrófico"),AND(P306="Media",X306="Catastrófico"),AND(P306="Alta",X306="Catastrófico"),AND(P306="Muy Alta",X306="Catastrófico")),"Extremo",""))))</f>
        <v>Alto</v>
      </c>
      <c r="AA306" s="566"/>
      <c r="AB306" s="408">
        <v>1</v>
      </c>
      <c r="AC306" s="338" t="s">
        <v>937</v>
      </c>
      <c r="AD306" s="138"/>
      <c r="AE306" s="331" t="s">
        <v>223</v>
      </c>
      <c r="AF306" s="330" t="s">
        <v>748</v>
      </c>
      <c r="AG306" s="331" t="s">
        <v>3</v>
      </c>
      <c r="AH306" s="332" t="s">
        <v>12</v>
      </c>
      <c r="AI306" s="332" t="s">
        <v>8</v>
      </c>
      <c r="AJ306" s="333" t="str">
        <f t="shared" si="331"/>
        <v>40%</v>
      </c>
      <c r="AK306" s="332" t="s">
        <v>17</v>
      </c>
      <c r="AL306" s="332" t="s">
        <v>20</v>
      </c>
      <c r="AM306" s="332" t="s">
        <v>111</v>
      </c>
      <c r="AN306" s="309">
        <f>IFERROR(IF(AG306="Probabilidad",(Q306-(+Q306*AJ306)),IF(AG306="Impacto",Q306,"")),"")</f>
        <v>0.12</v>
      </c>
      <c r="AO306" s="419" t="str">
        <f t="shared" ref="AO306:AO307" si="386">IFERROR(IF(AN306="","",IF(AN306&lt;=0.2,"Muy Baja",IF(AN306&lt;=0.4,"Baja",IF(AN306&lt;=0.6,"Media",IF(AN306&lt;=0.8,"Alta","Muy Alta"))))),"")</f>
        <v>Muy Baja</v>
      </c>
      <c r="AP306" s="125">
        <f>+AN306</f>
        <v>0.12</v>
      </c>
      <c r="AQ306" s="419" t="str">
        <f t="shared" ref="AQ306:AQ307" si="387">IFERROR(IF(AR306="","",IF(AR306&lt;=0.2,"Leve",IF(AR306&lt;=0.4,"Menor",IF(AR306&lt;=0.6,"Moderado",IF(AR306&lt;=0.8,"Mayor","Catastrófico"))))),"")</f>
        <v>Mayor</v>
      </c>
      <c r="AR306" s="125">
        <f>IFERROR(IF(AG306="Impacto",(Y306-(+Y306*AJ306)),IF(AG306="Probabilidad",Y306,"")),"")</f>
        <v>0.8</v>
      </c>
      <c r="AS306" s="404" t="str">
        <f t="shared" ref="AS306:AS307" si="388">IFERROR(IF(OR(AND(AO306="Muy Baja",AQ306="Leve"),AND(AO306="Muy Baja",AQ306="Menor"),AND(AO306="Baja",AQ306="Leve")),"Bajo",IF(OR(AND(AO306="Muy baja",AQ306="Moderado"),AND(AO306="Baja",AQ306="Menor"),AND(AO306="Baja",AQ306="Moderado"),AND(AO306="Media",AQ306="Leve"),AND(AO306="Media",AQ306="Menor"),AND(AO306="Media",AQ306="Moderado"),AND(AO306="Alta",AQ306="Leve"),AND(AO306="Alta",AQ306="Menor")),"Moderado",IF(OR(AND(AO306="Muy Baja",AQ306="Mayor"),AND(AO306="Baja",AQ306="Mayor"),AND(AO306="Media",AQ306="Mayor"),AND(AO306="Alta",AQ306="Moderado"),AND(AO306="Alta",AQ306="Mayor"),AND(AO306="Muy Alta",AQ306="Leve"),AND(AO306="Muy Alta",AQ306="Menor"),AND(AO306="Muy Alta",AQ306="Moderado"),AND(AO306="Muy Alta",AQ306="Mayor")),"Alto",IF(OR(AND(AO306="Muy Baja",AQ306="Catastrófico"),AND(AO306="Baja",AQ306="Catastrófico"),AND(AO306="Media",AQ306="Catastrófico"),AND(AO306="Alta",AQ306="Catastrófico"),AND(AO306="Muy Alta",AQ306="Catastrófico")),"Extremo","")))),"")</f>
        <v>Alto</v>
      </c>
      <c r="AT306" s="546">
        <f>+AP307</f>
        <v>7.1999999999999995E-2</v>
      </c>
      <c r="AU306" s="546">
        <f>+AR307</f>
        <v>0.8</v>
      </c>
      <c r="AV306" s="547" t="s">
        <v>122</v>
      </c>
      <c r="AW306" s="319"/>
      <c r="AX306" s="319"/>
      <c r="AY306" s="335">
        <v>2</v>
      </c>
      <c r="AZ306" s="336">
        <v>0</v>
      </c>
      <c r="BA306" s="336">
        <v>1</v>
      </c>
      <c r="BB306" s="336">
        <v>0</v>
      </c>
      <c r="BC306" s="336">
        <v>1</v>
      </c>
      <c r="BJ306" s="329"/>
      <c r="BK306" s="329"/>
      <c r="BL306" s="329"/>
      <c r="BM306" s="329"/>
      <c r="BN306" s="329"/>
      <c r="BO306" s="329"/>
      <c r="BP306" s="329"/>
      <c r="BQ306" s="329"/>
      <c r="BR306" s="329"/>
      <c r="BS306" s="329"/>
      <c r="BT306" s="329"/>
      <c r="BU306" s="329"/>
      <c r="BV306" s="329"/>
      <c r="BW306" s="329"/>
      <c r="BX306" s="329"/>
      <c r="BY306" s="329"/>
      <c r="BZ306" s="329"/>
      <c r="CA306" s="329"/>
      <c r="CB306" s="329"/>
      <c r="CC306" s="329"/>
      <c r="CD306" s="329"/>
      <c r="CE306" s="329"/>
      <c r="CF306" s="329"/>
      <c r="CG306" s="329"/>
      <c r="CH306" s="329"/>
      <c r="CL306" s="329"/>
    </row>
    <row r="307" spans="1:90" s="1" customFormat="1" ht="156.75" x14ac:dyDescent="0.3">
      <c r="A307" s="565"/>
      <c r="B307" s="567"/>
      <c r="C307" s="567"/>
      <c r="D307" s="567"/>
      <c r="E307" s="566"/>
      <c r="F307" s="541"/>
      <c r="G307" s="541"/>
      <c r="H307" s="541"/>
      <c r="I307" s="541"/>
      <c r="J307" s="567"/>
      <c r="K307" s="583"/>
      <c r="L307" s="583"/>
      <c r="M307" s="583"/>
      <c r="N307" s="567"/>
      <c r="O307" s="566"/>
      <c r="P307" s="557"/>
      <c r="Q307" s="559"/>
      <c r="R307" s="581"/>
      <c r="S307" s="557"/>
      <c r="T307" s="559"/>
      <c r="U307" s="581"/>
      <c r="V307" s="557"/>
      <c r="W307" s="559"/>
      <c r="X307" s="561"/>
      <c r="Y307" s="559"/>
      <c r="Z307" s="561"/>
      <c r="AA307" s="566"/>
      <c r="AB307" s="408">
        <v>2</v>
      </c>
      <c r="AC307" s="338" t="s">
        <v>938</v>
      </c>
      <c r="AD307" s="138"/>
      <c r="AE307" s="331" t="s">
        <v>223</v>
      </c>
      <c r="AF307" s="330" t="s">
        <v>749</v>
      </c>
      <c r="AG307" s="331" t="s">
        <v>3</v>
      </c>
      <c r="AH307" s="332" t="s">
        <v>12</v>
      </c>
      <c r="AI307" s="332" t="s">
        <v>8</v>
      </c>
      <c r="AJ307" s="333" t="str">
        <f t="shared" si="331"/>
        <v>40%</v>
      </c>
      <c r="AK307" s="332" t="s">
        <v>17</v>
      </c>
      <c r="AL307" s="332" t="s">
        <v>20</v>
      </c>
      <c r="AM307" s="332" t="s">
        <v>111</v>
      </c>
      <c r="AN307" s="308">
        <f>IFERROR(IF(AND(AG306="Probabilidad",AG307="Probabilidad"),(AP306-(+AP306*AJ307)),IF(AG307="Probabilidad",(Q306-(+Q306*AJ307)),IF(AG307="Impacto",AP306,""))),"")</f>
        <v>7.1999999999999995E-2</v>
      </c>
      <c r="AO307" s="419" t="str">
        <f t="shared" si="386"/>
        <v>Muy Baja</v>
      </c>
      <c r="AP307" s="125">
        <f>+AN307</f>
        <v>7.1999999999999995E-2</v>
      </c>
      <c r="AQ307" s="419" t="str">
        <f t="shared" si="387"/>
        <v>Mayor</v>
      </c>
      <c r="AR307" s="125">
        <f>IFERROR(IF(AND(AG306="Impacto",AG307="Impacto"),(AR306-(+AR306*AJ307)),IF(AG307="Impacto",(Y306-(+Y306*AJ307)),IF(AG307="Probabilidad",AR306,""))),"")</f>
        <v>0.8</v>
      </c>
      <c r="AS307" s="404" t="str">
        <f t="shared" si="388"/>
        <v>Alto</v>
      </c>
      <c r="AT307" s="546"/>
      <c r="AU307" s="546"/>
      <c r="AV307" s="547"/>
      <c r="AW307" s="319"/>
      <c r="AX307" s="319"/>
      <c r="AY307" s="335">
        <v>4</v>
      </c>
      <c r="AZ307" s="336">
        <v>1</v>
      </c>
      <c r="BA307" s="336">
        <v>1</v>
      </c>
      <c r="BB307" s="336">
        <v>1</v>
      </c>
      <c r="BC307" s="336">
        <v>1</v>
      </c>
      <c r="BJ307" s="329"/>
      <c r="BK307" s="329"/>
      <c r="BL307" s="329"/>
      <c r="BM307" s="329"/>
      <c r="BN307" s="329"/>
      <c r="BO307" s="329"/>
      <c r="BP307" s="329"/>
      <c r="BQ307" s="329"/>
      <c r="BR307" s="329"/>
      <c r="BS307" s="329"/>
      <c r="BT307" s="329"/>
      <c r="BU307" s="329"/>
      <c r="BV307" s="329"/>
      <c r="BW307" s="329"/>
      <c r="BX307" s="329"/>
      <c r="BY307" s="329"/>
      <c r="BZ307" s="329"/>
      <c r="CA307" s="329"/>
      <c r="CB307" s="329"/>
      <c r="CC307" s="329"/>
      <c r="CD307" s="329"/>
      <c r="CE307" s="329"/>
      <c r="CF307" s="329"/>
      <c r="CG307" s="329"/>
      <c r="CH307" s="329"/>
      <c r="CL307" s="329"/>
    </row>
    <row r="308" spans="1:90" s="1" customFormat="1" ht="13.9" hidden="1" customHeight="1" x14ac:dyDescent="0.3">
      <c r="A308" s="565"/>
      <c r="B308" s="567" t="s">
        <v>402</v>
      </c>
      <c r="C308" s="567" t="s">
        <v>268</v>
      </c>
      <c r="D308" s="567"/>
      <c r="E308" s="567"/>
      <c r="F308" s="541"/>
      <c r="G308" s="541"/>
      <c r="H308" s="541"/>
      <c r="I308" s="541"/>
      <c r="J308" s="567" t="s">
        <v>353</v>
      </c>
      <c r="K308" s="582" t="s">
        <v>401</v>
      </c>
      <c r="L308" s="583" t="s">
        <v>400</v>
      </c>
      <c r="M308" s="583" t="str">
        <f>+CONCATENATE(J308," ",K308," ",L308)</f>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N308" s="567"/>
      <c r="O308" s="566">
        <v>1</v>
      </c>
      <c r="P308" s="557"/>
      <c r="Q308" s="559"/>
      <c r="R308" s="581"/>
      <c r="S308" s="557"/>
      <c r="T308" s="559"/>
      <c r="U308" s="581"/>
      <c r="V308" s="557"/>
      <c r="W308" s="559"/>
      <c r="X308" s="561"/>
      <c r="Y308" s="559"/>
      <c r="Z308" s="561"/>
      <c r="AA308" s="566"/>
      <c r="AB308" s="408"/>
      <c r="AC308" s="433"/>
      <c r="AD308" s="138"/>
      <c r="AE308" s="331"/>
      <c r="AF308" s="330"/>
      <c r="AG308" s="331" t="str">
        <f t="shared" si="336"/>
        <v/>
      </c>
      <c r="AH308" s="332"/>
      <c r="AI308" s="332"/>
      <c r="AJ308" s="333" t="str">
        <f t="shared" si="331"/>
        <v/>
      </c>
      <c r="AK308" s="332"/>
      <c r="AL308" s="332"/>
      <c r="AM308" s="332"/>
      <c r="AN308" s="124"/>
      <c r="AO308" s="419" t="str">
        <f t="shared" si="337"/>
        <v/>
      </c>
      <c r="AP308" s="125"/>
      <c r="AQ308" s="419" t="str">
        <f t="shared" si="338"/>
        <v/>
      </c>
      <c r="AR308" s="125" t="str">
        <f t="shared" si="339"/>
        <v/>
      </c>
      <c r="AS308" s="404" t="str">
        <f t="shared" si="340"/>
        <v/>
      </c>
      <c r="AT308" s="404"/>
      <c r="AU308" s="404"/>
      <c r="AV308" s="418"/>
      <c r="AW308" s="319"/>
      <c r="AX308" s="319"/>
      <c r="AY308" s="139"/>
      <c r="AZ308" s="136"/>
      <c r="BA308" s="136"/>
      <c r="BB308" s="136"/>
      <c r="BC308" s="136"/>
      <c r="BJ308" s="329"/>
      <c r="BK308" s="329"/>
      <c r="BL308" s="329"/>
      <c r="BM308" s="329"/>
      <c r="BN308" s="329"/>
      <c r="BO308" s="329"/>
      <c r="BP308" s="329"/>
      <c r="BQ308" s="329"/>
      <c r="BR308" s="329"/>
      <c r="BS308" s="329"/>
      <c r="BT308" s="329"/>
      <c r="BU308" s="329"/>
      <c r="BV308" s="329"/>
      <c r="BW308" s="329"/>
      <c r="BX308" s="329"/>
      <c r="BY308" s="329"/>
      <c r="BZ308" s="329"/>
      <c r="CA308" s="329"/>
      <c r="CB308" s="329"/>
      <c r="CC308" s="329"/>
      <c r="CD308" s="329"/>
      <c r="CE308" s="329"/>
      <c r="CF308" s="329"/>
      <c r="CG308" s="329"/>
      <c r="CH308" s="329"/>
      <c r="CL308" s="329"/>
    </row>
    <row r="309" spans="1:90" s="1" customFormat="1" ht="13.9" hidden="1" customHeight="1" x14ac:dyDescent="0.3">
      <c r="A309" s="565"/>
      <c r="B309" s="567"/>
      <c r="C309" s="567"/>
      <c r="D309" s="567"/>
      <c r="E309" s="566"/>
      <c r="F309" s="541"/>
      <c r="G309" s="541"/>
      <c r="H309" s="541"/>
      <c r="I309" s="541"/>
      <c r="J309" s="567"/>
      <c r="K309" s="583"/>
      <c r="L309" s="583"/>
      <c r="M309" s="583"/>
      <c r="N309" s="567"/>
      <c r="O309" s="566"/>
      <c r="P309" s="557"/>
      <c r="Q309" s="559"/>
      <c r="R309" s="581"/>
      <c r="S309" s="557"/>
      <c r="T309" s="559"/>
      <c r="U309" s="581"/>
      <c r="V309" s="557"/>
      <c r="W309" s="559"/>
      <c r="X309" s="561"/>
      <c r="Y309" s="559"/>
      <c r="Z309" s="561"/>
      <c r="AA309" s="566"/>
      <c r="AB309" s="408"/>
      <c r="AC309" s="433"/>
      <c r="AD309" s="138"/>
      <c r="AE309" s="331"/>
      <c r="AF309" s="330"/>
      <c r="AG309" s="331" t="str">
        <f t="shared" si="336"/>
        <v/>
      </c>
      <c r="AH309" s="332"/>
      <c r="AI309" s="332"/>
      <c r="AJ309" s="333" t="str">
        <f t="shared" si="331"/>
        <v/>
      </c>
      <c r="AK309" s="332"/>
      <c r="AL309" s="332"/>
      <c r="AM309" s="332"/>
      <c r="AN309" s="124"/>
      <c r="AO309" s="419" t="str">
        <f t="shared" si="337"/>
        <v/>
      </c>
      <c r="AP309" s="125"/>
      <c r="AQ309" s="419" t="str">
        <f t="shared" si="338"/>
        <v/>
      </c>
      <c r="AR309" s="125" t="str">
        <f t="shared" si="339"/>
        <v/>
      </c>
      <c r="AS309" s="404" t="str">
        <f t="shared" si="340"/>
        <v/>
      </c>
      <c r="AT309" s="404"/>
      <c r="AU309" s="404"/>
      <c r="AV309" s="418"/>
      <c r="AW309" s="319"/>
      <c r="AX309" s="319"/>
      <c r="AY309" s="139"/>
      <c r="AZ309" s="136"/>
      <c r="BA309" s="136"/>
      <c r="BB309" s="136"/>
      <c r="BC309" s="136"/>
      <c r="BJ309" s="329"/>
      <c r="BK309" s="329"/>
      <c r="BL309" s="329"/>
      <c r="BM309" s="329"/>
      <c r="BN309" s="329"/>
      <c r="BO309" s="329"/>
      <c r="BP309" s="329"/>
      <c r="BQ309" s="329"/>
      <c r="BR309" s="329"/>
      <c r="BS309" s="329"/>
      <c r="BT309" s="329"/>
      <c r="BU309" s="329"/>
      <c r="BV309" s="329"/>
      <c r="BW309" s="329"/>
      <c r="BX309" s="329"/>
      <c r="BY309" s="329"/>
      <c r="BZ309" s="329"/>
      <c r="CA309" s="329"/>
      <c r="CB309" s="329"/>
      <c r="CC309" s="329"/>
      <c r="CD309" s="329"/>
      <c r="CE309" s="329"/>
      <c r="CF309" s="329"/>
      <c r="CG309" s="329"/>
      <c r="CH309" s="329"/>
      <c r="CL309" s="329"/>
    </row>
    <row r="310" spans="1:90" s="1" customFormat="1" ht="13.9" hidden="1" customHeight="1" x14ac:dyDescent="0.3">
      <c r="A310" s="565"/>
      <c r="B310" s="567" t="s">
        <v>402</v>
      </c>
      <c r="C310" s="567" t="s">
        <v>268</v>
      </c>
      <c r="D310" s="567"/>
      <c r="E310" s="567"/>
      <c r="F310" s="541"/>
      <c r="G310" s="541"/>
      <c r="H310" s="541"/>
      <c r="I310" s="541"/>
      <c r="J310" s="567" t="s">
        <v>353</v>
      </c>
      <c r="K310" s="582" t="s">
        <v>401</v>
      </c>
      <c r="L310" s="583" t="s">
        <v>400</v>
      </c>
      <c r="M310" s="583" t="str">
        <f>+CONCATENATE(J310," ",K310," ",L310)</f>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N310" s="567"/>
      <c r="O310" s="566">
        <v>1</v>
      </c>
      <c r="P310" s="557"/>
      <c r="Q310" s="559"/>
      <c r="R310" s="581"/>
      <c r="S310" s="557"/>
      <c r="T310" s="559"/>
      <c r="U310" s="581"/>
      <c r="V310" s="557"/>
      <c r="W310" s="559"/>
      <c r="X310" s="561"/>
      <c r="Y310" s="559"/>
      <c r="Z310" s="561"/>
      <c r="AA310" s="566"/>
      <c r="AB310" s="408"/>
      <c r="AC310" s="433"/>
      <c r="AD310" s="138"/>
      <c r="AE310" s="331"/>
      <c r="AF310" s="330"/>
      <c r="AG310" s="331" t="str">
        <f t="shared" si="336"/>
        <v/>
      </c>
      <c r="AH310" s="332"/>
      <c r="AI310" s="332"/>
      <c r="AJ310" s="333" t="str">
        <f t="shared" si="331"/>
        <v/>
      </c>
      <c r="AK310" s="332"/>
      <c r="AL310" s="332"/>
      <c r="AM310" s="332"/>
      <c r="AN310" s="124"/>
      <c r="AO310" s="419" t="str">
        <f t="shared" si="337"/>
        <v/>
      </c>
      <c r="AP310" s="125"/>
      <c r="AQ310" s="419" t="str">
        <f t="shared" si="338"/>
        <v/>
      </c>
      <c r="AR310" s="125" t="str">
        <f t="shared" si="339"/>
        <v/>
      </c>
      <c r="AS310" s="404" t="str">
        <f t="shared" si="340"/>
        <v/>
      </c>
      <c r="AT310" s="404"/>
      <c r="AU310" s="404"/>
      <c r="AV310" s="418"/>
      <c r="AW310" s="319"/>
      <c r="AX310" s="319"/>
      <c r="AY310" s="139"/>
      <c r="AZ310" s="136"/>
      <c r="BA310" s="136"/>
      <c r="BB310" s="136"/>
      <c r="BC310" s="136"/>
      <c r="BJ310" s="329"/>
      <c r="BK310" s="329"/>
      <c r="BL310" s="329"/>
      <c r="BM310" s="329"/>
      <c r="BN310" s="329"/>
      <c r="BO310" s="329"/>
      <c r="BP310" s="329"/>
      <c r="BQ310" s="329"/>
      <c r="BR310" s="329"/>
      <c r="BS310" s="329"/>
      <c r="BT310" s="329"/>
      <c r="BU310" s="329"/>
      <c r="BV310" s="329"/>
      <c r="BW310" s="329"/>
      <c r="BX310" s="329"/>
      <c r="BY310" s="329"/>
      <c r="BZ310" s="329"/>
      <c r="CA310" s="329"/>
      <c r="CB310" s="329"/>
      <c r="CC310" s="329"/>
      <c r="CD310" s="329"/>
      <c r="CE310" s="329"/>
      <c r="CF310" s="329"/>
      <c r="CG310" s="329"/>
      <c r="CH310" s="329"/>
      <c r="CL310" s="329"/>
    </row>
    <row r="311" spans="1:90" s="1" customFormat="1" ht="13.9" hidden="1" customHeight="1" x14ac:dyDescent="0.3">
      <c r="A311" s="565"/>
      <c r="B311" s="567"/>
      <c r="C311" s="567"/>
      <c r="D311" s="567"/>
      <c r="E311" s="566"/>
      <c r="F311" s="541"/>
      <c r="G311" s="541"/>
      <c r="H311" s="541"/>
      <c r="I311" s="541"/>
      <c r="J311" s="567"/>
      <c r="K311" s="583"/>
      <c r="L311" s="583"/>
      <c r="M311" s="583"/>
      <c r="N311" s="567"/>
      <c r="O311" s="566"/>
      <c r="P311" s="557"/>
      <c r="Q311" s="559"/>
      <c r="R311" s="581"/>
      <c r="S311" s="557"/>
      <c r="T311" s="559"/>
      <c r="U311" s="581"/>
      <c r="V311" s="557"/>
      <c r="W311" s="559"/>
      <c r="X311" s="561"/>
      <c r="Y311" s="559"/>
      <c r="Z311" s="561"/>
      <c r="AA311" s="566"/>
      <c r="AB311" s="408"/>
      <c r="AC311" s="433"/>
      <c r="AD311" s="138"/>
      <c r="AE311" s="331"/>
      <c r="AF311" s="330"/>
      <c r="AG311" s="331" t="str">
        <f t="shared" si="336"/>
        <v/>
      </c>
      <c r="AH311" s="332"/>
      <c r="AI311" s="332"/>
      <c r="AJ311" s="333" t="str">
        <f t="shared" si="331"/>
        <v/>
      </c>
      <c r="AK311" s="332"/>
      <c r="AL311" s="332"/>
      <c r="AM311" s="332"/>
      <c r="AN311" s="124"/>
      <c r="AO311" s="419" t="str">
        <f t="shared" si="337"/>
        <v/>
      </c>
      <c r="AP311" s="125"/>
      <c r="AQ311" s="419" t="str">
        <f t="shared" si="338"/>
        <v/>
      </c>
      <c r="AR311" s="125" t="str">
        <f t="shared" si="339"/>
        <v/>
      </c>
      <c r="AS311" s="404" t="str">
        <f t="shared" si="340"/>
        <v/>
      </c>
      <c r="AT311" s="404"/>
      <c r="AU311" s="404"/>
      <c r="AV311" s="418"/>
      <c r="AW311" s="319"/>
      <c r="AX311" s="319"/>
      <c r="AY311" s="139"/>
      <c r="AZ311" s="136"/>
      <c r="BA311" s="136"/>
      <c r="BB311" s="136"/>
      <c r="BC311" s="136"/>
      <c r="BJ311" s="329"/>
      <c r="BK311" s="329"/>
      <c r="BL311" s="329"/>
      <c r="BM311" s="329"/>
      <c r="BN311" s="329"/>
      <c r="BO311" s="329"/>
      <c r="BP311" s="329"/>
      <c r="BQ311" s="329"/>
      <c r="BR311" s="329"/>
      <c r="BS311" s="329"/>
      <c r="BT311" s="329"/>
      <c r="BU311" s="329"/>
      <c r="BV311" s="329"/>
      <c r="BW311" s="329"/>
      <c r="BX311" s="329"/>
      <c r="BY311" s="329"/>
      <c r="BZ311" s="329"/>
      <c r="CA311" s="329"/>
      <c r="CB311" s="329"/>
      <c r="CC311" s="329"/>
      <c r="CD311" s="329"/>
      <c r="CE311" s="329"/>
      <c r="CF311" s="329"/>
      <c r="CG311" s="329"/>
      <c r="CH311" s="329"/>
      <c r="CL311" s="329"/>
    </row>
    <row r="312" spans="1:90" s="1" customFormat="1" ht="128.25" x14ac:dyDescent="0.3">
      <c r="A312" s="565" t="s">
        <v>399</v>
      </c>
      <c r="B312" s="567" t="s">
        <v>393</v>
      </c>
      <c r="C312" s="567" t="s">
        <v>268</v>
      </c>
      <c r="D312" s="567" t="s">
        <v>909</v>
      </c>
      <c r="E312" s="567" t="s">
        <v>270</v>
      </c>
      <c r="F312" s="541" t="s">
        <v>778</v>
      </c>
      <c r="G312" s="541" t="s">
        <v>787</v>
      </c>
      <c r="H312" s="541" t="s">
        <v>796</v>
      </c>
      <c r="I312" s="541" t="s">
        <v>800</v>
      </c>
      <c r="J312" s="567" t="s">
        <v>353</v>
      </c>
      <c r="K312" s="582" t="s">
        <v>396</v>
      </c>
      <c r="L312" s="583" t="s">
        <v>395</v>
      </c>
      <c r="M312" s="583" t="str">
        <f t="shared" ref="M312:M324" si="389">+CONCATENATE(J312," ",K312," ",L312)</f>
        <v xml:space="preserve">Posibilidad de pérdida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2" s="567" t="s">
        <v>116</v>
      </c>
      <c r="O312" s="566">
        <v>1</v>
      </c>
      <c r="P312" s="557" t="str">
        <f t="shared" si="310"/>
        <v>Muy Baja</v>
      </c>
      <c r="Q312" s="559">
        <f t="shared" ref="Q312" si="390">IF(P312="","",IF(P312="Muy Baja",0.2,IF(P312="Baja",0.4,IF(P312="Media",0.6,IF(P312="Alta",0.8,IF(P312="Muy Alta",1,))))))</f>
        <v>0.2</v>
      </c>
      <c r="R312" s="581"/>
      <c r="S312" s="557" t="str">
        <f>IF(OR(R312='Tabla Impacto'!$C$11,R312='Tabla Impacto'!$D$11),"Leve",IF(OR(R312='Tabla Impacto'!$C$12,R312='Tabla Impacto'!$D$12),"Menor",IF(OR(R312='Tabla Impacto'!$C$13,R312='Tabla Impacto'!$D$13),"Moderado",IF(OR(R312='Tabla Impacto'!$C$14,R312='Tabla Impacto'!$D$14),"Mayor",IF(OR(R312='Tabla Impacto'!$C$15,R312='Tabla Impacto'!$D$15),"Catastrófico","")))))</f>
        <v/>
      </c>
      <c r="T312" s="559" t="str">
        <f t="shared" ref="T312" si="391">IF(S312="","",IF(S312="Leve",0.2,IF(S312="Menor",0.4,IF(S312="Moderado",0.6,IF(S312="Mayor",0.8,IF(S312="Catastrófico",1,))))))</f>
        <v/>
      </c>
      <c r="U312" s="581" t="s">
        <v>137</v>
      </c>
      <c r="V312" s="557" t="str">
        <f>IF(OR(U312='Tabla Impacto'!$C$11,U312='Tabla Impacto'!$D$11),"Leve",IF(OR(U312='Tabla Impacto'!$C$12,U312='Tabla Impacto'!$D$12),"Menor",IF(OR(U312='Tabla Impacto'!$C$13,U312='Tabla Impacto'!$D$13),"Moderado",IF(OR(U312='Tabla Impacto'!$C$14,U312='Tabla Impacto'!$D$14),"Mayor",IF(OR(U312='Tabla Impacto'!$C$15,U312='Tabla Impacto'!$D$15),"Catastrófico","")))))</f>
        <v>Mayor</v>
      </c>
      <c r="W312" s="559">
        <f t="shared" ref="W312" si="392">IF(V312="","",IF(V312="Leve",0.2,IF(V312="Menor",0.4,IF(V312="Moderado",0.6,IF(V312="Mayor",0.8,IF(V312="Catastrófico",1,))))))</f>
        <v>0.8</v>
      </c>
      <c r="X312" s="561" t="str">
        <f>IF(Y312="","",IF(Y312='Tabla Impacto'!$G$4,'Tabla Impacto'!$F$4,IF(Y312='Tabla Impacto'!$G$5,'Tabla Impacto'!$F$5,IF(Y312='Tabla Impacto'!$G$6,'Tabla Impacto'!$F$6,IF(Y312='Tabla Impacto'!$G$7,'Tabla Impacto'!$F$7,IF(Y312='Tabla Impacto'!$G$8,'Tabla Impacto'!$F$8))))))</f>
        <v>Mayor</v>
      </c>
      <c r="Y312" s="559">
        <f t="shared" ref="Y312" si="393">+IF(T312="",W312,IF(W312="",T312,IF(T312&gt;W312,T312,W312)))</f>
        <v>0.8</v>
      </c>
      <c r="Z312" s="561" t="str">
        <f t="shared" ref="Z312" si="394">IF(OR(AND(P312="Muy Baja",X312="Leve"),AND(P312="Muy Baja",X312="Menor"),AND(P312="Baja",X312="Leve")),"Bajo",IF(OR(AND(P312="Muy baja",X312="Moderado"),AND(P312="Baja",X312="Menor"),AND(P312="Baja",X312="Moderado"),AND(P312="Media",X312="Leve"),AND(P312="Media",X312="Menor"),AND(P312="Media",X312="Moderado"),AND(P312="Alta",X312="Leve"),AND(P312="Alta",X312="Menor")),"Moderado",IF(OR(AND(P312="Muy Baja",X312="Mayor"),AND(P312="Baja",X312="Mayor"),AND(P312="Media",X312="Mayor"),AND(P312="Alta",X312="Moderado"),AND(P312="Alta",X312="Mayor"),AND(P312="Muy Alta",X312="Leve"),AND(P312="Muy Alta",X312="Menor"),AND(P312="Muy Alta",X312="Moderado"),AND(P312="Muy Alta",X312="Mayor")),"Alto",IF(OR(AND(P312="Muy Baja",X312="Catastrófico"),AND(P312="Baja",X312="Catastrófico"),AND(P312="Media",X312="Catastrófico"),AND(P312="Alta",X312="Catastrófico"),AND(P312="Muy Alta",X312="Catastrófico")),"Extremo",""))))</f>
        <v>Alto</v>
      </c>
      <c r="AA312" s="566"/>
      <c r="AB312" s="408">
        <v>1</v>
      </c>
      <c r="AC312" s="433" t="s">
        <v>882</v>
      </c>
      <c r="AD312" s="138"/>
      <c r="AE312" s="331" t="s">
        <v>223</v>
      </c>
      <c r="AF312" s="330" t="s">
        <v>750</v>
      </c>
      <c r="AG312" s="331" t="s">
        <v>3</v>
      </c>
      <c r="AH312" s="332" t="s">
        <v>12</v>
      </c>
      <c r="AI312" s="332" t="s">
        <v>8</v>
      </c>
      <c r="AJ312" s="333" t="str">
        <f t="shared" si="331"/>
        <v>40%</v>
      </c>
      <c r="AK312" s="332" t="s">
        <v>17</v>
      </c>
      <c r="AL312" s="332" t="s">
        <v>20</v>
      </c>
      <c r="AM312" s="332" t="s">
        <v>111</v>
      </c>
      <c r="AN312" s="309">
        <f>IFERROR(IF(AG312="Probabilidad",(Q312-(+Q312*AJ312)),IF(AG312="Impacto",Q312,"")),"")</f>
        <v>0.12</v>
      </c>
      <c r="AO312" s="419" t="str">
        <f t="shared" si="337"/>
        <v>Muy Baja</v>
      </c>
      <c r="AP312" s="125">
        <f>+AN312</f>
        <v>0.12</v>
      </c>
      <c r="AQ312" s="419" t="str">
        <f t="shared" si="338"/>
        <v>Mayor</v>
      </c>
      <c r="AR312" s="125">
        <f>IFERROR(IF(AG312="Impacto",(Y312-(+Y312*AJ312)),IF(AG312="Probabilidad",Y312,"")),"")</f>
        <v>0.8</v>
      </c>
      <c r="AS312" s="404" t="str">
        <f t="shared" si="340"/>
        <v>Alto</v>
      </c>
      <c r="AT312" s="546">
        <f>+AP313</f>
        <v>7.1999999999999995E-2</v>
      </c>
      <c r="AU312" s="546">
        <f>+AR313</f>
        <v>0.8</v>
      </c>
      <c r="AV312" s="547" t="s">
        <v>122</v>
      </c>
      <c r="AW312" s="319"/>
      <c r="AX312" s="319"/>
      <c r="AY312" s="335">
        <v>0</v>
      </c>
      <c r="AZ312" s="336">
        <v>0</v>
      </c>
      <c r="BA312" s="336">
        <v>0</v>
      </c>
      <c r="BB312" s="336">
        <v>0</v>
      </c>
      <c r="BC312" s="336">
        <v>0</v>
      </c>
      <c r="BJ312" s="329"/>
      <c r="BK312" s="329"/>
      <c r="BL312" s="329"/>
      <c r="BM312" s="329"/>
      <c r="BN312" s="329"/>
      <c r="BO312" s="329"/>
      <c r="BP312" s="329"/>
      <c r="BQ312" s="329"/>
      <c r="BR312" s="329"/>
      <c r="BS312" s="329"/>
      <c r="BT312" s="329"/>
      <c r="BU312" s="329"/>
      <c r="BV312" s="329"/>
      <c r="BW312" s="329"/>
      <c r="BX312" s="329"/>
      <c r="BY312" s="329"/>
      <c r="BZ312" s="329"/>
      <c r="CA312" s="329"/>
      <c r="CB312" s="329"/>
      <c r="CC312" s="329"/>
      <c r="CD312" s="329"/>
      <c r="CE312" s="329"/>
      <c r="CF312" s="329"/>
      <c r="CG312" s="329"/>
      <c r="CH312" s="329"/>
      <c r="CL312" s="329"/>
    </row>
    <row r="313" spans="1:90" s="1" customFormat="1" ht="142.5" x14ac:dyDescent="0.3">
      <c r="A313" s="565"/>
      <c r="B313" s="567" t="s">
        <v>398</v>
      </c>
      <c r="C313" s="567" t="s">
        <v>268</v>
      </c>
      <c r="D313" s="567"/>
      <c r="E313" s="567"/>
      <c r="F313" s="541"/>
      <c r="G313" s="541"/>
      <c r="H313" s="541"/>
      <c r="I313" s="541"/>
      <c r="J313" s="567" t="s">
        <v>397</v>
      </c>
      <c r="K313" s="582" t="s">
        <v>396</v>
      </c>
      <c r="L313" s="583" t="s">
        <v>395</v>
      </c>
      <c r="M313" s="583" t="str">
        <f t="shared" si="389"/>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3" s="567"/>
      <c r="O313" s="566">
        <v>1</v>
      </c>
      <c r="P313" s="557"/>
      <c r="Q313" s="559"/>
      <c r="R313" s="581"/>
      <c r="S313" s="557"/>
      <c r="T313" s="559"/>
      <c r="U313" s="581"/>
      <c r="V313" s="557"/>
      <c r="W313" s="559"/>
      <c r="X313" s="561"/>
      <c r="Y313" s="559"/>
      <c r="Z313" s="561"/>
      <c r="AA313" s="566"/>
      <c r="AB313" s="408">
        <v>2</v>
      </c>
      <c r="AC313" s="433" t="s">
        <v>883</v>
      </c>
      <c r="AD313" s="138"/>
      <c r="AE313" s="331" t="s">
        <v>222</v>
      </c>
      <c r="AF313" s="330" t="s">
        <v>751</v>
      </c>
      <c r="AG313" s="331" t="s">
        <v>3</v>
      </c>
      <c r="AH313" s="332" t="s">
        <v>12</v>
      </c>
      <c r="AI313" s="332" t="s">
        <v>8</v>
      </c>
      <c r="AJ313" s="333" t="str">
        <f t="shared" si="331"/>
        <v>40%</v>
      </c>
      <c r="AK313" s="332" t="s">
        <v>17</v>
      </c>
      <c r="AL313" s="332" t="s">
        <v>20</v>
      </c>
      <c r="AM313" s="332" t="s">
        <v>111</v>
      </c>
      <c r="AN313" s="308">
        <f>IFERROR(IF(AND(AG312="Probabilidad",AG313="Probabilidad"),(AP312-(+AP312*AJ313)),IF(AG313="Probabilidad",(Q312-(+Q312*AJ313)),IF(AG313="Impacto",AP312,""))),"")</f>
        <v>7.1999999999999995E-2</v>
      </c>
      <c r="AO313" s="419" t="str">
        <f t="shared" si="337"/>
        <v>Muy Baja</v>
      </c>
      <c r="AP313" s="125">
        <f>+AN313</f>
        <v>7.1999999999999995E-2</v>
      </c>
      <c r="AQ313" s="419" t="str">
        <f t="shared" si="338"/>
        <v>Mayor</v>
      </c>
      <c r="AR313" s="125">
        <f>IFERROR(IF(AND(AG312="Impacto",AG313="Impacto"),(AR312-(+AR312*AJ313)),IF(AG313="Impacto",(Y312-(+Y312*AJ313)),IF(AG313="Probabilidad",AR312,""))),"")</f>
        <v>0.8</v>
      </c>
      <c r="AS313" s="404" t="str">
        <f t="shared" si="340"/>
        <v>Alto</v>
      </c>
      <c r="AT313" s="546"/>
      <c r="AU313" s="546"/>
      <c r="AV313" s="547"/>
      <c r="AW313" s="319"/>
      <c r="AX313" s="319"/>
      <c r="AY313" s="335">
        <v>0</v>
      </c>
      <c r="AZ313" s="336">
        <v>0</v>
      </c>
      <c r="BA313" s="336">
        <v>0</v>
      </c>
      <c r="BB313" s="336">
        <v>0</v>
      </c>
      <c r="BC313" s="336">
        <v>0</v>
      </c>
      <c r="BJ313" s="329"/>
      <c r="BK313" s="329"/>
      <c r="BL313" s="329"/>
      <c r="BM313" s="329"/>
      <c r="BN313" s="329"/>
      <c r="BO313" s="329"/>
      <c r="BP313" s="329"/>
      <c r="BQ313" s="329"/>
      <c r="BR313" s="329"/>
      <c r="BS313" s="329"/>
      <c r="BT313" s="329"/>
      <c r="BU313" s="329"/>
      <c r="BV313" s="329"/>
      <c r="BW313" s="329"/>
      <c r="BX313" s="329"/>
      <c r="BY313" s="329"/>
      <c r="BZ313" s="329"/>
      <c r="CA313" s="329"/>
      <c r="CB313" s="329"/>
      <c r="CC313" s="329"/>
      <c r="CD313" s="329"/>
      <c r="CE313" s="329"/>
      <c r="CF313" s="329"/>
      <c r="CG313" s="329"/>
      <c r="CH313" s="329"/>
      <c r="CL313" s="329"/>
    </row>
    <row r="314" spans="1:90" s="1" customFormat="1" ht="13.9" hidden="1" customHeight="1" x14ac:dyDescent="0.3">
      <c r="A314" s="565"/>
      <c r="B314" s="567" t="s">
        <v>398</v>
      </c>
      <c r="C314" s="567" t="s">
        <v>268</v>
      </c>
      <c r="D314" s="567"/>
      <c r="E314" s="567"/>
      <c r="F314" s="541"/>
      <c r="G314" s="541"/>
      <c r="H314" s="541"/>
      <c r="I314" s="541"/>
      <c r="J314" s="567" t="s">
        <v>397</v>
      </c>
      <c r="K314" s="582" t="s">
        <v>396</v>
      </c>
      <c r="L314" s="583" t="s">
        <v>395</v>
      </c>
      <c r="M314" s="583" t="str">
        <f t="shared" si="389"/>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4" s="567"/>
      <c r="O314" s="566">
        <v>1</v>
      </c>
      <c r="P314" s="557"/>
      <c r="Q314" s="559"/>
      <c r="R314" s="581"/>
      <c r="S314" s="557"/>
      <c r="T314" s="559"/>
      <c r="U314" s="581"/>
      <c r="V314" s="557"/>
      <c r="W314" s="559"/>
      <c r="X314" s="561"/>
      <c r="Y314" s="559"/>
      <c r="Z314" s="561"/>
      <c r="AA314" s="566"/>
      <c r="AB314" s="408"/>
      <c r="AC314" s="433"/>
      <c r="AD314" s="138"/>
      <c r="AE314" s="331"/>
      <c r="AF314" s="330"/>
      <c r="AG314" s="331" t="str">
        <f t="shared" si="336"/>
        <v/>
      </c>
      <c r="AH314" s="332"/>
      <c r="AI314" s="332"/>
      <c r="AJ314" s="333" t="str">
        <f t="shared" si="331"/>
        <v/>
      </c>
      <c r="AK314" s="332"/>
      <c r="AL314" s="332"/>
      <c r="AM314" s="332"/>
      <c r="AN314" s="124"/>
      <c r="AO314" s="419" t="str">
        <f t="shared" si="337"/>
        <v/>
      </c>
      <c r="AP314" s="125"/>
      <c r="AQ314" s="419" t="str">
        <f t="shared" si="338"/>
        <v/>
      </c>
      <c r="AR314" s="125" t="str">
        <f t="shared" si="339"/>
        <v/>
      </c>
      <c r="AS314" s="404" t="str">
        <f t="shared" si="340"/>
        <v/>
      </c>
      <c r="AT314" s="404"/>
      <c r="AU314" s="404"/>
      <c r="AV314" s="418"/>
      <c r="AW314" s="319"/>
      <c r="AX314" s="319"/>
      <c r="AY314" s="139"/>
      <c r="AZ314" s="136"/>
      <c r="BA314" s="136"/>
      <c r="BB314" s="136"/>
      <c r="BC314" s="136"/>
      <c r="BJ314" s="329"/>
      <c r="BK314" s="329"/>
      <c r="BL314" s="329"/>
      <c r="BM314" s="329"/>
      <c r="BN314" s="329"/>
      <c r="BO314" s="329"/>
      <c r="BP314" s="329"/>
      <c r="BQ314" s="329"/>
      <c r="BR314" s="329"/>
      <c r="BS314" s="329"/>
      <c r="BT314" s="329"/>
      <c r="BU314" s="329"/>
      <c r="BV314" s="329"/>
      <c r="BW314" s="329"/>
      <c r="BX314" s="329"/>
      <c r="BY314" s="329"/>
      <c r="BZ314" s="329"/>
      <c r="CA314" s="329"/>
      <c r="CB314" s="329"/>
      <c r="CC314" s="329"/>
      <c r="CD314" s="329"/>
      <c r="CE314" s="329"/>
      <c r="CF314" s="329"/>
      <c r="CG314" s="329"/>
      <c r="CH314" s="329"/>
      <c r="CL314" s="329"/>
    </row>
    <row r="315" spans="1:90" s="1" customFormat="1" ht="13.9" hidden="1" customHeight="1" x14ac:dyDescent="0.3">
      <c r="A315" s="565"/>
      <c r="B315" s="567" t="s">
        <v>398</v>
      </c>
      <c r="C315" s="567" t="s">
        <v>268</v>
      </c>
      <c r="D315" s="567"/>
      <c r="E315" s="567"/>
      <c r="F315" s="541"/>
      <c r="G315" s="541"/>
      <c r="H315" s="541"/>
      <c r="I315" s="541"/>
      <c r="J315" s="567" t="s">
        <v>397</v>
      </c>
      <c r="K315" s="582" t="s">
        <v>396</v>
      </c>
      <c r="L315" s="583" t="s">
        <v>395</v>
      </c>
      <c r="M315" s="583" t="str">
        <f t="shared" si="389"/>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5" s="567"/>
      <c r="O315" s="566">
        <v>1</v>
      </c>
      <c r="P315" s="557"/>
      <c r="Q315" s="559"/>
      <c r="R315" s="581"/>
      <c r="S315" s="557"/>
      <c r="T315" s="559"/>
      <c r="U315" s="581"/>
      <c r="V315" s="557"/>
      <c r="W315" s="559"/>
      <c r="X315" s="561"/>
      <c r="Y315" s="559"/>
      <c r="Z315" s="561"/>
      <c r="AA315" s="566"/>
      <c r="AB315" s="408"/>
      <c r="AC315" s="433"/>
      <c r="AD315" s="138"/>
      <c r="AE315" s="331"/>
      <c r="AF315" s="330"/>
      <c r="AG315" s="331" t="str">
        <f t="shared" si="336"/>
        <v/>
      </c>
      <c r="AH315" s="332"/>
      <c r="AI315" s="332"/>
      <c r="AJ315" s="333" t="str">
        <f t="shared" si="331"/>
        <v/>
      </c>
      <c r="AK315" s="332"/>
      <c r="AL315" s="332"/>
      <c r="AM315" s="332"/>
      <c r="AN315" s="124"/>
      <c r="AO315" s="419" t="str">
        <f t="shared" si="337"/>
        <v/>
      </c>
      <c r="AP315" s="125"/>
      <c r="AQ315" s="419" t="str">
        <f t="shared" si="338"/>
        <v/>
      </c>
      <c r="AR315" s="125" t="str">
        <f t="shared" si="339"/>
        <v/>
      </c>
      <c r="AS315" s="404" t="str">
        <f t="shared" si="340"/>
        <v/>
      </c>
      <c r="AT315" s="404"/>
      <c r="AU315" s="404"/>
      <c r="AV315" s="418"/>
      <c r="AW315" s="319"/>
      <c r="AX315" s="319"/>
      <c r="AY315" s="139"/>
      <c r="AZ315" s="136"/>
      <c r="BA315" s="136"/>
      <c r="BB315" s="136"/>
      <c r="BC315" s="136"/>
      <c r="BJ315" s="329"/>
      <c r="BK315" s="329"/>
      <c r="BL315" s="329"/>
      <c r="BM315" s="329"/>
      <c r="BN315" s="329"/>
      <c r="BO315" s="329"/>
      <c r="BP315" s="329"/>
      <c r="BQ315" s="329"/>
      <c r="BR315" s="329"/>
      <c r="BS315" s="329"/>
      <c r="BT315" s="329"/>
      <c r="BU315" s="329"/>
      <c r="BV315" s="329"/>
      <c r="BW315" s="329"/>
      <c r="BX315" s="329"/>
      <c r="BY315" s="329"/>
      <c r="BZ315" s="329"/>
      <c r="CA315" s="329"/>
      <c r="CB315" s="329"/>
      <c r="CC315" s="329"/>
      <c r="CD315" s="329"/>
      <c r="CE315" s="329"/>
      <c r="CF315" s="329"/>
      <c r="CG315" s="329"/>
      <c r="CH315" s="329"/>
      <c r="CL315" s="329"/>
    </row>
    <row r="316" spans="1:90" s="1" customFormat="1" ht="13.9" hidden="1" customHeight="1" x14ac:dyDescent="0.3">
      <c r="A316" s="565"/>
      <c r="B316" s="567" t="s">
        <v>398</v>
      </c>
      <c r="C316" s="567" t="s">
        <v>268</v>
      </c>
      <c r="D316" s="567"/>
      <c r="E316" s="567"/>
      <c r="F316" s="541"/>
      <c r="G316" s="541"/>
      <c r="H316" s="541"/>
      <c r="I316" s="541"/>
      <c r="J316" s="567" t="s">
        <v>397</v>
      </c>
      <c r="K316" s="582" t="s">
        <v>396</v>
      </c>
      <c r="L316" s="583" t="s">
        <v>395</v>
      </c>
      <c r="M316" s="583" t="str">
        <f t="shared" si="389"/>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6" s="567"/>
      <c r="O316" s="566">
        <v>1</v>
      </c>
      <c r="P316" s="557"/>
      <c r="Q316" s="559"/>
      <c r="R316" s="581"/>
      <c r="S316" s="557"/>
      <c r="T316" s="559"/>
      <c r="U316" s="581"/>
      <c r="V316" s="557"/>
      <c r="W316" s="559"/>
      <c r="X316" s="561"/>
      <c r="Y316" s="559"/>
      <c r="Z316" s="561"/>
      <c r="AA316" s="566"/>
      <c r="AB316" s="408"/>
      <c r="AC316" s="433"/>
      <c r="AD316" s="138"/>
      <c r="AE316" s="331"/>
      <c r="AF316" s="330"/>
      <c r="AG316" s="331" t="str">
        <f t="shared" si="336"/>
        <v/>
      </c>
      <c r="AH316" s="332"/>
      <c r="AI316" s="332"/>
      <c r="AJ316" s="333" t="str">
        <f t="shared" si="331"/>
        <v/>
      </c>
      <c r="AK316" s="332"/>
      <c r="AL316" s="332"/>
      <c r="AM316" s="332"/>
      <c r="AN316" s="124"/>
      <c r="AO316" s="419" t="str">
        <f t="shared" si="337"/>
        <v/>
      </c>
      <c r="AP316" s="125"/>
      <c r="AQ316" s="419" t="str">
        <f t="shared" si="338"/>
        <v/>
      </c>
      <c r="AR316" s="125" t="str">
        <f t="shared" si="339"/>
        <v/>
      </c>
      <c r="AS316" s="404" t="str">
        <f t="shared" si="340"/>
        <v/>
      </c>
      <c r="AT316" s="404"/>
      <c r="AU316" s="404"/>
      <c r="AV316" s="418"/>
      <c r="AW316" s="319"/>
      <c r="AX316" s="319"/>
      <c r="AY316" s="139"/>
      <c r="AZ316" s="136"/>
      <c r="BA316" s="136"/>
      <c r="BB316" s="136"/>
      <c r="BC316" s="136"/>
      <c r="BJ316" s="329"/>
      <c r="BK316" s="329"/>
      <c r="BL316" s="329"/>
      <c r="BM316" s="329"/>
      <c r="BN316" s="329"/>
      <c r="BO316" s="329"/>
      <c r="BP316" s="329"/>
      <c r="BQ316" s="329"/>
      <c r="BR316" s="329"/>
      <c r="BS316" s="329"/>
      <c r="BT316" s="329"/>
      <c r="BU316" s="329"/>
      <c r="BV316" s="329"/>
      <c r="BW316" s="329"/>
      <c r="BX316" s="329"/>
      <c r="BY316" s="329"/>
      <c r="BZ316" s="329"/>
      <c r="CA316" s="329"/>
      <c r="CB316" s="329"/>
      <c r="CC316" s="329"/>
      <c r="CD316" s="329"/>
      <c r="CE316" s="329"/>
      <c r="CF316" s="329"/>
      <c r="CG316" s="329"/>
      <c r="CH316" s="329"/>
      <c r="CL316" s="329"/>
    </row>
    <row r="317" spans="1:90" s="1" customFormat="1" ht="13.9" hidden="1" customHeight="1" x14ac:dyDescent="0.3">
      <c r="A317" s="565"/>
      <c r="B317" s="567" t="s">
        <v>398</v>
      </c>
      <c r="C317" s="567" t="s">
        <v>268</v>
      </c>
      <c r="D317" s="567"/>
      <c r="E317" s="567"/>
      <c r="F317" s="541"/>
      <c r="G317" s="541"/>
      <c r="H317" s="541"/>
      <c r="I317" s="541"/>
      <c r="J317" s="567" t="s">
        <v>397</v>
      </c>
      <c r="K317" s="582" t="s">
        <v>396</v>
      </c>
      <c r="L317" s="583" t="s">
        <v>395</v>
      </c>
      <c r="M317" s="583" t="str">
        <f t="shared" si="389"/>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7" s="567"/>
      <c r="O317" s="566">
        <v>1</v>
      </c>
      <c r="P317" s="557"/>
      <c r="Q317" s="559"/>
      <c r="R317" s="581"/>
      <c r="S317" s="557"/>
      <c r="T317" s="559"/>
      <c r="U317" s="581"/>
      <c r="V317" s="557"/>
      <c r="W317" s="559"/>
      <c r="X317" s="561"/>
      <c r="Y317" s="559"/>
      <c r="Z317" s="561"/>
      <c r="AA317" s="566"/>
      <c r="AB317" s="408"/>
      <c r="AC317" s="433"/>
      <c r="AD317" s="138"/>
      <c r="AE317" s="331"/>
      <c r="AF317" s="330"/>
      <c r="AG317" s="331" t="str">
        <f t="shared" si="336"/>
        <v/>
      </c>
      <c r="AH317" s="332"/>
      <c r="AI317" s="332"/>
      <c r="AJ317" s="333" t="str">
        <f t="shared" si="331"/>
        <v/>
      </c>
      <c r="AK317" s="332"/>
      <c r="AL317" s="332"/>
      <c r="AM317" s="332"/>
      <c r="AN317" s="124"/>
      <c r="AO317" s="419" t="str">
        <f t="shared" si="337"/>
        <v/>
      </c>
      <c r="AP317" s="125"/>
      <c r="AQ317" s="419" t="str">
        <f t="shared" si="338"/>
        <v/>
      </c>
      <c r="AR317" s="125" t="str">
        <f t="shared" si="339"/>
        <v/>
      </c>
      <c r="AS317" s="404" t="str">
        <f t="shared" si="340"/>
        <v/>
      </c>
      <c r="AT317" s="404"/>
      <c r="AU317" s="404"/>
      <c r="AV317" s="418"/>
      <c r="AW317" s="319"/>
      <c r="AX317" s="319"/>
      <c r="AY317" s="139"/>
      <c r="AZ317" s="136"/>
      <c r="BA317" s="136"/>
      <c r="BB317" s="136"/>
      <c r="BC317" s="136"/>
      <c r="BJ317" s="329"/>
      <c r="BK317" s="329"/>
      <c r="BL317" s="329"/>
      <c r="BM317" s="329"/>
      <c r="BN317" s="329"/>
      <c r="BO317" s="329"/>
      <c r="BP317" s="329"/>
      <c r="BQ317" s="329"/>
      <c r="BR317" s="329"/>
      <c r="BS317" s="329"/>
      <c r="BT317" s="329"/>
      <c r="BU317" s="329"/>
      <c r="BV317" s="329"/>
      <c r="BW317" s="329"/>
      <c r="BX317" s="329"/>
      <c r="BY317" s="329"/>
      <c r="BZ317" s="329"/>
      <c r="CA317" s="329"/>
      <c r="CB317" s="329"/>
      <c r="CC317" s="329"/>
      <c r="CD317" s="329"/>
      <c r="CE317" s="329"/>
      <c r="CF317" s="329"/>
      <c r="CG317" s="329"/>
      <c r="CH317" s="329"/>
      <c r="CL317" s="329"/>
    </row>
    <row r="318" spans="1:90" s="218" customFormat="1" ht="99.75" hidden="1" x14ac:dyDescent="0.3">
      <c r="A318" s="584" t="s">
        <v>394</v>
      </c>
      <c r="B318" s="584"/>
      <c r="C318" s="584" t="s">
        <v>268</v>
      </c>
      <c r="D318" s="584"/>
      <c r="E318" s="584"/>
      <c r="F318" s="541" t="s">
        <v>804</v>
      </c>
      <c r="G318" s="541" t="s">
        <v>792</v>
      </c>
      <c r="H318" s="541" t="s">
        <v>796</v>
      </c>
      <c r="I318" s="541" t="s">
        <v>800</v>
      </c>
      <c r="J318" s="584" t="s">
        <v>353</v>
      </c>
      <c r="K318" s="582" t="s">
        <v>392</v>
      </c>
      <c r="L318" s="583" t="s">
        <v>391</v>
      </c>
      <c r="M318" s="583" t="str">
        <f t="shared" si="389"/>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18" s="584" t="s">
        <v>207</v>
      </c>
      <c r="O318" s="585">
        <v>5000</v>
      </c>
      <c r="P318" s="587" t="str">
        <f t="shared" si="320"/>
        <v>Alta</v>
      </c>
      <c r="Q318" s="586">
        <f t="shared" ref="Q318" si="395">IF(P318="","",IF(P318="Muy Baja",0.2,IF(P318="Baja",0.4,IF(P318="Media",0.6,IF(P318="Alta",0.8,IF(P318="Muy Alta",1,))))))</f>
        <v>0.8</v>
      </c>
      <c r="R318" s="588"/>
      <c r="S318" s="587" t="str">
        <f>IF(OR(R318='Tabla Impacto'!$C$11,R318='Tabla Impacto'!$D$11),"Leve",IF(OR(R318='Tabla Impacto'!$C$12,R318='Tabla Impacto'!$D$12),"Menor",IF(OR(R318='Tabla Impacto'!$C$13,R318='Tabla Impacto'!$D$13),"Moderado",IF(OR(R318='Tabla Impacto'!$C$14,R318='Tabla Impacto'!$D$14),"Mayor",IF(OR(R318='Tabla Impacto'!$C$15,R318='Tabla Impacto'!$D$15),"Catastrófico","")))))</f>
        <v/>
      </c>
      <c r="T318" s="586" t="str">
        <f t="shared" ref="T318" si="396">IF(S318="","",IF(S318="Leve",0.2,IF(S318="Menor",0.4,IF(S318="Moderado",0.6,IF(S318="Mayor",0.8,IF(S318="Catastrófico",1,))))))</f>
        <v/>
      </c>
      <c r="U318" s="588" t="s">
        <v>138</v>
      </c>
      <c r="V318" s="587" t="str">
        <f>IF(OR(U318='Tabla Impacto'!$C$11,U318='Tabla Impacto'!$D$11),"Leve",IF(OR(U318='Tabla Impacto'!$C$12,U318='Tabla Impacto'!$D$12),"Menor",IF(OR(U318='Tabla Impacto'!$C$13,U318='Tabla Impacto'!$D$13),"Moderado",IF(OR(U318='Tabla Impacto'!$C$14,U318='Tabla Impacto'!$D$14),"Mayor",IF(OR(U318='Tabla Impacto'!$C$15,U318='Tabla Impacto'!$D$15),"Catastrófico","")))))</f>
        <v>Catastrófico</v>
      </c>
      <c r="W318" s="586">
        <f t="shared" ref="W318" si="397">IF(V318="","",IF(V318="Leve",0.2,IF(V318="Menor",0.4,IF(V318="Moderado",0.6,IF(V318="Mayor",0.8,IF(V318="Catastrófico",1,))))))</f>
        <v>1</v>
      </c>
      <c r="X318" s="612" t="str">
        <f>IF(Y318="","",IF(Y318='Tabla Impacto'!$G$4,'Tabla Impacto'!$F$4,IF(Y318='Tabla Impacto'!$G$5,'Tabla Impacto'!$F$5,IF(Y318='Tabla Impacto'!$G$6,'Tabla Impacto'!$F$6,IF(Y318='Tabla Impacto'!$G$7,'Tabla Impacto'!$F$7,IF(Y318='Tabla Impacto'!$G$8,'Tabla Impacto'!$F$8))))))</f>
        <v>Catastrófico</v>
      </c>
      <c r="Y318" s="586">
        <f t="shared" ref="Y318" si="398">+IF(T318="",W318,IF(W318="",T318,IF(T318&gt;W318,T318,W318)))</f>
        <v>1</v>
      </c>
      <c r="Z318" s="612" t="str">
        <f t="shared" ref="Z318" si="399">IF(OR(AND(P318="Muy Baja",X318="Leve"),AND(P318="Muy Baja",X318="Menor"),AND(P318="Baja",X318="Leve")),"Bajo",IF(OR(AND(P318="Muy baja",X318="Moderado"),AND(P318="Baja",X318="Menor"),AND(P318="Baja",X318="Moderado"),AND(P318="Media",X318="Leve"),AND(P318="Media",X318="Menor"),AND(P318="Media",X318="Moderado"),AND(P318="Alta",X318="Leve"),AND(P318="Alta",X318="Menor")),"Moderado",IF(OR(AND(P318="Muy Baja",X318="Mayor"),AND(P318="Baja",X318="Mayor"),AND(P318="Media",X318="Mayor"),AND(P318="Alta",X318="Moderado"),AND(P318="Alta",X318="Mayor"),AND(P318="Muy Alta",X318="Leve"),AND(P318="Muy Alta",X318="Menor"),AND(P318="Muy Alta",X318="Moderado"),AND(P318="Muy Alta",X318="Mayor")),"Alto",IF(OR(AND(P318="Muy Baja",X318="Catastrófico"),AND(P318="Baja",X318="Catastrófico"),AND(P318="Media",X318="Catastrófico"),AND(P318="Alta",X318="Catastrófico"),AND(P318="Muy Alta",X318="Catastrófico")),"Extremo",""))))</f>
        <v>Extremo</v>
      </c>
      <c r="AA318" s="585"/>
      <c r="AB318" s="408"/>
      <c r="AC318" s="438" t="s">
        <v>390</v>
      </c>
      <c r="AD318" s="215"/>
      <c r="AE318" s="339"/>
      <c r="AF318" s="340" t="s">
        <v>752</v>
      </c>
      <c r="AG318" s="339" t="s">
        <v>3</v>
      </c>
      <c r="AH318" s="341" t="s">
        <v>12</v>
      </c>
      <c r="AI318" s="341" t="s">
        <v>8</v>
      </c>
      <c r="AJ318" s="342" t="str">
        <f t="shared" si="331"/>
        <v>40%</v>
      </c>
      <c r="AK318" s="341" t="s">
        <v>17</v>
      </c>
      <c r="AL318" s="341" t="s">
        <v>20</v>
      </c>
      <c r="AM318" s="341" t="s">
        <v>111</v>
      </c>
      <c r="AN318" s="309">
        <f>IFERROR(IF(AG318="Probabilidad",(Q318-(+Q318*AJ318)),IF(AG318="Impacto",Q318,"")),"")</f>
        <v>0.48</v>
      </c>
      <c r="AO318" s="419" t="str">
        <f t="shared" ref="AO318" si="400">IFERROR(IF(AN318="","",IF(AN318&lt;=0.2,"Muy Baja",IF(AN318&lt;=0.4,"Baja",IF(AN318&lt;=0.6,"Media",IF(AN318&lt;=0.8,"Alta","Muy Alta"))))),"")</f>
        <v>Media</v>
      </c>
      <c r="AP318" s="125">
        <f>+AN318</f>
        <v>0.48</v>
      </c>
      <c r="AQ318" s="419" t="str">
        <f t="shared" ref="AQ318" si="401">IFERROR(IF(AR318="","",IF(AR318&lt;=0.2,"Leve",IF(AR318&lt;=0.4,"Menor",IF(AR318&lt;=0.6,"Moderado",IF(AR318&lt;=0.8,"Mayor","Catastrófico"))))),"")</f>
        <v>Catastrófico</v>
      </c>
      <c r="AR318" s="125">
        <f>IFERROR(IF(AG318="Impacto",(Y318-(+Y318*AJ318)),IF(AG318="Probabilidad",Y318,"")),"")</f>
        <v>1</v>
      </c>
      <c r="AS318" s="404" t="str">
        <f t="shared" ref="AS318" si="402">IFERROR(IF(OR(AND(AO318="Muy Baja",AQ318="Leve"),AND(AO318="Muy Baja",AQ318="Menor"),AND(AO318="Baja",AQ318="Leve")),"Bajo",IF(OR(AND(AO318="Muy baja",AQ318="Moderado"),AND(AO318="Baja",AQ318="Menor"),AND(AO318="Baja",AQ318="Moderado"),AND(AO318="Media",AQ318="Leve"),AND(AO318="Media",AQ318="Menor"),AND(AO318="Media",AQ318="Moderado"),AND(AO318="Alta",AQ318="Leve"),AND(AO318="Alta",AQ318="Menor")),"Moderado",IF(OR(AND(AO318="Muy Baja",AQ318="Mayor"),AND(AO318="Baja",AQ318="Mayor"),AND(AO318="Media",AQ318="Mayor"),AND(AO318="Alta",AQ318="Moderado"),AND(AO318="Alta",AQ318="Mayor"),AND(AO318="Muy Alta",AQ318="Leve"),AND(AO318="Muy Alta",AQ318="Menor"),AND(AO318="Muy Alta",AQ318="Moderado"),AND(AO318="Muy Alta",AQ318="Mayor")),"Alto",IF(OR(AND(AO318="Muy Baja",AQ318="Catastrófico"),AND(AO318="Baja",AQ318="Catastrófico"),AND(AO318="Media",AQ318="Catastrófico"),AND(AO318="Alta",AQ318="Catastrófico"),AND(AO318="Muy Alta",AQ318="Catastrófico")),"Extremo","")))),"")</f>
        <v>Extremo</v>
      </c>
      <c r="AT318" s="416">
        <f>+AN318</f>
        <v>0.48</v>
      </c>
      <c r="AU318" s="416">
        <f>+AR318</f>
        <v>1</v>
      </c>
      <c r="AV318" s="343" t="s">
        <v>122</v>
      </c>
      <c r="AW318" s="320"/>
      <c r="AX318" s="320"/>
      <c r="AY318" s="344">
        <v>12</v>
      </c>
      <c r="AZ318" s="345">
        <v>3</v>
      </c>
      <c r="BA318" s="345">
        <v>3</v>
      </c>
      <c r="BB318" s="345">
        <v>3</v>
      </c>
      <c r="BC318" s="345">
        <v>3</v>
      </c>
      <c r="BJ318" s="346"/>
      <c r="BK318" s="346"/>
      <c r="BL318" s="346"/>
      <c r="BM318" s="346"/>
      <c r="BN318" s="346"/>
      <c r="BO318" s="346"/>
      <c r="BP318" s="346"/>
      <c r="BQ318" s="346"/>
      <c r="BR318" s="346"/>
      <c r="BS318" s="346"/>
      <c r="BT318" s="346"/>
      <c r="BU318" s="346"/>
      <c r="BV318" s="346"/>
      <c r="BW318" s="346"/>
      <c r="BX318" s="346"/>
      <c r="BY318" s="346"/>
      <c r="BZ318" s="346"/>
      <c r="CA318" s="346"/>
      <c r="CB318" s="346"/>
      <c r="CC318" s="346"/>
      <c r="CD318" s="346"/>
      <c r="CE318" s="346"/>
      <c r="CF318" s="346"/>
      <c r="CG318" s="346"/>
      <c r="CH318" s="346"/>
      <c r="CL318" s="346"/>
    </row>
    <row r="319" spans="1:90" s="218" customFormat="1" ht="13.9" hidden="1" customHeight="1" x14ac:dyDescent="0.3">
      <c r="A319" s="584"/>
      <c r="B319" s="584"/>
      <c r="C319" s="584" t="s">
        <v>268</v>
      </c>
      <c r="D319" s="584"/>
      <c r="E319" s="584"/>
      <c r="F319" s="541"/>
      <c r="G319" s="541"/>
      <c r="H319" s="541"/>
      <c r="I319" s="541"/>
      <c r="J319" s="584" t="s">
        <v>353</v>
      </c>
      <c r="K319" s="582" t="s">
        <v>392</v>
      </c>
      <c r="L319" s="583" t="s">
        <v>391</v>
      </c>
      <c r="M319" s="583" t="str">
        <f t="shared" si="389"/>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19" s="584"/>
      <c r="O319" s="585">
        <v>5000</v>
      </c>
      <c r="P319" s="587"/>
      <c r="Q319" s="586"/>
      <c r="R319" s="588"/>
      <c r="S319" s="587"/>
      <c r="T319" s="586"/>
      <c r="U319" s="588"/>
      <c r="V319" s="587"/>
      <c r="W319" s="586"/>
      <c r="X319" s="612"/>
      <c r="Y319" s="586"/>
      <c r="Z319" s="612"/>
      <c r="AA319" s="585"/>
      <c r="AB319" s="408"/>
      <c r="AC319" s="438"/>
      <c r="AD319" s="215"/>
      <c r="AE319" s="339"/>
      <c r="AF319" s="340"/>
      <c r="AG319" s="339" t="str">
        <f t="shared" si="336"/>
        <v/>
      </c>
      <c r="AH319" s="341"/>
      <c r="AI319" s="341"/>
      <c r="AJ319" s="342" t="str">
        <f t="shared" si="331"/>
        <v/>
      </c>
      <c r="AK319" s="341"/>
      <c r="AL319" s="341"/>
      <c r="AM319" s="341"/>
      <c r="AN319" s="216"/>
      <c r="AO319" s="413" t="str">
        <f t="shared" si="337"/>
        <v/>
      </c>
      <c r="AP319" s="217"/>
      <c r="AQ319" s="413" t="str">
        <f t="shared" si="338"/>
        <v/>
      </c>
      <c r="AR319" s="217" t="str">
        <f t="shared" si="339"/>
        <v/>
      </c>
      <c r="AS319" s="405" t="str">
        <f t="shared" si="340"/>
        <v/>
      </c>
      <c r="AT319" s="405"/>
      <c r="AU319" s="405"/>
      <c r="AV319" s="343"/>
      <c r="AW319" s="320"/>
      <c r="AX319" s="320"/>
      <c r="AY319" s="219"/>
      <c r="AZ319" s="220"/>
      <c r="BA319" s="220"/>
      <c r="BB319" s="220"/>
      <c r="BC319" s="220"/>
      <c r="BJ319" s="346"/>
      <c r="BK319" s="346"/>
      <c r="BL319" s="346"/>
      <c r="BM319" s="346"/>
      <c r="BN319" s="346"/>
      <c r="BO319" s="346"/>
      <c r="BP319" s="346"/>
      <c r="BQ319" s="346"/>
      <c r="BR319" s="346"/>
      <c r="BS319" s="346"/>
      <c r="BT319" s="346"/>
      <c r="BU319" s="346"/>
      <c r="BV319" s="346"/>
      <c r="BW319" s="346"/>
      <c r="BX319" s="346"/>
      <c r="BY319" s="346"/>
      <c r="BZ319" s="346"/>
      <c r="CA319" s="346"/>
      <c r="CB319" s="346"/>
      <c r="CC319" s="346"/>
      <c r="CD319" s="346"/>
      <c r="CE319" s="346"/>
      <c r="CF319" s="346"/>
      <c r="CG319" s="346"/>
      <c r="CH319" s="346"/>
      <c r="CL319" s="346"/>
    </row>
    <row r="320" spans="1:90" s="218" customFormat="1" ht="13.9" hidden="1" customHeight="1" x14ac:dyDescent="0.3">
      <c r="A320" s="584"/>
      <c r="B320" s="584"/>
      <c r="C320" s="584" t="s">
        <v>268</v>
      </c>
      <c r="D320" s="584"/>
      <c r="E320" s="584"/>
      <c r="F320" s="541"/>
      <c r="G320" s="541"/>
      <c r="H320" s="541"/>
      <c r="I320" s="541"/>
      <c r="J320" s="584" t="s">
        <v>353</v>
      </c>
      <c r="K320" s="582" t="s">
        <v>392</v>
      </c>
      <c r="L320" s="583" t="s">
        <v>391</v>
      </c>
      <c r="M320" s="583" t="str">
        <f t="shared" si="389"/>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20" s="584"/>
      <c r="O320" s="585">
        <v>5000</v>
      </c>
      <c r="P320" s="587"/>
      <c r="Q320" s="586"/>
      <c r="R320" s="588"/>
      <c r="S320" s="587"/>
      <c r="T320" s="586"/>
      <c r="U320" s="588"/>
      <c r="V320" s="587"/>
      <c r="W320" s="586"/>
      <c r="X320" s="612"/>
      <c r="Y320" s="586"/>
      <c r="Z320" s="612"/>
      <c r="AA320" s="585"/>
      <c r="AB320" s="408"/>
      <c r="AC320" s="438"/>
      <c r="AD320" s="215"/>
      <c r="AE320" s="339"/>
      <c r="AF320" s="340"/>
      <c r="AG320" s="339" t="str">
        <f t="shared" si="336"/>
        <v/>
      </c>
      <c r="AH320" s="341"/>
      <c r="AI320" s="341"/>
      <c r="AJ320" s="342" t="str">
        <f t="shared" si="331"/>
        <v/>
      </c>
      <c r="AK320" s="341"/>
      <c r="AL320" s="341"/>
      <c r="AM320" s="341"/>
      <c r="AN320" s="216"/>
      <c r="AO320" s="413" t="str">
        <f t="shared" si="337"/>
        <v/>
      </c>
      <c r="AP320" s="217"/>
      <c r="AQ320" s="413" t="str">
        <f t="shared" si="338"/>
        <v/>
      </c>
      <c r="AR320" s="217" t="str">
        <f t="shared" si="339"/>
        <v/>
      </c>
      <c r="AS320" s="405" t="str">
        <f t="shared" si="340"/>
        <v/>
      </c>
      <c r="AT320" s="405"/>
      <c r="AU320" s="405"/>
      <c r="AV320" s="343"/>
      <c r="AW320" s="320"/>
      <c r="AX320" s="320"/>
      <c r="AY320" s="219"/>
      <c r="AZ320" s="220"/>
      <c r="BA320" s="220"/>
      <c r="BB320" s="220"/>
      <c r="BC320" s="220"/>
      <c r="BJ320" s="346"/>
      <c r="BK320" s="346"/>
      <c r="BL320" s="346"/>
      <c r="BM320" s="346"/>
      <c r="BN320" s="346"/>
      <c r="BO320" s="346"/>
      <c r="BP320" s="346"/>
      <c r="BQ320" s="346"/>
      <c r="BR320" s="346"/>
      <c r="BS320" s="346"/>
      <c r="BT320" s="346"/>
      <c r="BU320" s="346"/>
      <c r="BV320" s="346"/>
      <c r="BW320" s="346"/>
      <c r="BX320" s="346"/>
      <c r="BY320" s="346"/>
      <c r="BZ320" s="346"/>
      <c r="CA320" s="346"/>
      <c r="CB320" s="346"/>
      <c r="CC320" s="346"/>
      <c r="CD320" s="346"/>
      <c r="CE320" s="346"/>
      <c r="CF320" s="346"/>
      <c r="CG320" s="346"/>
      <c r="CH320" s="346"/>
      <c r="CL320" s="346"/>
    </row>
    <row r="321" spans="1:90" s="218" customFormat="1" ht="13.9" hidden="1" customHeight="1" x14ac:dyDescent="0.3">
      <c r="A321" s="584"/>
      <c r="B321" s="584"/>
      <c r="C321" s="584" t="s">
        <v>268</v>
      </c>
      <c r="D321" s="584"/>
      <c r="E321" s="584"/>
      <c r="F321" s="541"/>
      <c r="G321" s="541"/>
      <c r="H321" s="541"/>
      <c r="I321" s="541"/>
      <c r="J321" s="584" t="s">
        <v>353</v>
      </c>
      <c r="K321" s="582" t="s">
        <v>392</v>
      </c>
      <c r="L321" s="583" t="s">
        <v>391</v>
      </c>
      <c r="M321" s="583" t="str">
        <f t="shared" si="389"/>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21" s="584"/>
      <c r="O321" s="585">
        <v>5000</v>
      </c>
      <c r="P321" s="587"/>
      <c r="Q321" s="586"/>
      <c r="R321" s="588"/>
      <c r="S321" s="587"/>
      <c r="T321" s="586"/>
      <c r="U321" s="588"/>
      <c r="V321" s="587"/>
      <c r="W321" s="586"/>
      <c r="X321" s="612"/>
      <c r="Y321" s="586"/>
      <c r="Z321" s="612"/>
      <c r="AA321" s="585"/>
      <c r="AB321" s="408"/>
      <c r="AC321" s="438"/>
      <c r="AD321" s="215"/>
      <c r="AE321" s="339"/>
      <c r="AF321" s="340"/>
      <c r="AG321" s="339" t="str">
        <f t="shared" si="336"/>
        <v/>
      </c>
      <c r="AH321" s="341"/>
      <c r="AI321" s="341"/>
      <c r="AJ321" s="342" t="str">
        <f t="shared" si="331"/>
        <v/>
      </c>
      <c r="AK321" s="341"/>
      <c r="AL321" s="341"/>
      <c r="AM321" s="341"/>
      <c r="AN321" s="216"/>
      <c r="AO321" s="413" t="str">
        <f t="shared" si="337"/>
        <v/>
      </c>
      <c r="AP321" s="217"/>
      <c r="AQ321" s="413" t="str">
        <f t="shared" si="338"/>
        <v/>
      </c>
      <c r="AR321" s="217" t="str">
        <f t="shared" si="339"/>
        <v/>
      </c>
      <c r="AS321" s="405" t="str">
        <f t="shared" si="340"/>
        <v/>
      </c>
      <c r="AT321" s="405"/>
      <c r="AU321" s="405"/>
      <c r="AV321" s="343"/>
      <c r="AW321" s="320"/>
      <c r="AX321" s="320"/>
      <c r="AY321" s="219"/>
      <c r="AZ321" s="220"/>
      <c r="BA321" s="220"/>
      <c r="BB321" s="220"/>
      <c r="BC321" s="220"/>
      <c r="BJ321" s="346"/>
      <c r="BK321" s="346"/>
      <c r="BL321" s="346"/>
      <c r="BM321" s="346"/>
      <c r="BN321" s="346"/>
      <c r="BO321" s="346"/>
      <c r="BP321" s="346"/>
      <c r="BQ321" s="346"/>
      <c r="BR321" s="346"/>
      <c r="BS321" s="346"/>
      <c r="BT321" s="346"/>
      <c r="BU321" s="346"/>
      <c r="BV321" s="346"/>
      <c r="BW321" s="346"/>
      <c r="BX321" s="346"/>
      <c r="BY321" s="346"/>
      <c r="BZ321" s="346"/>
      <c r="CA321" s="346"/>
      <c r="CB321" s="346"/>
      <c r="CC321" s="346"/>
      <c r="CD321" s="346"/>
      <c r="CE321" s="346"/>
      <c r="CF321" s="346"/>
      <c r="CG321" s="346"/>
      <c r="CH321" s="346"/>
      <c r="CL321" s="346"/>
    </row>
    <row r="322" spans="1:90" s="218" customFormat="1" ht="13.9" hidden="1" customHeight="1" x14ac:dyDescent="0.3">
      <c r="A322" s="584"/>
      <c r="B322" s="584"/>
      <c r="C322" s="584" t="s">
        <v>268</v>
      </c>
      <c r="D322" s="584"/>
      <c r="E322" s="584"/>
      <c r="F322" s="541"/>
      <c r="G322" s="541"/>
      <c r="H322" s="541"/>
      <c r="I322" s="541"/>
      <c r="J322" s="584" t="s">
        <v>353</v>
      </c>
      <c r="K322" s="582" t="s">
        <v>392</v>
      </c>
      <c r="L322" s="583" t="s">
        <v>391</v>
      </c>
      <c r="M322" s="583" t="str">
        <f t="shared" si="389"/>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22" s="584"/>
      <c r="O322" s="585">
        <v>5000</v>
      </c>
      <c r="P322" s="587"/>
      <c r="Q322" s="586"/>
      <c r="R322" s="588"/>
      <c r="S322" s="587"/>
      <c r="T322" s="586"/>
      <c r="U322" s="588"/>
      <c r="V322" s="587"/>
      <c r="W322" s="586"/>
      <c r="X322" s="612"/>
      <c r="Y322" s="586"/>
      <c r="Z322" s="612"/>
      <c r="AA322" s="585"/>
      <c r="AB322" s="408"/>
      <c r="AC322" s="438"/>
      <c r="AD322" s="215"/>
      <c r="AE322" s="339"/>
      <c r="AF322" s="340"/>
      <c r="AG322" s="339" t="str">
        <f t="shared" si="336"/>
        <v/>
      </c>
      <c r="AH322" s="341"/>
      <c r="AI322" s="341"/>
      <c r="AJ322" s="342" t="str">
        <f t="shared" si="331"/>
        <v/>
      </c>
      <c r="AK322" s="341"/>
      <c r="AL322" s="341"/>
      <c r="AM322" s="341"/>
      <c r="AN322" s="216"/>
      <c r="AO322" s="413" t="str">
        <f t="shared" si="337"/>
        <v/>
      </c>
      <c r="AP322" s="217"/>
      <c r="AQ322" s="413" t="str">
        <f t="shared" si="338"/>
        <v/>
      </c>
      <c r="AR322" s="217" t="str">
        <f t="shared" si="339"/>
        <v/>
      </c>
      <c r="AS322" s="405" t="str">
        <f t="shared" si="340"/>
        <v/>
      </c>
      <c r="AT322" s="405"/>
      <c r="AU322" s="405"/>
      <c r="AV322" s="343"/>
      <c r="AW322" s="320"/>
      <c r="AX322" s="320"/>
      <c r="AY322" s="219"/>
      <c r="AZ322" s="220"/>
      <c r="BA322" s="220"/>
      <c r="BB322" s="220"/>
      <c r="BC322" s="220"/>
      <c r="BJ322" s="346"/>
      <c r="BK322" s="346"/>
      <c r="BL322" s="346"/>
      <c r="BM322" s="346"/>
      <c r="BN322" s="346"/>
      <c r="BO322" s="346"/>
      <c r="BP322" s="346"/>
      <c r="BQ322" s="346"/>
      <c r="BR322" s="346"/>
      <c r="BS322" s="346"/>
      <c r="BT322" s="346"/>
      <c r="BU322" s="346"/>
      <c r="BV322" s="346"/>
      <c r="BW322" s="346"/>
      <c r="BX322" s="346"/>
      <c r="BY322" s="346"/>
      <c r="BZ322" s="346"/>
      <c r="CA322" s="346"/>
      <c r="CB322" s="346"/>
      <c r="CC322" s="346"/>
      <c r="CD322" s="346"/>
      <c r="CE322" s="346"/>
      <c r="CF322" s="346"/>
      <c r="CG322" s="346"/>
      <c r="CH322" s="346"/>
      <c r="CL322" s="346"/>
    </row>
    <row r="323" spans="1:90" s="218" customFormat="1" ht="13.9" hidden="1" customHeight="1" x14ac:dyDescent="0.3">
      <c r="A323" s="584"/>
      <c r="B323" s="584"/>
      <c r="C323" s="584" t="s">
        <v>268</v>
      </c>
      <c r="D323" s="584"/>
      <c r="E323" s="584"/>
      <c r="F323" s="541"/>
      <c r="G323" s="541"/>
      <c r="H323" s="541"/>
      <c r="I323" s="541"/>
      <c r="J323" s="584" t="s">
        <v>353</v>
      </c>
      <c r="K323" s="582" t="s">
        <v>392</v>
      </c>
      <c r="L323" s="583" t="s">
        <v>391</v>
      </c>
      <c r="M323" s="583" t="str">
        <f t="shared" si="389"/>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23" s="584"/>
      <c r="O323" s="585">
        <v>5000</v>
      </c>
      <c r="P323" s="587"/>
      <c r="Q323" s="586"/>
      <c r="R323" s="588"/>
      <c r="S323" s="587"/>
      <c r="T323" s="586"/>
      <c r="U323" s="588"/>
      <c r="V323" s="587"/>
      <c r="W323" s="586"/>
      <c r="X323" s="612"/>
      <c r="Y323" s="586"/>
      <c r="Z323" s="612"/>
      <c r="AA323" s="585"/>
      <c r="AB323" s="408"/>
      <c r="AC323" s="438"/>
      <c r="AD323" s="215"/>
      <c r="AE323" s="339"/>
      <c r="AF323" s="340"/>
      <c r="AG323" s="339" t="str">
        <f t="shared" si="336"/>
        <v/>
      </c>
      <c r="AH323" s="341"/>
      <c r="AI323" s="341"/>
      <c r="AJ323" s="342" t="str">
        <f t="shared" si="331"/>
        <v/>
      </c>
      <c r="AK323" s="341"/>
      <c r="AL323" s="341"/>
      <c r="AM323" s="341"/>
      <c r="AN323" s="216"/>
      <c r="AO323" s="413" t="str">
        <f t="shared" si="337"/>
        <v/>
      </c>
      <c r="AP323" s="217"/>
      <c r="AQ323" s="413" t="str">
        <f t="shared" si="338"/>
        <v/>
      </c>
      <c r="AR323" s="217" t="str">
        <f t="shared" si="339"/>
        <v/>
      </c>
      <c r="AS323" s="405" t="str">
        <f t="shared" si="340"/>
        <v/>
      </c>
      <c r="AT323" s="405"/>
      <c r="AU323" s="405"/>
      <c r="AV323" s="343"/>
      <c r="AW323" s="320"/>
      <c r="AX323" s="320"/>
      <c r="AY323" s="219"/>
      <c r="AZ323" s="220"/>
      <c r="BA323" s="220"/>
      <c r="BB323" s="220"/>
      <c r="BC323" s="220"/>
      <c r="BJ323" s="346"/>
      <c r="BK323" s="346"/>
      <c r="BL323" s="346"/>
      <c r="BM323" s="346"/>
      <c r="BN323" s="346"/>
      <c r="BO323" s="346"/>
      <c r="BP323" s="346"/>
      <c r="BQ323" s="346"/>
      <c r="BR323" s="346"/>
      <c r="BS323" s="346"/>
      <c r="BT323" s="346"/>
      <c r="BU323" s="346"/>
      <c r="BV323" s="346"/>
      <c r="BW323" s="346"/>
      <c r="BX323" s="346"/>
      <c r="BY323" s="346"/>
      <c r="BZ323" s="346"/>
      <c r="CA323" s="346"/>
      <c r="CB323" s="346"/>
      <c r="CC323" s="346"/>
      <c r="CD323" s="346"/>
      <c r="CE323" s="346"/>
      <c r="CF323" s="346"/>
      <c r="CG323" s="346"/>
      <c r="CH323" s="346"/>
      <c r="CL323" s="346"/>
    </row>
    <row r="324" spans="1:90" s="1" customFormat="1" ht="156.75" x14ac:dyDescent="0.3">
      <c r="A324" s="565" t="s">
        <v>389</v>
      </c>
      <c r="B324" s="567" t="s">
        <v>896</v>
      </c>
      <c r="C324" s="567" t="s">
        <v>268</v>
      </c>
      <c r="D324" s="567" t="s">
        <v>910</v>
      </c>
      <c r="E324" s="567" t="s">
        <v>270</v>
      </c>
      <c r="F324" s="541" t="s">
        <v>778</v>
      </c>
      <c r="G324" s="541" t="s">
        <v>792</v>
      </c>
      <c r="H324" s="541" t="s">
        <v>771</v>
      </c>
      <c r="I324" s="541" t="s">
        <v>789</v>
      </c>
      <c r="J324" s="567" t="s">
        <v>353</v>
      </c>
      <c r="K324" s="582" t="s">
        <v>387</v>
      </c>
      <c r="L324" s="583" t="s">
        <v>386</v>
      </c>
      <c r="M324" s="583" t="str">
        <f t="shared" si="389"/>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N324" s="567" t="s">
        <v>207</v>
      </c>
      <c r="O324" s="566">
        <v>2</v>
      </c>
      <c r="P324" s="557" t="str">
        <f t="shared" ref="P324:P383" si="403">IF(O324&lt;=0,"",IF(O324&lt;=2,"Muy Baja",IF(O324&lt;=24,"Baja",IF(O324&lt;=500,"Media",IF(O324&lt;=5000,"Alta","Muy Alta")))))</f>
        <v>Muy Baja</v>
      </c>
      <c r="Q324" s="559">
        <f t="shared" ref="Q324" si="404">IF(P324="","",IF(P324="Muy Baja",0.2,IF(P324="Baja",0.4,IF(P324="Media",0.6,IF(P324="Alta",0.8,IF(P324="Muy Alta",1,))))))</f>
        <v>0.2</v>
      </c>
      <c r="R324" s="581"/>
      <c r="S324" s="557" t="str">
        <f>IF(OR(R324='Tabla Impacto'!$C$11,R324='Tabla Impacto'!$D$11),"Leve",IF(OR(R324='Tabla Impacto'!$C$12,R324='Tabla Impacto'!$D$12),"Menor",IF(OR(R324='Tabla Impacto'!$C$13,R324='Tabla Impacto'!$D$13),"Moderado",IF(OR(R324='Tabla Impacto'!$C$14,R324='Tabla Impacto'!$D$14),"Mayor",IF(OR(R324='Tabla Impacto'!$C$15,R324='Tabla Impacto'!$D$15),"Catastrófico","")))))</f>
        <v/>
      </c>
      <c r="T324" s="559" t="str">
        <f t="shared" ref="T324" si="405">IF(S324="","",IF(S324="Leve",0.2,IF(S324="Menor",0.4,IF(S324="Moderado",0.6,IF(S324="Mayor",0.8,IF(S324="Catastrófico",1,))))))</f>
        <v/>
      </c>
      <c r="U324" s="581" t="s">
        <v>137</v>
      </c>
      <c r="V324" s="557" t="str">
        <f>IF(OR(U324='Tabla Impacto'!$C$11,U324='Tabla Impacto'!$D$11),"Leve",IF(OR(U324='Tabla Impacto'!$C$12,U324='Tabla Impacto'!$D$12),"Menor",IF(OR(U324='Tabla Impacto'!$C$13,U324='Tabla Impacto'!$D$13),"Moderado",IF(OR(U324='Tabla Impacto'!$C$14,U324='Tabla Impacto'!$D$14),"Mayor",IF(OR(U324='Tabla Impacto'!$C$15,U324='Tabla Impacto'!$D$15),"Catastrófico","")))))</f>
        <v>Mayor</v>
      </c>
      <c r="W324" s="559">
        <f t="shared" ref="W324" si="406">IF(V324="","",IF(V324="Leve",0.2,IF(V324="Menor",0.4,IF(V324="Moderado",0.6,IF(V324="Mayor",0.8,IF(V324="Catastrófico",1,))))))</f>
        <v>0.8</v>
      </c>
      <c r="X324" s="561" t="str">
        <f>IF(Y324="","",IF(Y324='Tabla Impacto'!$G$4,'Tabla Impacto'!$F$4,IF(Y324='Tabla Impacto'!$G$5,'Tabla Impacto'!$F$5,IF(Y324='Tabla Impacto'!$G$6,'Tabla Impacto'!$F$6,IF(Y324='Tabla Impacto'!$G$7,'Tabla Impacto'!$F$7,IF(Y324='Tabla Impacto'!$G$8,'Tabla Impacto'!$F$8))))))</f>
        <v>Mayor</v>
      </c>
      <c r="Y324" s="559">
        <f t="shared" ref="Y324" si="407">+IF(T324="",W324,IF(W324="",T324,IF(T324&gt;W324,T324,W324)))</f>
        <v>0.8</v>
      </c>
      <c r="Z324" s="561" t="str">
        <f t="shared" ref="Z324" si="408">IF(OR(AND(P324="Muy Baja",X324="Leve"),AND(P324="Muy Baja",X324="Menor"),AND(P324="Baja",X324="Leve")),"Bajo",IF(OR(AND(P324="Muy baja",X324="Moderado"),AND(P324="Baja",X324="Menor"),AND(P324="Baja",X324="Moderado"),AND(P324="Media",X324="Leve"),AND(P324="Media",X324="Menor"),AND(P324="Media",X324="Moderado"),AND(P324="Alta",X324="Leve"),AND(P324="Alta",X324="Menor")),"Moderado",IF(OR(AND(P324="Muy Baja",X324="Mayor"),AND(P324="Baja",X324="Mayor"),AND(P324="Media",X324="Mayor"),AND(P324="Alta",X324="Moderado"),AND(P324="Alta",X324="Mayor"),AND(P324="Muy Alta",X324="Leve"),AND(P324="Muy Alta",X324="Menor"),AND(P324="Muy Alta",X324="Moderado"),AND(P324="Muy Alta",X324="Mayor")),"Alto",IF(OR(AND(P324="Muy Baja",X324="Catastrófico"),AND(P324="Baja",X324="Catastrófico"),AND(P324="Media",X324="Catastrófico"),AND(P324="Alta",X324="Catastrófico"),AND(P324="Muy Alta",X324="Catastrófico")),"Extremo",""))))</f>
        <v>Alto</v>
      </c>
      <c r="AA324" s="566"/>
      <c r="AB324" s="408">
        <v>1</v>
      </c>
      <c r="AC324" s="433" t="s">
        <v>884</v>
      </c>
      <c r="AD324" s="138"/>
      <c r="AE324" s="331" t="s">
        <v>223</v>
      </c>
      <c r="AF324" s="330" t="s">
        <v>753</v>
      </c>
      <c r="AG324" s="331" t="s">
        <v>3</v>
      </c>
      <c r="AH324" s="332" t="s">
        <v>12</v>
      </c>
      <c r="AI324" s="332" t="s">
        <v>8</v>
      </c>
      <c r="AJ324" s="333" t="str">
        <f t="shared" si="331"/>
        <v>40%</v>
      </c>
      <c r="AK324" s="332" t="s">
        <v>17</v>
      </c>
      <c r="AL324" s="332" t="s">
        <v>20</v>
      </c>
      <c r="AM324" s="332" t="s">
        <v>111</v>
      </c>
      <c r="AN324" s="309">
        <f>IFERROR(IF(AG324="Probabilidad",(Q324-(+Q324*AJ324)),IF(AG324="Impacto",Q324,"")),"")</f>
        <v>0.12</v>
      </c>
      <c r="AO324" s="419" t="str">
        <f t="shared" si="337"/>
        <v>Muy Baja</v>
      </c>
      <c r="AP324" s="125">
        <f>+AN324</f>
        <v>0.12</v>
      </c>
      <c r="AQ324" s="419" t="str">
        <f t="shared" si="338"/>
        <v>Mayor</v>
      </c>
      <c r="AR324" s="125">
        <f>IFERROR(IF(AG324="Impacto",(Y324-(+Y324*AJ324)),IF(AG324="Probabilidad",Y324,"")),"")</f>
        <v>0.8</v>
      </c>
      <c r="AS324" s="404" t="str">
        <f t="shared" si="340"/>
        <v>Alto</v>
      </c>
      <c r="AT324" s="546">
        <f>+AP325</f>
        <v>7.1999999999999995E-2</v>
      </c>
      <c r="AU324" s="546">
        <f>+AR325</f>
        <v>0.8</v>
      </c>
      <c r="AV324" s="547" t="s">
        <v>122</v>
      </c>
      <c r="AW324" s="319"/>
      <c r="AX324" s="319"/>
      <c r="AY324" s="335">
        <v>0</v>
      </c>
      <c r="AZ324" s="336">
        <v>0</v>
      </c>
      <c r="BA324" s="336">
        <v>0</v>
      </c>
      <c r="BB324" s="336">
        <v>0</v>
      </c>
      <c r="BC324" s="336">
        <v>0</v>
      </c>
      <c r="BJ324" s="329"/>
      <c r="BK324" s="329"/>
      <c r="BL324" s="329"/>
      <c r="BM324" s="329"/>
      <c r="BN324" s="329"/>
      <c r="BO324" s="329"/>
      <c r="BP324" s="329"/>
      <c r="BQ324" s="329"/>
      <c r="BR324" s="329"/>
      <c r="BS324" s="329"/>
      <c r="BT324" s="329"/>
      <c r="BU324" s="329"/>
      <c r="BV324" s="329"/>
      <c r="BW324" s="329"/>
      <c r="BX324" s="329"/>
      <c r="BY324" s="329"/>
      <c r="BZ324" s="329"/>
      <c r="CA324" s="329"/>
      <c r="CB324" s="329"/>
      <c r="CC324" s="329"/>
      <c r="CD324" s="329"/>
      <c r="CE324" s="329"/>
      <c r="CF324" s="329"/>
      <c r="CG324" s="329"/>
      <c r="CH324" s="329"/>
      <c r="CL324" s="329"/>
    </row>
    <row r="325" spans="1:90" s="1" customFormat="1" ht="156.75" x14ac:dyDescent="0.3">
      <c r="A325" s="565"/>
      <c r="B325" s="567"/>
      <c r="C325" s="567"/>
      <c r="D325" s="567"/>
      <c r="E325" s="566"/>
      <c r="F325" s="541"/>
      <c r="G325" s="541"/>
      <c r="H325" s="541"/>
      <c r="I325" s="541"/>
      <c r="J325" s="567"/>
      <c r="K325" s="583"/>
      <c r="L325" s="583"/>
      <c r="M325" s="583"/>
      <c r="N325" s="567"/>
      <c r="O325" s="566"/>
      <c r="P325" s="557"/>
      <c r="Q325" s="559"/>
      <c r="R325" s="581"/>
      <c r="S325" s="557"/>
      <c r="T325" s="559"/>
      <c r="U325" s="581"/>
      <c r="V325" s="557"/>
      <c r="W325" s="559"/>
      <c r="X325" s="561"/>
      <c r="Y325" s="559"/>
      <c r="Z325" s="561"/>
      <c r="AA325" s="566"/>
      <c r="AB325" s="408">
        <v>2</v>
      </c>
      <c r="AC325" s="433" t="s">
        <v>885</v>
      </c>
      <c r="AD325" s="138"/>
      <c r="AE325" s="331" t="s">
        <v>223</v>
      </c>
      <c r="AF325" s="338" t="s">
        <v>754</v>
      </c>
      <c r="AG325" s="331" t="s">
        <v>3</v>
      </c>
      <c r="AH325" s="332" t="s">
        <v>12</v>
      </c>
      <c r="AI325" s="332" t="s">
        <v>8</v>
      </c>
      <c r="AJ325" s="333" t="str">
        <f t="shared" si="331"/>
        <v>40%</v>
      </c>
      <c r="AK325" s="332" t="s">
        <v>17</v>
      </c>
      <c r="AL325" s="332" t="s">
        <v>20</v>
      </c>
      <c r="AM325" s="332" t="s">
        <v>111</v>
      </c>
      <c r="AN325" s="308">
        <f>IFERROR(IF(AND(AG324="Probabilidad",AG325="Probabilidad"),(AP324-(+AP324*AJ325)),IF(AG325="Probabilidad",(Q324-(+Q324*AJ325)),IF(AG325="Impacto",AP324,""))),"")</f>
        <v>7.1999999999999995E-2</v>
      </c>
      <c r="AO325" s="419" t="str">
        <f t="shared" ref="AO325" si="409">IFERROR(IF(AN325="","",IF(AN325&lt;=0.2,"Muy Baja",IF(AN325&lt;=0.4,"Baja",IF(AN325&lt;=0.6,"Media",IF(AN325&lt;=0.8,"Alta","Muy Alta"))))),"")</f>
        <v>Muy Baja</v>
      </c>
      <c r="AP325" s="125">
        <f>+AN325</f>
        <v>7.1999999999999995E-2</v>
      </c>
      <c r="AQ325" s="419" t="str">
        <f t="shared" ref="AQ325" si="410">IFERROR(IF(AR325="","",IF(AR325&lt;=0.2,"Leve",IF(AR325&lt;=0.4,"Menor",IF(AR325&lt;=0.6,"Moderado",IF(AR325&lt;=0.8,"Mayor","Catastrófico"))))),"")</f>
        <v>Mayor</v>
      </c>
      <c r="AR325" s="125">
        <f>IFERROR(IF(AND(AG324="Impacto",AG325="Impacto"),(AR324-(+AR324*AJ325)),IF(AG325="Impacto",(Y324-(+Y324*AJ325)),IF(AG325="Probabilidad",AR324,""))),"")</f>
        <v>0.8</v>
      </c>
      <c r="AS325" s="404" t="str">
        <f t="shared" ref="AS325" si="411">IFERROR(IF(OR(AND(AO325="Muy Baja",AQ325="Leve"),AND(AO325="Muy Baja",AQ325="Menor"),AND(AO325="Baja",AQ325="Leve")),"Bajo",IF(OR(AND(AO325="Muy baja",AQ325="Moderado"),AND(AO325="Baja",AQ325="Menor"),AND(AO325="Baja",AQ325="Moderado"),AND(AO325="Media",AQ325="Leve"),AND(AO325="Media",AQ325="Menor"),AND(AO325="Media",AQ325="Moderado"),AND(AO325="Alta",AQ325="Leve"),AND(AO325="Alta",AQ325="Menor")),"Moderado",IF(OR(AND(AO325="Muy Baja",AQ325="Mayor"),AND(AO325="Baja",AQ325="Mayor"),AND(AO325="Media",AQ325="Mayor"),AND(AO325="Alta",AQ325="Moderado"),AND(AO325="Alta",AQ325="Mayor"),AND(AO325="Muy Alta",AQ325="Leve"),AND(AO325="Muy Alta",AQ325="Menor"),AND(AO325="Muy Alta",AQ325="Moderado"),AND(AO325="Muy Alta",AQ325="Mayor")),"Alto",IF(OR(AND(AO325="Muy Baja",AQ325="Catastrófico"),AND(AO325="Baja",AQ325="Catastrófico"),AND(AO325="Media",AQ325="Catastrófico"),AND(AO325="Alta",AQ325="Catastrófico"),AND(AO325="Muy Alta",AQ325="Catastrófico")),"Extremo","")))),"")</f>
        <v>Alto</v>
      </c>
      <c r="AT325" s="546"/>
      <c r="AU325" s="546"/>
      <c r="AV325" s="547"/>
      <c r="AW325" s="319"/>
      <c r="AX325" s="319"/>
      <c r="AY325" s="335">
        <v>12</v>
      </c>
      <c r="AZ325" s="336">
        <v>3</v>
      </c>
      <c r="BA325" s="336">
        <v>3</v>
      </c>
      <c r="BB325" s="336">
        <v>3</v>
      </c>
      <c r="BC325" s="336">
        <v>3</v>
      </c>
      <c r="BJ325" s="329"/>
      <c r="BK325" s="329"/>
      <c r="BL325" s="329"/>
      <c r="BM325" s="329"/>
      <c r="BN325" s="329"/>
      <c r="BO325" s="329"/>
      <c r="BP325" s="329"/>
      <c r="BQ325" s="329"/>
      <c r="BR325" s="329"/>
      <c r="BS325" s="329"/>
      <c r="BT325" s="329"/>
      <c r="BU325" s="329"/>
      <c r="BV325" s="329"/>
      <c r="BW325" s="329"/>
      <c r="BX325" s="329"/>
      <c r="BY325" s="329"/>
      <c r="BZ325" s="329"/>
      <c r="CA325" s="329"/>
      <c r="CB325" s="329"/>
      <c r="CC325" s="329"/>
      <c r="CD325" s="329"/>
      <c r="CE325" s="329"/>
      <c r="CF325" s="329"/>
      <c r="CG325" s="329"/>
      <c r="CH325" s="329"/>
      <c r="CL325" s="329"/>
    </row>
    <row r="326" spans="1:90" s="1" customFormat="1" ht="13.9" hidden="1" customHeight="1" x14ac:dyDescent="0.3">
      <c r="A326" s="565"/>
      <c r="B326" s="567" t="s">
        <v>388</v>
      </c>
      <c r="C326" s="567" t="s">
        <v>268</v>
      </c>
      <c r="D326" s="567"/>
      <c r="E326" s="567"/>
      <c r="F326" s="541"/>
      <c r="G326" s="541"/>
      <c r="H326" s="541"/>
      <c r="I326" s="541"/>
      <c r="J326" s="567" t="s">
        <v>353</v>
      </c>
      <c r="K326" s="582" t="s">
        <v>387</v>
      </c>
      <c r="L326" s="583" t="s">
        <v>386</v>
      </c>
      <c r="M326" s="583" t="str">
        <f>+CONCATENATE(J326," ",K326," ",L326)</f>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N326" s="567"/>
      <c r="O326" s="566">
        <v>2</v>
      </c>
      <c r="P326" s="557"/>
      <c r="Q326" s="559"/>
      <c r="R326" s="581"/>
      <c r="S326" s="557"/>
      <c r="T326" s="559"/>
      <c r="U326" s="581"/>
      <c r="V326" s="557"/>
      <c r="W326" s="559"/>
      <c r="X326" s="561"/>
      <c r="Y326" s="559"/>
      <c r="Z326" s="561"/>
      <c r="AA326" s="566"/>
      <c r="AB326" s="408"/>
      <c r="AC326" s="433"/>
      <c r="AD326" s="138"/>
      <c r="AE326" s="331"/>
      <c r="AF326" s="330"/>
      <c r="AG326" s="331" t="str">
        <f t="shared" si="336"/>
        <v/>
      </c>
      <c r="AH326" s="332"/>
      <c r="AI326" s="332"/>
      <c r="AJ326" s="333" t="str">
        <f t="shared" si="331"/>
        <v/>
      </c>
      <c r="AK326" s="332"/>
      <c r="AL326" s="332"/>
      <c r="AM326" s="332"/>
      <c r="AN326" s="124"/>
      <c r="AO326" s="419" t="str">
        <f t="shared" si="337"/>
        <v/>
      </c>
      <c r="AP326" s="125"/>
      <c r="AQ326" s="419" t="str">
        <f t="shared" si="338"/>
        <v/>
      </c>
      <c r="AR326" s="125" t="str">
        <f t="shared" si="339"/>
        <v/>
      </c>
      <c r="AS326" s="404" t="str">
        <f t="shared" si="340"/>
        <v/>
      </c>
      <c r="AT326" s="404"/>
      <c r="AU326" s="404"/>
      <c r="AV326" s="418"/>
      <c r="AW326" s="319"/>
      <c r="AX326" s="319"/>
      <c r="AY326" s="139"/>
      <c r="AZ326" s="136"/>
      <c r="BA326" s="136"/>
      <c r="BB326" s="136"/>
      <c r="BC326" s="136"/>
      <c r="BJ326" s="329"/>
      <c r="BK326" s="329"/>
      <c r="BL326" s="329"/>
      <c r="BM326" s="329"/>
      <c r="BN326" s="329"/>
      <c r="BO326" s="329"/>
      <c r="BP326" s="329"/>
      <c r="BQ326" s="329"/>
      <c r="BR326" s="329"/>
      <c r="BS326" s="329"/>
      <c r="BT326" s="329"/>
      <c r="BU326" s="329"/>
      <c r="BV326" s="329"/>
      <c r="BW326" s="329"/>
      <c r="BX326" s="329"/>
      <c r="BY326" s="329"/>
      <c r="BZ326" s="329"/>
      <c r="CA326" s="329"/>
      <c r="CB326" s="329"/>
      <c r="CC326" s="329"/>
      <c r="CD326" s="329"/>
      <c r="CE326" s="329"/>
      <c r="CF326" s="329"/>
      <c r="CG326" s="329"/>
      <c r="CH326" s="329"/>
      <c r="CL326" s="329"/>
    </row>
    <row r="327" spans="1:90" s="1" customFormat="1" ht="13.9" hidden="1" customHeight="1" x14ac:dyDescent="0.3">
      <c r="A327" s="565"/>
      <c r="B327" s="567"/>
      <c r="C327" s="567"/>
      <c r="D327" s="567"/>
      <c r="E327" s="566"/>
      <c r="F327" s="541"/>
      <c r="G327" s="541"/>
      <c r="H327" s="541"/>
      <c r="I327" s="541"/>
      <c r="J327" s="567"/>
      <c r="K327" s="583"/>
      <c r="L327" s="583"/>
      <c r="M327" s="583"/>
      <c r="N327" s="567"/>
      <c r="O327" s="566"/>
      <c r="P327" s="557"/>
      <c r="Q327" s="559"/>
      <c r="R327" s="581"/>
      <c r="S327" s="557"/>
      <c r="T327" s="559"/>
      <c r="U327" s="581"/>
      <c r="V327" s="557"/>
      <c r="W327" s="559"/>
      <c r="X327" s="561"/>
      <c r="Y327" s="559"/>
      <c r="Z327" s="561"/>
      <c r="AA327" s="566"/>
      <c r="AB327" s="408"/>
      <c r="AC327" s="433"/>
      <c r="AD327" s="138"/>
      <c r="AE327" s="331"/>
      <c r="AF327" s="330"/>
      <c r="AG327" s="331" t="str">
        <f t="shared" si="336"/>
        <v/>
      </c>
      <c r="AH327" s="332"/>
      <c r="AI327" s="332"/>
      <c r="AJ327" s="333" t="str">
        <f t="shared" si="331"/>
        <v/>
      </c>
      <c r="AK327" s="332"/>
      <c r="AL327" s="332"/>
      <c r="AM327" s="332"/>
      <c r="AN327" s="124"/>
      <c r="AO327" s="419" t="str">
        <f t="shared" si="337"/>
        <v/>
      </c>
      <c r="AP327" s="125"/>
      <c r="AQ327" s="419" t="str">
        <f t="shared" si="338"/>
        <v/>
      </c>
      <c r="AR327" s="125" t="str">
        <f t="shared" si="339"/>
        <v/>
      </c>
      <c r="AS327" s="404" t="str">
        <f t="shared" si="340"/>
        <v/>
      </c>
      <c r="AT327" s="404"/>
      <c r="AU327" s="404"/>
      <c r="AV327" s="418"/>
      <c r="AW327" s="319"/>
      <c r="AX327" s="319"/>
      <c r="AY327" s="139"/>
      <c r="AZ327" s="136"/>
      <c r="BA327" s="136"/>
      <c r="BB327" s="136"/>
      <c r="BC327" s="136"/>
      <c r="BJ327" s="329"/>
      <c r="BK327" s="329"/>
      <c r="BL327" s="329"/>
      <c r="BM327" s="329"/>
      <c r="BN327" s="329"/>
      <c r="BO327" s="329"/>
      <c r="BP327" s="329"/>
      <c r="BQ327" s="329"/>
      <c r="BR327" s="329"/>
      <c r="BS327" s="329"/>
      <c r="BT327" s="329"/>
      <c r="BU327" s="329"/>
      <c r="BV327" s="329"/>
      <c r="BW327" s="329"/>
      <c r="BX327" s="329"/>
      <c r="BY327" s="329"/>
      <c r="BZ327" s="329"/>
      <c r="CA327" s="329"/>
      <c r="CB327" s="329"/>
      <c r="CC327" s="329"/>
      <c r="CD327" s="329"/>
      <c r="CE327" s="329"/>
      <c r="CF327" s="329"/>
      <c r="CG327" s="329"/>
      <c r="CH327" s="329"/>
      <c r="CL327" s="329"/>
    </row>
    <row r="328" spans="1:90" s="1" customFormat="1" ht="13.9" hidden="1" customHeight="1" x14ac:dyDescent="0.3">
      <c r="A328" s="565"/>
      <c r="B328" s="567" t="s">
        <v>388</v>
      </c>
      <c r="C328" s="567" t="s">
        <v>268</v>
      </c>
      <c r="D328" s="567"/>
      <c r="E328" s="567"/>
      <c r="F328" s="541"/>
      <c r="G328" s="541"/>
      <c r="H328" s="541"/>
      <c r="I328" s="541"/>
      <c r="J328" s="567" t="s">
        <v>353</v>
      </c>
      <c r="K328" s="582" t="s">
        <v>387</v>
      </c>
      <c r="L328" s="583" t="s">
        <v>386</v>
      </c>
      <c r="M328" s="583" t="str">
        <f>+CONCATENATE(J328," ",K328," ",L328)</f>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N328" s="567"/>
      <c r="O328" s="566">
        <v>2</v>
      </c>
      <c r="P328" s="557"/>
      <c r="Q328" s="559"/>
      <c r="R328" s="581"/>
      <c r="S328" s="557"/>
      <c r="T328" s="559"/>
      <c r="U328" s="581"/>
      <c r="V328" s="557"/>
      <c r="W328" s="559"/>
      <c r="X328" s="561"/>
      <c r="Y328" s="559"/>
      <c r="Z328" s="561"/>
      <c r="AA328" s="566"/>
      <c r="AB328" s="408"/>
      <c r="AC328" s="433"/>
      <c r="AD328" s="138"/>
      <c r="AE328" s="331"/>
      <c r="AF328" s="330"/>
      <c r="AG328" s="331" t="str">
        <f t="shared" ref="AG328:AG371" si="412">IF(OR(AH328="Preventivo",AH328="Detectivo"),"Probabilidad",IF(AH328="Correctivo","Impacto",""))</f>
        <v/>
      </c>
      <c r="AH328" s="332"/>
      <c r="AI328" s="332"/>
      <c r="AJ328" s="333" t="str">
        <f t="shared" ref="AJ328:AJ372" si="413">IF(AND(AH328="Preventivo",AI328="Automático"),"50%",IF(AND(AH328="Preventivo",AI328="Manual"),"40%",IF(AND(AH328="Detectivo",AI328="Automático"),"40%",IF(AND(AH328="Detectivo",AI328="Manual"),"30%",IF(AND(AH328="Correctivo",AI328="Automático"),"35%",IF(AND(AH328="Correctivo",AI328="Manual"),"25%",""))))))</f>
        <v/>
      </c>
      <c r="AK328" s="332"/>
      <c r="AL328" s="332"/>
      <c r="AM328" s="332"/>
      <c r="AN328" s="124"/>
      <c r="AO328" s="419" t="str">
        <f t="shared" ref="AO328:AO390" si="414">IFERROR(IF(AN328="","",IF(AN328&lt;=0.2,"Muy Baja",IF(AN328&lt;=0.4,"Baja",IF(AN328&lt;=0.6,"Media",IF(AN328&lt;=0.8,"Alta","Muy Alta"))))),"")</f>
        <v/>
      </c>
      <c r="AP328" s="125"/>
      <c r="AQ328" s="419" t="str">
        <f t="shared" ref="AQ328:AQ390" si="415">IFERROR(IF(AR328="","",IF(AR328&lt;=0.2,"Leve",IF(AR328&lt;=0.4,"Menor",IF(AR328&lt;=0.6,"Moderado",IF(AR328&lt;=0.8,"Mayor","Catastrófico"))))),"")</f>
        <v/>
      </c>
      <c r="AR328" s="125" t="str">
        <f t="shared" ref="AR328:AR390" si="416">IFERROR(IF(AND(AG327="Impacto",AG328="Impacto"),(AR327-(+AR327*AJ328)),IF(AG328="Impacto",(Y327-(+Y327*AJ328)),IF(AG328="Probabilidad",AR327,""))),"")</f>
        <v/>
      </c>
      <c r="AS328" s="404" t="str">
        <f t="shared" ref="AS328:AS390" si="417">IFERROR(IF(OR(AND(AO328="Muy Baja",AQ328="Leve"),AND(AO328="Muy Baja",AQ328="Menor"),AND(AO328="Baja",AQ328="Leve")),"Bajo",IF(OR(AND(AO328="Muy baja",AQ328="Moderado"),AND(AO328="Baja",AQ328="Menor"),AND(AO328="Baja",AQ328="Moderado"),AND(AO328="Media",AQ328="Leve"),AND(AO328="Media",AQ328="Menor"),AND(AO328="Media",AQ328="Moderado"),AND(AO328="Alta",AQ328="Leve"),AND(AO328="Alta",AQ328="Menor")),"Moderado",IF(OR(AND(AO328="Muy Baja",AQ328="Mayor"),AND(AO328="Baja",AQ328="Mayor"),AND(AO328="Media",AQ328="Mayor"),AND(AO328="Alta",AQ328="Moderado"),AND(AO328="Alta",AQ328="Mayor"),AND(AO328="Muy Alta",AQ328="Leve"),AND(AO328="Muy Alta",AQ328="Menor"),AND(AO328="Muy Alta",AQ328="Moderado"),AND(AO328="Muy Alta",AQ328="Mayor")),"Alto",IF(OR(AND(AO328="Muy Baja",AQ328="Catastrófico"),AND(AO328="Baja",AQ328="Catastrófico"),AND(AO328="Media",AQ328="Catastrófico"),AND(AO328="Alta",AQ328="Catastrófico"),AND(AO328="Muy Alta",AQ328="Catastrófico")),"Extremo","")))),"")</f>
        <v/>
      </c>
      <c r="AT328" s="404"/>
      <c r="AU328" s="404"/>
      <c r="AV328" s="418"/>
      <c r="AW328" s="319"/>
      <c r="AX328" s="319"/>
      <c r="AY328" s="139"/>
      <c r="AZ328" s="136"/>
      <c r="BA328" s="136"/>
      <c r="BB328" s="136"/>
      <c r="BC328" s="136"/>
      <c r="BJ328" s="329"/>
      <c r="BK328" s="329"/>
      <c r="BL328" s="329"/>
      <c r="BM328" s="329"/>
      <c r="BN328" s="329"/>
      <c r="BO328" s="329"/>
      <c r="BP328" s="329"/>
      <c r="BQ328" s="329"/>
      <c r="BR328" s="329"/>
      <c r="BS328" s="329"/>
      <c r="BT328" s="329"/>
      <c r="BU328" s="329"/>
      <c r="BV328" s="329"/>
      <c r="BW328" s="329"/>
      <c r="BX328" s="329"/>
      <c r="BY328" s="329"/>
      <c r="BZ328" s="329"/>
      <c r="CA328" s="329"/>
      <c r="CB328" s="329"/>
      <c r="CC328" s="329"/>
      <c r="CD328" s="329"/>
      <c r="CE328" s="329"/>
      <c r="CF328" s="329"/>
      <c r="CG328" s="329"/>
      <c r="CH328" s="329"/>
      <c r="CL328" s="329"/>
    </row>
    <row r="329" spans="1:90" s="1" customFormat="1" ht="13.9" hidden="1" customHeight="1" x14ac:dyDescent="0.3">
      <c r="A329" s="565"/>
      <c r="B329" s="567"/>
      <c r="C329" s="567"/>
      <c r="D329" s="567"/>
      <c r="E329" s="566"/>
      <c r="F329" s="541"/>
      <c r="G329" s="541"/>
      <c r="H329" s="541"/>
      <c r="I329" s="541"/>
      <c r="J329" s="567"/>
      <c r="K329" s="583"/>
      <c r="L329" s="583"/>
      <c r="M329" s="583"/>
      <c r="N329" s="567"/>
      <c r="O329" s="566"/>
      <c r="P329" s="557"/>
      <c r="Q329" s="559"/>
      <c r="R329" s="581"/>
      <c r="S329" s="557"/>
      <c r="T329" s="559"/>
      <c r="U329" s="581"/>
      <c r="V329" s="557"/>
      <c r="W329" s="559"/>
      <c r="X329" s="561"/>
      <c r="Y329" s="559"/>
      <c r="Z329" s="561"/>
      <c r="AA329" s="566"/>
      <c r="AB329" s="408"/>
      <c r="AC329" s="433"/>
      <c r="AD329" s="138"/>
      <c r="AE329" s="331"/>
      <c r="AF329" s="330"/>
      <c r="AG329" s="331" t="str">
        <f t="shared" si="412"/>
        <v/>
      </c>
      <c r="AH329" s="332"/>
      <c r="AI329" s="332"/>
      <c r="AJ329" s="333" t="str">
        <f t="shared" si="413"/>
        <v/>
      </c>
      <c r="AK329" s="332"/>
      <c r="AL329" s="332"/>
      <c r="AM329" s="332"/>
      <c r="AN329" s="124"/>
      <c r="AO329" s="419" t="str">
        <f t="shared" si="414"/>
        <v/>
      </c>
      <c r="AP329" s="125"/>
      <c r="AQ329" s="419" t="str">
        <f t="shared" si="415"/>
        <v/>
      </c>
      <c r="AR329" s="125" t="str">
        <f t="shared" si="416"/>
        <v/>
      </c>
      <c r="AS329" s="404" t="str">
        <f t="shared" si="417"/>
        <v/>
      </c>
      <c r="AT329" s="404"/>
      <c r="AU329" s="404"/>
      <c r="AV329" s="418"/>
      <c r="AW329" s="319"/>
      <c r="AX329" s="319"/>
      <c r="AY329" s="139"/>
      <c r="AZ329" s="136"/>
      <c r="BA329" s="136"/>
      <c r="BB329" s="136"/>
      <c r="BC329" s="136"/>
      <c r="BJ329" s="329"/>
      <c r="BK329" s="329"/>
      <c r="BL329" s="329"/>
      <c r="BM329" s="329"/>
      <c r="BN329" s="329"/>
      <c r="BO329" s="329"/>
      <c r="BP329" s="329"/>
      <c r="BQ329" s="329"/>
      <c r="BR329" s="329"/>
      <c r="BS329" s="329"/>
      <c r="BT329" s="329"/>
      <c r="BU329" s="329"/>
      <c r="BV329" s="329"/>
      <c r="BW329" s="329"/>
      <c r="BX329" s="329"/>
      <c r="BY329" s="329"/>
      <c r="BZ329" s="329"/>
      <c r="CA329" s="329"/>
      <c r="CB329" s="329"/>
      <c r="CC329" s="329"/>
      <c r="CD329" s="329"/>
      <c r="CE329" s="329"/>
      <c r="CF329" s="329"/>
      <c r="CG329" s="329"/>
      <c r="CH329" s="329"/>
      <c r="CL329" s="329"/>
    </row>
    <row r="330" spans="1:90" s="218" customFormat="1" ht="128.25" hidden="1" x14ac:dyDescent="0.3">
      <c r="A330" s="584" t="s">
        <v>385</v>
      </c>
      <c r="B330" s="584"/>
      <c r="C330" s="584" t="s">
        <v>268</v>
      </c>
      <c r="D330" s="584"/>
      <c r="E330" s="584"/>
      <c r="F330" s="541" t="s">
        <v>778</v>
      </c>
      <c r="G330" s="541" t="s">
        <v>791</v>
      </c>
      <c r="H330" s="541" t="s">
        <v>771</v>
      </c>
      <c r="I330" s="541" t="s">
        <v>799</v>
      </c>
      <c r="J330" s="584" t="s">
        <v>353</v>
      </c>
      <c r="K330" s="582" t="s">
        <v>384</v>
      </c>
      <c r="L330" s="583" t="s">
        <v>383</v>
      </c>
      <c r="M330" s="583" t="str">
        <f t="shared" ref="M330:M376" si="418">+CONCATENATE(J330," ",K330," ",L330)</f>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0" s="584"/>
      <c r="O330" s="585">
        <v>500</v>
      </c>
      <c r="P330" s="587" t="str">
        <f t="shared" ref="P330:P389" si="419">IF(O330&lt;=0,"",IF(O330&lt;=2,"Muy Baja",IF(O330&lt;=24,"Baja",IF(O330&lt;=500,"Media",IF(O330&lt;=5000,"Alta","Muy Alta")))))</f>
        <v>Media</v>
      </c>
      <c r="Q330" s="586">
        <f t="shared" ref="Q330" si="420">IF(P330="","",IF(P330="Muy Baja",0.2,IF(P330="Baja",0.4,IF(P330="Media",0.6,IF(P330="Alta",0.8,IF(P330="Muy Alta",1,))))))</f>
        <v>0.6</v>
      </c>
      <c r="R330" s="588"/>
      <c r="S330" s="587" t="str">
        <f>IF(OR(R330='Tabla Impacto'!$C$11,R330='Tabla Impacto'!$D$11),"Leve",IF(OR(R330='Tabla Impacto'!$C$12,R330='Tabla Impacto'!$D$12),"Menor",IF(OR(R330='Tabla Impacto'!$C$13,R330='Tabla Impacto'!$D$13),"Moderado",IF(OR(R330='Tabla Impacto'!$C$14,R330='Tabla Impacto'!$D$14),"Mayor",IF(OR(R330='Tabla Impacto'!$C$15,R330='Tabla Impacto'!$D$15),"Catastrófico","")))))</f>
        <v/>
      </c>
      <c r="T330" s="586" t="str">
        <f t="shared" ref="T330" si="421">IF(S330="","",IF(S330="Leve",0.2,IF(S330="Menor",0.4,IF(S330="Moderado",0.6,IF(S330="Mayor",0.8,IF(S330="Catastrófico",1,))))))</f>
        <v/>
      </c>
      <c r="U330" s="588" t="s">
        <v>136</v>
      </c>
      <c r="V330" s="587" t="str">
        <f>IF(OR(U330='Tabla Impacto'!$C$11,U330='Tabla Impacto'!$D$11),"Leve",IF(OR(U330='Tabla Impacto'!$C$12,U330='Tabla Impacto'!$D$12),"Menor",IF(OR(U330='Tabla Impacto'!$C$13,U330='Tabla Impacto'!$D$13),"Moderado",IF(OR(U330='Tabla Impacto'!$C$14,U330='Tabla Impacto'!$D$14),"Mayor",IF(OR(U330='Tabla Impacto'!$C$15,U330='Tabla Impacto'!$D$15),"Catastrófico","")))))</f>
        <v>Moderado</v>
      </c>
      <c r="W330" s="586">
        <f t="shared" ref="W330" si="422">IF(V330="","",IF(V330="Leve",0.2,IF(V330="Menor",0.4,IF(V330="Moderado",0.6,IF(V330="Mayor",0.8,IF(V330="Catastrófico",1,))))))</f>
        <v>0.6</v>
      </c>
      <c r="X330" s="612" t="str">
        <f>IF(Y330="","",IF(Y330='Tabla Impacto'!$G$4,'Tabla Impacto'!$F$4,IF(Y330='Tabla Impacto'!$G$5,'Tabla Impacto'!$F$5,IF(Y330='Tabla Impacto'!$G$6,'Tabla Impacto'!$F$6,IF(Y330='Tabla Impacto'!$G$7,'Tabla Impacto'!$F$7,IF(Y330='Tabla Impacto'!$G$8,'Tabla Impacto'!$F$8))))))</f>
        <v>Moderado</v>
      </c>
      <c r="Y330" s="586">
        <f t="shared" ref="Y330" si="423">+IF(T330="",W330,IF(W330="",T330,IF(T330&gt;W330,T330,W330)))</f>
        <v>0.6</v>
      </c>
      <c r="Z330" s="612" t="str">
        <f t="shared" ref="Z330" si="424">IF(OR(AND(P330="Muy Baja",X330="Leve"),AND(P330="Muy Baja",X330="Menor"),AND(P330="Baja",X330="Leve")),"Bajo",IF(OR(AND(P330="Muy baja",X330="Moderado"),AND(P330="Baja",X330="Menor"),AND(P330="Baja",X330="Moderado"),AND(P330="Media",X330="Leve"),AND(P330="Media",X330="Menor"),AND(P330="Media",X330="Moderado"),AND(P330="Alta",X330="Leve"),AND(P330="Alta",X330="Menor")),"Moderado",IF(OR(AND(P330="Muy Baja",X330="Mayor"),AND(P330="Baja",X330="Mayor"),AND(P330="Media",X330="Mayor"),AND(P330="Alta",X330="Moderado"),AND(P330="Alta",X330="Mayor"),AND(P330="Muy Alta",X330="Leve"),AND(P330="Muy Alta",X330="Menor"),AND(P330="Muy Alta",X330="Moderado"),AND(P330="Muy Alta",X330="Mayor")),"Alto",IF(OR(AND(P330="Muy Baja",X330="Catastrófico"),AND(P330="Baja",X330="Catastrófico"),AND(P330="Media",X330="Catastrófico"),AND(P330="Alta",X330="Catastrófico"),AND(P330="Muy Alta",X330="Catastrófico")),"Extremo",""))))</f>
        <v>Moderado</v>
      </c>
      <c r="AA330" s="585"/>
      <c r="AB330" s="408"/>
      <c r="AC330" s="438" t="s">
        <v>382</v>
      </c>
      <c r="AD330" s="215"/>
      <c r="AE330" s="339"/>
      <c r="AF330" s="340" t="s">
        <v>755</v>
      </c>
      <c r="AG330" s="339" t="s">
        <v>3</v>
      </c>
      <c r="AH330" s="341" t="s">
        <v>12</v>
      </c>
      <c r="AI330" s="341" t="s">
        <v>8</v>
      </c>
      <c r="AJ330" s="342" t="str">
        <f t="shared" si="413"/>
        <v>40%</v>
      </c>
      <c r="AK330" s="341" t="s">
        <v>17</v>
      </c>
      <c r="AL330" s="341" t="s">
        <v>20</v>
      </c>
      <c r="AM330" s="341" t="s">
        <v>111</v>
      </c>
      <c r="AN330" s="309">
        <f>IFERROR(IF(AG330="Probabilidad",(Q330-(+Q330*AJ330)),IF(AG330="Impacto",Q330,"")),"")</f>
        <v>0.36</v>
      </c>
      <c r="AO330" s="419" t="str">
        <f t="shared" si="414"/>
        <v>Baja</v>
      </c>
      <c r="AP330" s="125">
        <f>+AN330</f>
        <v>0.36</v>
      </c>
      <c r="AQ330" s="419" t="str">
        <f t="shared" si="415"/>
        <v>Moderado</v>
      </c>
      <c r="AR330" s="125">
        <f>IFERROR(IF(AG330="Impacto",(Y330-(+Y330*AJ330)),IF(AG330="Probabilidad",Y330,"")),"")</f>
        <v>0.6</v>
      </c>
      <c r="AS330" s="404" t="str">
        <f t="shared" si="417"/>
        <v>Moderado</v>
      </c>
      <c r="AT330" s="416">
        <f>+AP330</f>
        <v>0.36</v>
      </c>
      <c r="AU330" s="416">
        <f>+AR330</f>
        <v>0.6</v>
      </c>
      <c r="AV330" s="343" t="s">
        <v>122</v>
      </c>
      <c r="AW330" s="320"/>
      <c r="AX330" s="320"/>
      <c r="AY330" s="344">
        <v>1</v>
      </c>
      <c r="AZ330" s="345">
        <v>0</v>
      </c>
      <c r="BA330" s="345">
        <v>0</v>
      </c>
      <c r="BB330" s="345">
        <v>1</v>
      </c>
      <c r="BC330" s="345">
        <v>0</v>
      </c>
      <c r="BJ330" s="346"/>
      <c r="BK330" s="346"/>
      <c r="BL330" s="346"/>
      <c r="BM330" s="346"/>
      <c r="BN330" s="346"/>
      <c r="BO330" s="346"/>
      <c r="BP330" s="346"/>
      <c r="BQ330" s="346"/>
      <c r="BR330" s="346"/>
      <c r="BS330" s="346"/>
      <c r="BT330" s="346"/>
      <c r="BU330" s="346"/>
      <c r="BV330" s="346"/>
      <c r="BW330" s="346"/>
      <c r="BX330" s="346"/>
      <c r="BY330" s="346"/>
      <c r="BZ330" s="346"/>
      <c r="CA330" s="346"/>
      <c r="CB330" s="346"/>
      <c r="CC330" s="346"/>
      <c r="CD330" s="346"/>
      <c r="CE330" s="346"/>
      <c r="CF330" s="346"/>
      <c r="CG330" s="346"/>
      <c r="CH330" s="346"/>
      <c r="CL330" s="346"/>
    </row>
    <row r="331" spans="1:90" s="218" customFormat="1" ht="65.25" hidden="1" customHeight="1" x14ac:dyDescent="0.3">
      <c r="A331" s="584"/>
      <c r="B331" s="584"/>
      <c r="C331" s="584" t="s">
        <v>268</v>
      </c>
      <c r="D331" s="584"/>
      <c r="E331" s="584"/>
      <c r="F331" s="541"/>
      <c r="G331" s="541"/>
      <c r="H331" s="541"/>
      <c r="I331" s="541"/>
      <c r="J331" s="584" t="s">
        <v>353</v>
      </c>
      <c r="K331" s="582" t="s">
        <v>384</v>
      </c>
      <c r="L331" s="583" t="s">
        <v>383</v>
      </c>
      <c r="M331" s="583" t="str">
        <f t="shared" si="418"/>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1" s="584"/>
      <c r="O331" s="585">
        <v>500</v>
      </c>
      <c r="P331" s="587"/>
      <c r="Q331" s="586"/>
      <c r="R331" s="588"/>
      <c r="S331" s="587"/>
      <c r="T331" s="586"/>
      <c r="U331" s="588"/>
      <c r="V331" s="587"/>
      <c r="W331" s="586"/>
      <c r="X331" s="612"/>
      <c r="Y331" s="586"/>
      <c r="Z331" s="612"/>
      <c r="AA331" s="585"/>
      <c r="AB331" s="408"/>
      <c r="AC331" s="438"/>
      <c r="AD331" s="215"/>
      <c r="AE331" s="339"/>
      <c r="AF331" s="340"/>
      <c r="AG331" s="339" t="str">
        <f t="shared" si="412"/>
        <v/>
      </c>
      <c r="AH331" s="341"/>
      <c r="AI331" s="341"/>
      <c r="AJ331" s="342" t="str">
        <f t="shared" si="413"/>
        <v/>
      </c>
      <c r="AK331" s="341"/>
      <c r="AL331" s="341"/>
      <c r="AM331" s="341"/>
      <c r="AN331" s="216"/>
      <c r="AO331" s="413" t="str">
        <f t="shared" si="414"/>
        <v/>
      </c>
      <c r="AP331" s="217"/>
      <c r="AQ331" s="413" t="str">
        <f t="shared" si="415"/>
        <v/>
      </c>
      <c r="AR331" s="217" t="str">
        <f t="shared" si="416"/>
        <v/>
      </c>
      <c r="AS331" s="405" t="str">
        <f t="shared" si="417"/>
        <v/>
      </c>
      <c r="AT331" s="405"/>
      <c r="AU331" s="405"/>
      <c r="AV331" s="343"/>
      <c r="AW331" s="320"/>
      <c r="AX331" s="320"/>
      <c r="AY331" s="219"/>
      <c r="AZ331" s="220"/>
      <c r="BA331" s="220"/>
      <c r="BB331" s="220"/>
      <c r="BC331" s="220"/>
      <c r="BJ331" s="346"/>
      <c r="BK331" s="346"/>
      <c r="BL331" s="346"/>
      <c r="BM331" s="346"/>
      <c r="BN331" s="346"/>
      <c r="BO331" s="346"/>
      <c r="BP331" s="346"/>
      <c r="BQ331" s="346"/>
      <c r="BR331" s="346"/>
      <c r="BS331" s="346"/>
      <c r="BT331" s="346"/>
      <c r="BU331" s="346"/>
      <c r="BV331" s="346"/>
      <c r="BW331" s="346"/>
      <c r="BX331" s="346"/>
      <c r="BY331" s="346"/>
      <c r="BZ331" s="346"/>
      <c r="CA331" s="346"/>
      <c r="CB331" s="346"/>
      <c r="CC331" s="346"/>
      <c r="CD331" s="346"/>
      <c r="CE331" s="346"/>
      <c r="CF331" s="346"/>
      <c r="CG331" s="346"/>
      <c r="CH331" s="346"/>
      <c r="CL331" s="346"/>
    </row>
    <row r="332" spans="1:90" s="218" customFormat="1" ht="16.5" hidden="1" customHeight="1" x14ac:dyDescent="0.3">
      <c r="A332" s="584"/>
      <c r="B332" s="584"/>
      <c r="C332" s="584" t="s">
        <v>268</v>
      </c>
      <c r="D332" s="584"/>
      <c r="E332" s="584"/>
      <c r="F332" s="541"/>
      <c r="G332" s="541"/>
      <c r="H332" s="541"/>
      <c r="I332" s="541"/>
      <c r="J332" s="584" t="s">
        <v>353</v>
      </c>
      <c r="K332" s="582" t="s">
        <v>384</v>
      </c>
      <c r="L332" s="583" t="s">
        <v>383</v>
      </c>
      <c r="M332" s="583" t="str">
        <f t="shared" si="418"/>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2" s="584"/>
      <c r="O332" s="585">
        <v>500</v>
      </c>
      <c r="P332" s="587"/>
      <c r="Q332" s="586"/>
      <c r="R332" s="588"/>
      <c r="S332" s="587"/>
      <c r="T332" s="586"/>
      <c r="U332" s="588"/>
      <c r="V332" s="587"/>
      <c r="W332" s="586"/>
      <c r="X332" s="612"/>
      <c r="Y332" s="586"/>
      <c r="Z332" s="612"/>
      <c r="AA332" s="585"/>
      <c r="AB332" s="408"/>
      <c r="AC332" s="438"/>
      <c r="AD332" s="215"/>
      <c r="AE332" s="339"/>
      <c r="AF332" s="340"/>
      <c r="AG332" s="339" t="str">
        <f t="shared" si="412"/>
        <v/>
      </c>
      <c r="AH332" s="341"/>
      <c r="AI332" s="341"/>
      <c r="AJ332" s="342" t="str">
        <f t="shared" si="413"/>
        <v/>
      </c>
      <c r="AK332" s="341"/>
      <c r="AL332" s="341"/>
      <c r="AM332" s="341"/>
      <c r="AN332" s="216"/>
      <c r="AO332" s="413" t="str">
        <f t="shared" si="414"/>
        <v/>
      </c>
      <c r="AP332" s="217"/>
      <c r="AQ332" s="413" t="str">
        <f t="shared" si="415"/>
        <v/>
      </c>
      <c r="AR332" s="217" t="str">
        <f t="shared" si="416"/>
        <v/>
      </c>
      <c r="AS332" s="405" t="str">
        <f t="shared" si="417"/>
        <v/>
      </c>
      <c r="AT332" s="405"/>
      <c r="AU332" s="405"/>
      <c r="AV332" s="343"/>
      <c r="AW332" s="320"/>
      <c r="AX332" s="320"/>
      <c r="AY332" s="219"/>
      <c r="AZ332" s="220"/>
      <c r="BA332" s="220"/>
      <c r="BB332" s="220"/>
      <c r="BC332" s="220"/>
      <c r="BJ332" s="346"/>
      <c r="BK332" s="346"/>
      <c r="BL332" s="346"/>
      <c r="BM332" s="346"/>
      <c r="BN332" s="346"/>
      <c r="BO332" s="346"/>
      <c r="BP332" s="346"/>
      <c r="BQ332" s="346"/>
      <c r="BR332" s="346"/>
      <c r="BS332" s="346"/>
      <c r="BT332" s="346"/>
      <c r="BU332" s="346"/>
      <c r="BV332" s="346"/>
      <c r="BW332" s="346"/>
      <c r="BX332" s="346"/>
      <c r="BY332" s="346"/>
      <c r="BZ332" s="346"/>
      <c r="CA332" s="346"/>
      <c r="CB332" s="346"/>
      <c r="CC332" s="346"/>
      <c r="CD332" s="346"/>
      <c r="CE332" s="346"/>
      <c r="CF332" s="346"/>
      <c r="CG332" s="346"/>
      <c r="CH332" s="346"/>
      <c r="CL332" s="346"/>
    </row>
    <row r="333" spans="1:90" s="218" customFormat="1" ht="16.5" hidden="1" customHeight="1" x14ac:dyDescent="0.3">
      <c r="A333" s="584"/>
      <c r="B333" s="584"/>
      <c r="C333" s="584" t="s">
        <v>268</v>
      </c>
      <c r="D333" s="584"/>
      <c r="E333" s="584"/>
      <c r="F333" s="541"/>
      <c r="G333" s="541"/>
      <c r="H333" s="541"/>
      <c r="I333" s="541"/>
      <c r="J333" s="584" t="s">
        <v>353</v>
      </c>
      <c r="K333" s="582" t="s">
        <v>384</v>
      </c>
      <c r="L333" s="583" t="s">
        <v>383</v>
      </c>
      <c r="M333" s="583" t="str">
        <f t="shared" si="418"/>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3" s="584"/>
      <c r="O333" s="585">
        <v>500</v>
      </c>
      <c r="P333" s="587"/>
      <c r="Q333" s="586"/>
      <c r="R333" s="588"/>
      <c r="S333" s="587"/>
      <c r="T333" s="586"/>
      <c r="U333" s="588"/>
      <c r="V333" s="587"/>
      <c r="W333" s="586"/>
      <c r="X333" s="612"/>
      <c r="Y333" s="586"/>
      <c r="Z333" s="612"/>
      <c r="AA333" s="585"/>
      <c r="AB333" s="408"/>
      <c r="AC333" s="438"/>
      <c r="AD333" s="215"/>
      <c r="AE333" s="339"/>
      <c r="AF333" s="340"/>
      <c r="AG333" s="339" t="str">
        <f t="shared" si="412"/>
        <v/>
      </c>
      <c r="AH333" s="341"/>
      <c r="AI333" s="341"/>
      <c r="AJ333" s="342" t="str">
        <f t="shared" si="413"/>
        <v/>
      </c>
      <c r="AK333" s="341"/>
      <c r="AL333" s="341"/>
      <c r="AM333" s="341"/>
      <c r="AN333" s="216"/>
      <c r="AO333" s="413" t="str">
        <f t="shared" si="414"/>
        <v/>
      </c>
      <c r="AP333" s="217"/>
      <c r="AQ333" s="413" t="str">
        <f t="shared" si="415"/>
        <v/>
      </c>
      <c r="AR333" s="217" t="str">
        <f t="shared" si="416"/>
        <v/>
      </c>
      <c r="AS333" s="405" t="str">
        <f t="shared" si="417"/>
        <v/>
      </c>
      <c r="AT333" s="405"/>
      <c r="AU333" s="405"/>
      <c r="AV333" s="343"/>
      <c r="AW333" s="320"/>
      <c r="AX333" s="320"/>
      <c r="AY333" s="219"/>
      <c r="AZ333" s="220"/>
      <c r="BA333" s="220"/>
      <c r="BB333" s="220"/>
      <c r="BC333" s="220"/>
      <c r="BJ333" s="346"/>
      <c r="BK333" s="346"/>
      <c r="BL333" s="346"/>
      <c r="BM333" s="346"/>
      <c r="BN333" s="346"/>
      <c r="BO333" s="346"/>
      <c r="BP333" s="346"/>
      <c r="BQ333" s="346"/>
      <c r="BR333" s="346"/>
      <c r="BS333" s="346"/>
      <c r="BT333" s="346"/>
      <c r="BU333" s="346"/>
      <c r="BV333" s="346"/>
      <c r="BW333" s="346"/>
      <c r="BX333" s="346"/>
      <c r="BY333" s="346"/>
      <c r="BZ333" s="346"/>
      <c r="CA333" s="346"/>
      <c r="CB333" s="346"/>
      <c r="CC333" s="346"/>
      <c r="CD333" s="346"/>
      <c r="CE333" s="346"/>
      <c r="CF333" s="346"/>
      <c r="CG333" s="346"/>
      <c r="CH333" s="346"/>
      <c r="CL333" s="346"/>
    </row>
    <row r="334" spans="1:90" s="218" customFormat="1" ht="16.5" hidden="1" customHeight="1" x14ac:dyDescent="0.3">
      <c r="A334" s="584"/>
      <c r="B334" s="584"/>
      <c r="C334" s="584" t="s">
        <v>268</v>
      </c>
      <c r="D334" s="584"/>
      <c r="E334" s="584"/>
      <c r="F334" s="541"/>
      <c r="G334" s="541"/>
      <c r="H334" s="541"/>
      <c r="I334" s="541"/>
      <c r="J334" s="584" t="s">
        <v>353</v>
      </c>
      <c r="K334" s="582" t="s">
        <v>384</v>
      </c>
      <c r="L334" s="583" t="s">
        <v>383</v>
      </c>
      <c r="M334" s="583" t="str">
        <f t="shared" si="418"/>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4" s="584"/>
      <c r="O334" s="585">
        <v>500</v>
      </c>
      <c r="P334" s="587"/>
      <c r="Q334" s="586"/>
      <c r="R334" s="588"/>
      <c r="S334" s="587"/>
      <c r="T334" s="586"/>
      <c r="U334" s="588"/>
      <c r="V334" s="587"/>
      <c r="W334" s="586"/>
      <c r="X334" s="612"/>
      <c r="Y334" s="586"/>
      <c r="Z334" s="612"/>
      <c r="AA334" s="585"/>
      <c r="AB334" s="408"/>
      <c r="AC334" s="438"/>
      <c r="AD334" s="215"/>
      <c r="AE334" s="339"/>
      <c r="AF334" s="340"/>
      <c r="AG334" s="339" t="str">
        <f t="shared" si="412"/>
        <v/>
      </c>
      <c r="AH334" s="341"/>
      <c r="AI334" s="341"/>
      <c r="AJ334" s="342" t="str">
        <f t="shared" si="413"/>
        <v/>
      </c>
      <c r="AK334" s="341"/>
      <c r="AL334" s="341"/>
      <c r="AM334" s="341"/>
      <c r="AN334" s="216"/>
      <c r="AO334" s="413" t="str">
        <f t="shared" si="414"/>
        <v/>
      </c>
      <c r="AP334" s="217"/>
      <c r="AQ334" s="413" t="str">
        <f t="shared" si="415"/>
        <v/>
      </c>
      <c r="AR334" s="217" t="str">
        <f t="shared" si="416"/>
        <v/>
      </c>
      <c r="AS334" s="405" t="str">
        <f t="shared" si="417"/>
        <v/>
      </c>
      <c r="AT334" s="405"/>
      <c r="AU334" s="405"/>
      <c r="AV334" s="343"/>
      <c r="AW334" s="320"/>
      <c r="AX334" s="320"/>
      <c r="AY334" s="219"/>
      <c r="AZ334" s="220"/>
      <c r="BA334" s="220"/>
      <c r="BB334" s="220"/>
      <c r="BC334" s="220"/>
      <c r="BJ334" s="346"/>
      <c r="BK334" s="346"/>
      <c r="BL334" s="346"/>
      <c r="BM334" s="346"/>
      <c r="BN334" s="346"/>
      <c r="BO334" s="346"/>
      <c r="BP334" s="346"/>
      <c r="BQ334" s="346"/>
      <c r="BR334" s="346"/>
      <c r="BS334" s="346"/>
      <c r="BT334" s="346"/>
      <c r="BU334" s="346"/>
      <c r="BV334" s="346"/>
      <c r="BW334" s="346"/>
      <c r="BX334" s="346"/>
      <c r="BY334" s="346"/>
      <c r="BZ334" s="346"/>
      <c r="CA334" s="346"/>
      <c r="CB334" s="346"/>
      <c r="CC334" s="346"/>
      <c r="CD334" s="346"/>
      <c r="CE334" s="346"/>
      <c r="CF334" s="346"/>
      <c r="CG334" s="346"/>
      <c r="CH334" s="346"/>
      <c r="CL334" s="346"/>
    </row>
    <row r="335" spans="1:90" s="218" customFormat="1" ht="16.5" hidden="1" customHeight="1" x14ac:dyDescent="0.3">
      <c r="A335" s="584"/>
      <c r="B335" s="584"/>
      <c r="C335" s="584" t="s">
        <v>268</v>
      </c>
      <c r="D335" s="584"/>
      <c r="E335" s="584"/>
      <c r="F335" s="541"/>
      <c r="G335" s="541"/>
      <c r="H335" s="541"/>
      <c r="I335" s="541"/>
      <c r="J335" s="584" t="s">
        <v>353</v>
      </c>
      <c r="K335" s="582" t="s">
        <v>384</v>
      </c>
      <c r="L335" s="583" t="s">
        <v>383</v>
      </c>
      <c r="M335" s="583" t="str">
        <f t="shared" si="418"/>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5" s="584"/>
      <c r="O335" s="585">
        <v>500</v>
      </c>
      <c r="P335" s="587"/>
      <c r="Q335" s="586"/>
      <c r="R335" s="588"/>
      <c r="S335" s="587"/>
      <c r="T335" s="586"/>
      <c r="U335" s="588"/>
      <c r="V335" s="587"/>
      <c r="W335" s="586"/>
      <c r="X335" s="612"/>
      <c r="Y335" s="586"/>
      <c r="Z335" s="612"/>
      <c r="AA335" s="585"/>
      <c r="AB335" s="408"/>
      <c r="AC335" s="438"/>
      <c r="AD335" s="215"/>
      <c r="AE335" s="339"/>
      <c r="AF335" s="340"/>
      <c r="AG335" s="339" t="str">
        <f t="shared" si="412"/>
        <v/>
      </c>
      <c r="AH335" s="341"/>
      <c r="AI335" s="341"/>
      <c r="AJ335" s="342" t="str">
        <f t="shared" si="413"/>
        <v/>
      </c>
      <c r="AK335" s="341"/>
      <c r="AL335" s="341"/>
      <c r="AM335" s="341"/>
      <c r="AN335" s="216"/>
      <c r="AO335" s="413" t="str">
        <f t="shared" si="414"/>
        <v/>
      </c>
      <c r="AP335" s="217"/>
      <c r="AQ335" s="413" t="str">
        <f t="shared" si="415"/>
        <v/>
      </c>
      <c r="AR335" s="217" t="str">
        <f t="shared" si="416"/>
        <v/>
      </c>
      <c r="AS335" s="405" t="str">
        <f t="shared" si="417"/>
        <v/>
      </c>
      <c r="AT335" s="405"/>
      <c r="AU335" s="405"/>
      <c r="AV335" s="343"/>
      <c r="AW335" s="320"/>
      <c r="AX335" s="320"/>
      <c r="AY335" s="219"/>
      <c r="AZ335" s="220"/>
      <c r="BA335" s="220"/>
      <c r="BB335" s="220"/>
      <c r="BC335" s="220"/>
      <c r="BJ335" s="346"/>
      <c r="BK335" s="346"/>
      <c r="BL335" s="346"/>
      <c r="BM335" s="346"/>
      <c r="BN335" s="346"/>
      <c r="BO335" s="346"/>
      <c r="BP335" s="346"/>
      <c r="BQ335" s="346"/>
      <c r="BR335" s="346"/>
      <c r="BS335" s="346"/>
      <c r="BT335" s="346"/>
      <c r="BU335" s="346"/>
      <c r="BV335" s="346"/>
      <c r="BW335" s="346"/>
      <c r="BX335" s="346"/>
      <c r="BY335" s="346"/>
      <c r="BZ335" s="346"/>
      <c r="CA335" s="346"/>
      <c r="CB335" s="346"/>
      <c r="CC335" s="346"/>
      <c r="CD335" s="346"/>
      <c r="CE335" s="346"/>
      <c r="CF335" s="346"/>
      <c r="CG335" s="346"/>
      <c r="CH335" s="346"/>
      <c r="CL335" s="346"/>
    </row>
    <row r="336" spans="1:90" s="1" customFormat="1" ht="228" x14ac:dyDescent="0.3">
      <c r="A336" s="565" t="s">
        <v>381</v>
      </c>
      <c r="B336" s="567" t="s">
        <v>917</v>
      </c>
      <c r="C336" s="567" t="s">
        <v>272</v>
      </c>
      <c r="D336" s="567" t="s">
        <v>917</v>
      </c>
      <c r="E336" s="567" t="s">
        <v>272</v>
      </c>
      <c r="F336" s="541" t="s">
        <v>783</v>
      </c>
      <c r="G336" s="541" t="s">
        <v>794</v>
      </c>
      <c r="H336" s="541" t="s">
        <v>796</v>
      </c>
      <c r="I336" s="541" t="s">
        <v>789</v>
      </c>
      <c r="J336" s="567" t="s">
        <v>353</v>
      </c>
      <c r="K336" s="582" t="s">
        <v>925</v>
      </c>
      <c r="L336" s="583" t="s">
        <v>939</v>
      </c>
      <c r="M336" s="583" t="str">
        <f t="shared" si="418"/>
        <v>Posibilidad de pérdida Reputacional por incumplimiento de términos preclusivos en los procesos Disciplinarios debido a:
1. el exceso de procesos
2. Falta de recursos tecnológicos
3 Carencia de personal en la Oficina
4. Falta  de apoyo técnico estable y/o continuo.
5. Falta de   respuesta por parte de las dependencias  requeridas por la oficina de Control Interno disciplinario</v>
      </c>
      <c r="N336" s="567" t="s">
        <v>213</v>
      </c>
      <c r="O336" s="566">
        <v>46</v>
      </c>
      <c r="P336" s="557" t="str">
        <f t="shared" si="403"/>
        <v>Media</v>
      </c>
      <c r="Q336" s="559">
        <f t="shared" ref="Q336" si="425">IF(P336="","",IF(P336="Muy Baja",0.2,IF(P336="Baja",0.4,IF(P336="Media",0.6,IF(P336="Alta",0.8,IF(P336="Muy Alta",1,))))))</f>
        <v>0.6</v>
      </c>
      <c r="R336" s="581"/>
      <c r="S336" s="557" t="str">
        <f>IF(OR(R336='Tabla Impacto'!$C$11,R336='Tabla Impacto'!$D$11),"Leve",IF(OR(R336='Tabla Impacto'!$C$12,R336='Tabla Impacto'!$D$12),"Menor",IF(OR(R336='Tabla Impacto'!$C$13,R336='Tabla Impacto'!$D$13),"Moderado",IF(OR(R336='Tabla Impacto'!$C$14,R336='Tabla Impacto'!$D$14),"Mayor",IF(OR(R336='Tabla Impacto'!$C$15,R336='Tabla Impacto'!$D$15),"Catastrófico","")))))</f>
        <v/>
      </c>
      <c r="T336" s="559" t="str">
        <f t="shared" ref="T336" si="426">IF(S336="","",IF(S336="Leve",0.2,IF(S336="Menor",0.4,IF(S336="Moderado",0.6,IF(S336="Mayor",0.8,IF(S336="Catastrófico",1,))))))</f>
        <v/>
      </c>
      <c r="U336" s="581" t="s">
        <v>136</v>
      </c>
      <c r="V336" s="557" t="str">
        <f>IF(OR(U336='Tabla Impacto'!$C$11,U336='Tabla Impacto'!$D$11),"Leve",IF(OR(U336='Tabla Impacto'!$C$12,U336='Tabla Impacto'!$D$12),"Menor",IF(OR(U336='Tabla Impacto'!$C$13,U336='Tabla Impacto'!$D$13),"Moderado",IF(OR(U336='Tabla Impacto'!$C$14,U336='Tabla Impacto'!$D$14),"Mayor",IF(OR(U336='Tabla Impacto'!$C$15,U336='Tabla Impacto'!$D$15),"Catastrófico","")))))</f>
        <v>Moderado</v>
      </c>
      <c r="W336" s="559">
        <f t="shared" ref="W336" si="427">IF(V336="","",IF(V336="Leve",0.2,IF(V336="Menor",0.4,IF(V336="Moderado",0.6,IF(V336="Mayor",0.8,IF(V336="Catastrófico",1,))))))</f>
        <v>0.6</v>
      </c>
      <c r="X336" s="561" t="str">
        <f>IF(Y336="","",IF(Y336='Tabla Impacto'!$G$4,'Tabla Impacto'!$F$4,IF(Y336='Tabla Impacto'!$G$5,'Tabla Impacto'!$F$5,IF(Y336='Tabla Impacto'!$G$6,'Tabla Impacto'!$F$6,IF(Y336='Tabla Impacto'!$G$7,'Tabla Impacto'!$F$7,IF(Y336='Tabla Impacto'!$G$8,'Tabla Impacto'!$F$8))))))</f>
        <v>Moderado</v>
      </c>
      <c r="Y336" s="559">
        <f t="shared" ref="Y336" si="428">+IF(T336="",W336,IF(W336="",T336,IF(T336&gt;W336,T336,W336)))</f>
        <v>0.6</v>
      </c>
      <c r="Z336" s="561" t="str">
        <f t="shared" ref="Z336" si="429">IF(OR(AND(P336="Muy Baja",X336="Leve"),AND(P336="Muy Baja",X336="Menor"),AND(P336="Baja",X336="Leve")),"Bajo",IF(OR(AND(P336="Muy baja",X336="Moderado"),AND(P336="Baja",X336="Menor"),AND(P336="Baja",X336="Moderado"),AND(P336="Media",X336="Leve"),AND(P336="Media",X336="Menor"),AND(P336="Media",X336="Moderado"),AND(P336="Alta",X336="Leve"),AND(P336="Alta",X336="Menor")),"Moderado",IF(OR(AND(P336="Muy Baja",X336="Mayor"),AND(P336="Baja",X336="Mayor"),AND(P336="Media",X336="Mayor"),AND(P336="Alta",X336="Moderado"),AND(P336="Alta",X336="Mayor"),AND(P336="Muy Alta",X336="Leve"),AND(P336="Muy Alta",X336="Menor"),AND(P336="Muy Alta",X336="Moderado"),AND(P336="Muy Alta",X336="Mayor")),"Alto",IF(OR(AND(P336="Muy Baja",X336="Catastrófico"),AND(P336="Baja",X336="Catastrófico"),AND(P336="Media",X336="Catastrófico"),AND(P336="Alta",X336="Catastrófico"),AND(P336="Muy Alta",X336="Catastrófico")),"Extremo",""))))</f>
        <v>Moderado</v>
      </c>
      <c r="AA336" s="566"/>
      <c r="AB336" s="408">
        <v>1</v>
      </c>
      <c r="AC336" s="433" t="s">
        <v>940</v>
      </c>
      <c r="AD336" s="138"/>
      <c r="AE336" s="331" t="s">
        <v>223</v>
      </c>
      <c r="AF336" s="422" t="s">
        <v>926</v>
      </c>
      <c r="AG336" s="331" t="s">
        <v>3</v>
      </c>
      <c r="AH336" s="332" t="s">
        <v>12</v>
      </c>
      <c r="AI336" s="332" t="s">
        <v>8</v>
      </c>
      <c r="AJ336" s="333" t="str">
        <f t="shared" si="413"/>
        <v>40%</v>
      </c>
      <c r="AK336" s="332" t="s">
        <v>17</v>
      </c>
      <c r="AL336" s="332" t="s">
        <v>20</v>
      </c>
      <c r="AM336" s="332" t="s">
        <v>111</v>
      </c>
      <c r="AN336" s="309">
        <f>IFERROR(IF(AG336="Probabilidad",(Q336-(+Q336*AJ336)),IF(AG336="Impacto",Q336,"")),"")</f>
        <v>0.36</v>
      </c>
      <c r="AO336" s="419" t="str">
        <f t="shared" ref="AO336" si="430">IFERROR(IF(AN336="","",IF(AN336&lt;=0.2,"Muy Baja",IF(AN336&lt;=0.4,"Baja",IF(AN336&lt;=0.6,"Media",IF(AN336&lt;=0.8,"Alta","Muy Alta"))))),"")</f>
        <v>Baja</v>
      </c>
      <c r="AP336" s="125">
        <f>+AN336</f>
        <v>0.36</v>
      </c>
      <c r="AQ336" s="419" t="str">
        <f t="shared" ref="AQ336" si="431">IFERROR(IF(AR336="","",IF(AR336&lt;=0.2,"Leve",IF(AR336&lt;=0.4,"Menor",IF(AR336&lt;=0.6,"Moderado",IF(AR336&lt;=0.8,"Mayor","Catastrófico"))))),"")</f>
        <v>Moderado</v>
      </c>
      <c r="AR336" s="125">
        <f>IFERROR(IF(AG336="Impacto",(Y336-(+Y336*AJ336)),IF(AG336="Probabilidad",Y336,"")),"")</f>
        <v>0.6</v>
      </c>
      <c r="AS336" s="404" t="str">
        <f t="shared" ref="AS336" si="432">IFERROR(IF(OR(AND(AO336="Muy Baja",AQ336="Leve"),AND(AO336="Muy Baja",AQ336="Menor"),AND(AO336="Baja",AQ336="Leve")),"Bajo",IF(OR(AND(AO336="Muy baja",AQ336="Moderado"),AND(AO336="Baja",AQ336="Menor"),AND(AO336="Baja",AQ336="Moderado"),AND(AO336="Media",AQ336="Leve"),AND(AO336="Media",AQ336="Menor"),AND(AO336="Media",AQ336="Moderado"),AND(AO336="Alta",AQ336="Leve"),AND(AO336="Alta",AQ336="Menor")),"Moderado",IF(OR(AND(AO336="Muy Baja",AQ336="Mayor"),AND(AO336="Baja",AQ336="Mayor"),AND(AO336="Media",AQ336="Mayor"),AND(AO336="Alta",AQ336="Moderado"),AND(AO336="Alta",AQ336="Mayor"),AND(AO336="Muy Alta",AQ336="Leve"),AND(AO336="Muy Alta",AQ336="Menor"),AND(AO336="Muy Alta",AQ336="Moderado"),AND(AO336="Muy Alta",AQ336="Mayor")),"Alto",IF(OR(AND(AO336="Muy Baja",AQ336="Catastrófico"),AND(AO336="Baja",AQ336="Catastrófico"),AND(AO336="Media",AQ336="Catastrófico"),AND(AO336="Alta",AQ336="Catastrófico"),AND(AO336="Muy Alta",AQ336="Catastrófico")),"Extremo","")))),"")</f>
        <v>Moderado</v>
      </c>
      <c r="AT336" s="416">
        <f>+AP336</f>
        <v>0.36</v>
      </c>
      <c r="AU336" s="416">
        <f>+AR336</f>
        <v>0.6</v>
      </c>
      <c r="AV336" s="418" t="s">
        <v>122</v>
      </c>
      <c r="AW336" s="319"/>
      <c r="AX336" s="319"/>
      <c r="AY336" s="335">
        <v>2</v>
      </c>
      <c r="AZ336" s="336">
        <v>0</v>
      </c>
      <c r="BA336" s="336">
        <v>1</v>
      </c>
      <c r="BB336" s="336">
        <v>0</v>
      </c>
      <c r="BC336" s="336">
        <v>1</v>
      </c>
      <c r="BJ336" s="329"/>
      <c r="BK336" s="329"/>
      <c r="BL336" s="329"/>
      <c r="BM336" s="329"/>
      <c r="BN336" s="329"/>
      <c r="BO336" s="329"/>
      <c r="BP336" s="329"/>
      <c r="BQ336" s="329"/>
      <c r="BR336" s="329"/>
      <c r="BS336" s="329"/>
      <c r="BT336" s="329"/>
      <c r="BU336" s="329"/>
      <c r="BV336" s="329"/>
      <c r="BW336" s="329"/>
      <c r="BX336" s="329"/>
      <c r="BY336" s="329"/>
      <c r="BZ336" s="329"/>
      <c r="CA336" s="329"/>
      <c r="CB336" s="329"/>
      <c r="CC336" s="329"/>
      <c r="CD336" s="329"/>
      <c r="CE336" s="329"/>
      <c r="CF336" s="329"/>
      <c r="CG336" s="329"/>
      <c r="CH336" s="329"/>
      <c r="CL336" s="329"/>
    </row>
    <row r="337" spans="1:90" s="1" customFormat="1" ht="13.9" hidden="1" customHeight="1" x14ac:dyDescent="0.3">
      <c r="A337" s="565"/>
      <c r="B337" s="567" t="s">
        <v>380</v>
      </c>
      <c r="C337" s="567" t="s">
        <v>377</v>
      </c>
      <c r="D337" s="567" t="s">
        <v>380</v>
      </c>
      <c r="E337" s="567" t="s">
        <v>377</v>
      </c>
      <c r="F337" s="541"/>
      <c r="G337" s="541"/>
      <c r="H337" s="541"/>
      <c r="I337" s="541"/>
      <c r="J337" s="567" t="s">
        <v>353</v>
      </c>
      <c r="K337" s="582"/>
      <c r="L337" s="583" t="s">
        <v>357</v>
      </c>
      <c r="M337" s="583" t="str">
        <f t="shared" si="418"/>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37" s="567"/>
      <c r="O337" s="566">
        <v>48</v>
      </c>
      <c r="P337" s="557"/>
      <c r="Q337" s="559"/>
      <c r="R337" s="581"/>
      <c r="S337" s="557"/>
      <c r="T337" s="559"/>
      <c r="U337" s="581"/>
      <c r="V337" s="557"/>
      <c r="W337" s="559"/>
      <c r="X337" s="561"/>
      <c r="Y337" s="559"/>
      <c r="Z337" s="561"/>
      <c r="AA337" s="566"/>
      <c r="AB337" s="408"/>
      <c r="AC337" s="433"/>
      <c r="AD337" s="138"/>
      <c r="AE337" s="331"/>
      <c r="AF337" s="422"/>
      <c r="AG337" s="331" t="str">
        <f t="shared" si="412"/>
        <v/>
      </c>
      <c r="AH337" s="332"/>
      <c r="AI337" s="332"/>
      <c r="AJ337" s="333" t="str">
        <f t="shared" si="413"/>
        <v/>
      </c>
      <c r="AK337" s="332"/>
      <c r="AL337" s="332"/>
      <c r="AM337" s="332"/>
      <c r="AN337" s="124"/>
      <c r="AO337" s="419" t="str">
        <f t="shared" si="414"/>
        <v/>
      </c>
      <c r="AP337" s="125"/>
      <c r="AQ337" s="419" t="str">
        <f t="shared" si="415"/>
        <v/>
      </c>
      <c r="AR337" s="125" t="str">
        <f t="shared" si="416"/>
        <v/>
      </c>
      <c r="AS337" s="404" t="str">
        <f t="shared" si="417"/>
        <v/>
      </c>
      <c r="AT337" s="404"/>
      <c r="AU337" s="404"/>
      <c r="AV337" s="418"/>
      <c r="AW337" s="319"/>
      <c r="AX337" s="319"/>
      <c r="AY337" s="321"/>
      <c r="AZ337" s="321"/>
      <c r="BA337" s="321"/>
      <c r="BB337" s="321"/>
      <c r="BC337" s="321"/>
      <c r="BJ337" s="329"/>
      <c r="BK337" s="329"/>
      <c r="BL337" s="329"/>
      <c r="BM337" s="329"/>
      <c r="BN337" s="329"/>
      <c r="BO337" s="329"/>
      <c r="BP337" s="329"/>
      <c r="BQ337" s="329"/>
      <c r="BR337" s="329"/>
      <c r="BS337" s="329"/>
      <c r="BT337" s="329"/>
      <c r="BU337" s="329"/>
      <c r="BV337" s="329"/>
      <c r="BW337" s="329"/>
      <c r="BX337" s="329"/>
      <c r="BY337" s="329"/>
      <c r="BZ337" s="329"/>
      <c r="CA337" s="329"/>
      <c r="CB337" s="329"/>
      <c r="CC337" s="329"/>
      <c r="CD337" s="329"/>
      <c r="CE337" s="329"/>
      <c r="CF337" s="329"/>
      <c r="CG337" s="329"/>
      <c r="CH337" s="329"/>
      <c r="CL337" s="329"/>
    </row>
    <row r="338" spans="1:90" s="1" customFormat="1" ht="13.9" hidden="1" customHeight="1" x14ac:dyDescent="0.3">
      <c r="A338" s="565"/>
      <c r="B338" s="567" t="s">
        <v>380</v>
      </c>
      <c r="C338" s="567" t="s">
        <v>377</v>
      </c>
      <c r="D338" s="567" t="s">
        <v>380</v>
      </c>
      <c r="E338" s="567" t="s">
        <v>377</v>
      </c>
      <c r="F338" s="541"/>
      <c r="G338" s="541"/>
      <c r="H338" s="541"/>
      <c r="I338" s="541"/>
      <c r="J338" s="567" t="s">
        <v>353</v>
      </c>
      <c r="K338" s="582"/>
      <c r="L338" s="583" t="s">
        <v>357</v>
      </c>
      <c r="M338" s="583" t="str">
        <f t="shared" si="418"/>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38" s="567"/>
      <c r="O338" s="566">
        <v>48</v>
      </c>
      <c r="P338" s="557"/>
      <c r="Q338" s="559"/>
      <c r="R338" s="581"/>
      <c r="S338" s="557"/>
      <c r="T338" s="559"/>
      <c r="U338" s="581"/>
      <c r="V338" s="557"/>
      <c r="W338" s="559"/>
      <c r="X338" s="561"/>
      <c r="Y338" s="559"/>
      <c r="Z338" s="561"/>
      <c r="AA338" s="566"/>
      <c r="AB338" s="408"/>
      <c r="AC338" s="433"/>
      <c r="AD338" s="138"/>
      <c r="AE338" s="331"/>
      <c r="AF338" s="422"/>
      <c r="AG338" s="331" t="str">
        <f t="shared" si="412"/>
        <v/>
      </c>
      <c r="AH338" s="332"/>
      <c r="AI338" s="332"/>
      <c r="AJ338" s="333" t="str">
        <f t="shared" si="413"/>
        <v/>
      </c>
      <c r="AK338" s="332"/>
      <c r="AL338" s="332"/>
      <c r="AM338" s="332"/>
      <c r="AN338" s="124"/>
      <c r="AO338" s="419" t="str">
        <f t="shared" si="414"/>
        <v/>
      </c>
      <c r="AP338" s="125"/>
      <c r="AQ338" s="419" t="str">
        <f t="shared" si="415"/>
        <v/>
      </c>
      <c r="AR338" s="125" t="str">
        <f t="shared" si="416"/>
        <v/>
      </c>
      <c r="AS338" s="404" t="str">
        <f t="shared" si="417"/>
        <v/>
      </c>
      <c r="AT338" s="404"/>
      <c r="AU338" s="404"/>
      <c r="AV338" s="418"/>
      <c r="AW338" s="319"/>
      <c r="AX338" s="319"/>
      <c r="AY338" s="139"/>
      <c r="AZ338" s="136"/>
      <c r="BA338" s="136"/>
      <c r="BB338" s="136"/>
      <c r="BC338" s="136"/>
      <c r="BJ338" s="329"/>
      <c r="BK338" s="329"/>
      <c r="BL338" s="329"/>
      <c r="BM338" s="329"/>
      <c r="BN338" s="329"/>
      <c r="BO338" s="329"/>
      <c r="BP338" s="329"/>
      <c r="BQ338" s="329"/>
      <c r="BR338" s="329"/>
      <c r="BS338" s="329"/>
      <c r="BT338" s="329"/>
      <c r="BU338" s="329"/>
      <c r="BV338" s="329"/>
      <c r="BW338" s="329"/>
      <c r="BX338" s="329"/>
      <c r="BY338" s="329"/>
      <c r="BZ338" s="329"/>
      <c r="CA338" s="329"/>
      <c r="CB338" s="329"/>
      <c r="CC338" s="329"/>
      <c r="CD338" s="329"/>
      <c r="CE338" s="329"/>
      <c r="CF338" s="329"/>
      <c r="CG338" s="329"/>
      <c r="CH338" s="329"/>
      <c r="CL338" s="329"/>
    </row>
    <row r="339" spans="1:90" s="1" customFormat="1" ht="13.9" hidden="1" customHeight="1" x14ac:dyDescent="0.3">
      <c r="A339" s="565"/>
      <c r="B339" s="567" t="s">
        <v>380</v>
      </c>
      <c r="C339" s="567" t="s">
        <v>377</v>
      </c>
      <c r="D339" s="567" t="s">
        <v>380</v>
      </c>
      <c r="E339" s="567" t="s">
        <v>377</v>
      </c>
      <c r="F339" s="541"/>
      <c r="G339" s="541"/>
      <c r="H339" s="541"/>
      <c r="I339" s="541"/>
      <c r="J339" s="567" t="s">
        <v>353</v>
      </c>
      <c r="K339" s="582"/>
      <c r="L339" s="583" t="s">
        <v>357</v>
      </c>
      <c r="M339" s="583" t="str">
        <f t="shared" si="418"/>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39" s="567"/>
      <c r="O339" s="566">
        <v>48</v>
      </c>
      <c r="P339" s="557"/>
      <c r="Q339" s="559"/>
      <c r="R339" s="581"/>
      <c r="S339" s="557"/>
      <c r="T339" s="559"/>
      <c r="U339" s="581"/>
      <c r="V339" s="557"/>
      <c r="W339" s="559"/>
      <c r="X339" s="561"/>
      <c r="Y339" s="559"/>
      <c r="Z339" s="561"/>
      <c r="AA339" s="566"/>
      <c r="AB339" s="408"/>
      <c r="AC339" s="433"/>
      <c r="AD339" s="138"/>
      <c r="AE339" s="331"/>
      <c r="AF339" s="422"/>
      <c r="AG339" s="331" t="str">
        <f t="shared" si="412"/>
        <v/>
      </c>
      <c r="AH339" s="332"/>
      <c r="AI339" s="332"/>
      <c r="AJ339" s="333" t="str">
        <f t="shared" si="413"/>
        <v/>
      </c>
      <c r="AK339" s="332"/>
      <c r="AL339" s="332"/>
      <c r="AM339" s="332"/>
      <c r="AN339" s="124"/>
      <c r="AO339" s="419" t="str">
        <f t="shared" si="414"/>
        <v/>
      </c>
      <c r="AP339" s="125"/>
      <c r="AQ339" s="419" t="str">
        <f t="shared" si="415"/>
        <v/>
      </c>
      <c r="AR339" s="125" t="str">
        <f t="shared" si="416"/>
        <v/>
      </c>
      <c r="AS339" s="404" t="str">
        <f t="shared" si="417"/>
        <v/>
      </c>
      <c r="AT339" s="404"/>
      <c r="AU339" s="404"/>
      <c r="AV339" s="418"/>
      <c r="AW339" s="319"/>
      <c r="AX339" s="319"/>
      <c r="AY339" s="139"/>
      <c r="AZ339" s="136"/>
      <c r="BA339" s="136"/>
      <c r="BB339" s="136"/>
      <c r="BC339" s="136"/>
      <c r="BJ339" s="329"/>
      <c r="BK339" s="329"/>
      <c r="BL339" s="329"/>
      <c r="BM339" s="329"/>
      <c r="BN339" s="329"/>
      <c r="BO339" s="329"/>
      <c r="BP339" s="329"/>
      <c r="BQ339" s="329"/>
      <c r="BR339" s="329"/>
      <c r="BS339" s="329"/>
      <c r="BT339" s="329"/>
      <c r="BU339" s="329"/>
      <c r="BV339" s="329"/>
      <c r="BW339" s="329"/>
      <c r="BX339" s="329"/>
      <c r="BY339" s="329"/>
      <c r="BZ339" s="329"/>
      <c r="CA339" s="329"/>
      <c r="CB339" s="329"/>
      <c r="CC339" s="329"/>
      <c r="CD339" s="329"/>
      <c r="CE339" s="329"/>
      <c r="CF339" s="329"/>
      <c r="CG339" s="329"/>
      <c r="CH339" s="329"/>
      <c r="CL339" s="329"/>
    </row>
    <row r="340" spans="1:90" s="1" customFormat="1" ht="13.9" hidden="1" customHeight="1" x14ac:dyDescent="0.3">
      <c r="A340" s="565"/>
      <c r="B340" s="567" t="s">
        <v>380</v>
      </c>
      <c r="C340" s="567" t="s">
        <v>377</v>
      </c>
      <c r="D340" s="567" t="s">
        <v>380</v>
      </c>
      <c r="E340" s="567" t="s">
        <v>377</v>
      </c>
      <c r="F340" s="541"/>
      <c r="G340" s="541"/>
      <c r="H340" s="541"/>
      <c r="I340" s="541"/>
      <c r="J340" s="567" t="s">
        <v>353</v>
      </c>
      <c r="K340" s="582"/>
      <c r="L340" s="583" t="s">
        <v>357</v>
      </c>
      <c r="M340" s="583" t="str">
        <f t="shared" si="418"/>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40" s="567"/>
      <c r="O340" s="566">
        <v>48</v>
      </c>
      <c r="P340" s="557"/>
      <c r="Q340" s="559"/>
      <c r="R340" s="581"/>
      <c r="S340" s="557"/>
      <c r="T340" s="559"/>
      <c r="U340" s="581"/>
      <c r="V340" s="557"/>
      <c r="W340" s="559"/>
      <c r="X340" s="561"/>
      <c r="Y340" s="559"/>
      <c r="Z340" s="561"/>
      <c r="AA340" s="566"/>
      <c r="AB340" s="408"/>
      <c r="AC340" s="433"/>
      <c r="AD340" s="138"/>
      <c r="AE340" s="331"/>
      <c r="AF340" s="422"/>
      <c r="AG340" s="331" t="str">
        <f t="shared" si="412"/>
        <v/>
      </c>
      <c r="AH340" s="332"/>
      <c r="AI340" s="332"/>
      <c r="AJ340" s="333" t="str">
        <f t="shared" si="413"/>
        <v/>
      </c>
      <c r="AK340" s="332"/>
      <c r="AL340" s="332"/>
      <c r="AM340" s="332"/>
      <c r="AN340" s="124"/>
      <c r="AO340" s="419" t="str">
        <f t="shared" si="414"/>
        <v/>
      </c>
      <c r="AP340" s="125"/>
      <c r="AQ340" s="419" t="str">
        <f t="shared" si="415"/>
        <v/>
      </c>
      <c r="AR340" s="125" t="str">
        <f t="shared" si="416"/>
        <v/>
      </c>
      <c r="AS340" s="404" t="str">
        <f t="shared" si="417"/>
        <v/>
      </c>
      <c r="AT340" s="404"/>
      <c r="AU340" s="404"/>
      <c r="AV340" s="418"/>
      <c r="AW340" s="319"/>
      <c r="AX340" s="319"/>
      <c r="AY340" s="139"/>
      <c r="AZ340" s="136"/>
      <c r="BA340" s="136"/>
      <c r="BB340" s="136"/>
      <c r="BC340" s="136"/>
      <c r="BJ340" s="329"/>
      <c r="BK340" s="329"/>
      <c r="BL340" s="329"/>
      <c r="BM340" s="329"/>
      <c r="BN340" s="329"/>
      <c r="BO340" s="329"/>
      <c r="BP340" s="329"/>
      <c r="BQ340" s="329"/>
      <c r="BR340" s="329"/>
      <c r="BS340" s="329"/>
      <c r="BT340" s="329"/>
      <c r="BU340" s="329"/>
      <c r="BV340" s="329"/>
      <c r="BW340" s="329"/>
      <c r="BX340" s="329"/>
      <c r="BY340" s="329"/>
      <c r="BZ340" s="329"/>
      <c r="CA340" s="329"/>
      <c r="CB340" s="329"/>
      <c r="CC340" s="329"/>
      <c r="CD340" s="329"/>
      <c r="CE340" s="329"/>
      <c r="CF340" s="329"/>
      <c r="CG340" s="329"/>
      <c r="CH340" s="329"/>
      <c r="CL340" s="329"/>
    </row>
    <row r="341" spans="1:90" s="1" customFormat="1" ht="13.9" hidden="1" customHeight="1" x14ac:dyDescent="0.3">
      <c r="A341" s="565"/>
      <c r="B341" s="567" t="s">
        <v>380</v>
      </c>
      <c r="C341" s="567" t="s">
        <v>377</v>
      </c>
      <c r="D341" s="567" t="s">
        <v>380</v>
      </c>
      <c r="E341" s="567" t="s">
        <v>377</v>
      </c>
      <c r="F341" s="541"/>
      <c r="G341" s="541"/>
      <c r="H341" s="541"/>
      <c r="I341" s="541"/>
      <c r="J341" s="567" t="s">
        <v>353</v>
      </c>
      <c r="K341" s="582"/>
      <c r="L341" s="583" t="s">
        <v>357</v>
      </c>
      <c r="M341" s="583" t="str">
        <f t="shared" si="418"/>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41" s="567"/>
      <c r="O341" s="566">
        <v>48</v>
      </c>
      <c r="P341" s="557"/>
      <c r="Q341" s="559"/>
      <c r="R341" s="581"/>
      <c r="S341" s="557"/>
      <c r="T341" s="559"/>
      <c r="U341" s="581"/>
      <c r="V341" s="557"/>
      <c r="W341" s="559"/>
      <c r="X341" s="561"/>
      <c r="Y341" s="559"/>
      <c r="Z341" s="561"/>
      <c r="AA341" s="566"/>
      <c r="AB341" s="408"/>
      <c r="AC341" s="433"/>
      <c r="AD341" s="138"/>
      <c r="AE341" s="331"/>
      <c r="AF341" s="422"/>
      <c r="AG341" s="331" t="str">
        <f t="shared" si="412"/>
        <v/>
      </c>
      <c r="AH341" s="332"/>
      <c r="AI341" s="332"/>
      <c r="AJ341" s="333" t="str">
        <f t="shared" si="413"/>
        <v/>
      </c>
      <c r="AK341" s="332"/>
      <c r="AL341" s="332"/>
      <c r="AM341" s="332"/>
      <c r="AN341" s="124"/>
      <c r="AO341" s="419" t="str">
        <f t="shared" si="414"/>
        <v/>
      </c>
      <c r="AP341" s="125"/>
      <c r="AQ341" s="419" t="str">
        <f t="shared" si="415"/>
        <v/>
      </c>
      <c r="AR341" s="125" t="str">
        <f t="shared" si="416"/>
        <v/>
      </c>
      <c r="AS341" s="404" t="str">
        <f t="shared" si="417"/>
        <v/>
      </c>
      <c r="AT341" s="404"/>
      <c r="AU341" s="404"/>
      <c r="AV341" s="418"/>
      <c r="AW341" s="319"/>
      <c r="AX341" s="319"/>
      <c r="AY341" s="139"/>
      <c r="AZ341" s="136"/>
      <c r="BA341" s="136"/>
      <c r="BB341" s="136"/>
      <c r="BC341" s="136"/>
      <c r="BJ341" s="329"/>
      <c r="BK341" s="329"/>
      <c r="BL341" s="329"/>
      <c r="BM341" s="329"/>
      <c r="BN341" s="329"/>
      <c r="BO341" s="329"/>
      <c r="BP341" s="329"/>
      <c r="BQ341" s="329"/>
      <c r="BR341" s="329"/>
      <c r="BS341" s="329"/>
      <c r="BT341" s="329"/>
      <c r="BU341" s="329"/>
      <c r="BV341" s="329"/>
      <c r="BW341" s="329"/>
      <c r="BX341" s="329"/>
      <c r="BY341" s="329"/>
      <c r="BZ341" s="329"/>
      <c r="CA341" s="329"/>
      <c r="CB341" s="329"/>
      <c r="CC341" s="329"/>
      <c r="CD341" s="329"/>
      <c r="CE341" s="329"/>
      <c r="CF341" s="329"/>
      <c r="CG341" s="329"/>
      <c r="CH341" s="329"/>
      <c r="CL341" s="329"/>
    </row>
    <row r="342" spans="1:90" s="1" customFormat="1" ht="228" x14ac:dyDescent="0.3">
      <c r="A342" s="565" t="s">
        <v>379</v>
      </c>
      <c r="B342" s="567" t="s">
        <v>374</v>
      </c>
      <c r="C342" s="567" t="s">
        <v>272</v>
      </c>
      <c r="D342" s="567" t="s">
        <v>918</v>
      </c>
      <c r="E342" s="567" t="s">
        <v>272</v>
      </c>
      <c r="F342" s="541" t="s">
        <v>778</v>
      </c>
      <c r="G342" s="541" t="s">
        <v>794</v>
      </c>
      <c r="H342" s="541" t="s">
        <v>795</v>
      </c>
      <c r="I342" s="541" t="s">
        <v>800</v>
      </c>
      <c r="J342" s="567" t="s">
        <v>353</v>
      </c>
      <c r="K342" s="582" t="s">
        <v>827</v>
      </c>
      <c r="L342" s="583" t="s">
        <v>828</v>
      </c>
      <c r="M342" s="583" t="str">
        <f t="shared" si="418"/>
        <v xml:space="preserve">Posibilidad de pérdida Reputacional por actos indebidos por acción u omisión para favorecer a Funcionarios o exfuncionarios en el desarrollo del proceso disciplinario debido a:
1.  deficiente o inadecuado control y seguimiento de las actuaciones llevadas a cabo en curso de los procesos disciplinarios.
2. Incumplimiento de la obligaciones de los funcionarios  comisionados por la Oficina de control Interno Disciplinario. </v>
      </c>
      <c r="N342" s="567" t="s">
        <v>116</v>
      </c>
      <c r="O342" s="566">
        <v>525</v>
      </c>
      <c r="P342" s="557" t="str">
        <f t="shared" si="419"/>
        <v>Alta</v>
      </c>
      <c r="Q342" s="559">
        <f t="shared" ref="Q342" si="433">IF(P342="","",IF(P342="Muy Baja",0.2,IF(P342="Baja",0.4,IF(P342="Media",0.6,IF(P342="Alta",0.8,IF(P342="Muy Alta",1,))))))</f>
        <v>0.8</v>
      </c>
      <c r="R342" s="581"/>
      <c r="S342" s="557" t="str">
        <f>IF(OR(R342='Tabla Impacto'!$C$11,R342='Tabla Impacto'!$D$11),"Leve",IF(OR(R342='Tabla Impacto'!$C$12,R342='Tabla Impacto'!$D$12),"Menor",IF(OR(R342='Tabla Impacto'!$C$13,R342='Tabla Impacto'!$D$13),"Moderado",IF(OR(R342='Tabla Impacto'!$C$14,R342='Tabla Impacto'!$D$14),"Mayor",IF(OR(R342='Tabla Impacto'!$C$15,R342='Tabla Impacto'!$D$15),"Catastrófico","")))))</f>
        <v/>
      </c>
      <c r="T342" s="559" t="str">
        <f t="shared" ref="T342" si="434">IF(S342="","",IF(S342="Leve",0.2,IF(S342="Menor",0.4,IF(S342="Moderado",0.6,IF(S342="Mayor",0.8,IF(S342="Catastrófico",1,))))))</f>
        <v/>
      </c>
      <c r="U342" s="581" t="s">
        <v>137</v>
      </c>
      <c r="V342" s="557" t="str">
        <f>IF(OR(U342='Tabla Impacto'!$C$11,U342='Tabla Impacto'!$D$11),"Leve",IF(OR(U342='Tabla Impacto'!$C$12,U342='Tabla Impacto'!$D$12),"Menor",IF(OR(U342='Tabla Impacto'!$C$13,U342='Tabla Impacto'!$D$13),"Moderado",IF(OR(U342='Tabla Impacto'!$C$14,U342='Tabla Impacto'!$D$14),"Mayor",IF(OR(U342='Tabla Impacto'!$C$15,U342='Tabla Impacto'!$D$15),"Catastrófico","")))))</f>
        <v>Mayor</v>
      </c>
      <c r="W342" s="559">
        <f t="shared" ref="W342" si="435">IF(V342="","",IF(V342="Leve",0.2,IF(V342="Menor",0.4,IF(V342="Moderado",0.6,IF(V342="Mayor",0.8,IF(V342="Catastrófico",1,))))))</f>
        <v>0.8</v>
      </c>
      <c r="X342" s="561" t="str">
        <f>IF(Y342="","",IF(Y342='Tabla Impacto'!$G$4,'Tabla Impacto'!$F$4,IF(Y342='Tabla Impacto'!$G$5,'Tabla Impacto'!$F$5,IF(Y342='Tabla Impacto'!$G$6,'Tabla Impacto'!$F$6,IF(Y342='Tabla Impacto'!$G$7,'Tabla Impacto'!$F$7,IF(Y342='Tabla Impacto'!$G$8,'Tabla Impacto'!$F$8))))))</f>
        <v>Mayor</v>
      </c>
      <c r="Y342" s="559">
        <f t="shared" ref="Y342" si="436">+IF(T342="",W342,IF(W342="",T342,IF(T342&gt;W342,T342,W342)))</f>
        <v>0.8</v>
      </c>
      <c r="Z342" s="561" t="str">
        <f t="shared" ref="Z342" si="437">IF(OR(AND(P342="Muy Baja",X342="Leve"),AND(P342="Muy Baja",X342="Menor"),AND(P342="Baja",X342="Leve")),"Bajo",IF(OR(AND(P342="Muy baja",X342="Moderado"),AND(P342="Baja",X342="Menor"),AND(P342="Baja",X342="Moderado"),AND(P342="Media",X342="Leve"),AND(P342="Media",X342="Menor"),AND(P342="Media",X342="Moderado"),AND(P342="Alta",X342="Leve"),AND(P342="Alta",X342="Menor")),"Moderado",IF(OR(AND(P342="Muy Baja",X342="Mayor"),AND(P342="Baja",X342="Mayor"),AND(P342="Media",X342="Mayor"),AND(P342="Alta",X342="Moderado"),AND(P342="Alta",X342="Mayor"),AND(P342="Muy Alta",X342="Leve"),AND(P342="Muy Alta",X342="Menor"),AND(P342="Muy Alta",X342="Moderado"),AND(P342="Muy Alta",X342="Mayor")),"Alto",IF(OR(AND(P342="Muy Baja",X342="Catastrófico"),AND(P342="Baja",X342="Catastrófico"),AND(P342="Media",X342="Catastrófico"),AND(P342="Alta",X342="Catastrófico"),AND(P342="Muy Alta",X342="Catastrófico")),"Extremo",""))))</f>
        <v>Alto</v>
      </c>
      <c r="AA342" s="566"/>
      <c r="AB342" s="408">
        <v>1</v>
      </c>
      <c r="AC342" s="433" t="s">
        <v>376</v>
      </c>
      <c r="AD342" s="138"/>
      <c r="AE342" s="331" t="s">
        <v>223</v>
      </c>
      <c r="AF342" s="422" t="s">
        <v>926</v>
      </c>
      <c r="AG342" s="331" t="s">
        <v>3</v>
      </c>
      <c r="AH342" s="332" t="s">
        <v>12</v>
      </c>
      <c r="AI342" s="332" t="s">
        <v>8</v>
      </c>
      <c r="AJ342" s="333" t="str">
        <f t="shared" si="413"/>
        <v>40%</v>
      </c>
      <c r="AK342" s="332" t="s">
        <v>17</v>
      </c>
      <c r="AL342" s="332" t="s">
        <v>20</v>
      </c>
      <c r="AM342" s="332" t="s">
        <v>111</v>
      </c>
      <c r="AN342" s="309">
        <f>IFERROR(IF(AG342="Probabilidad",(Q342-(+Q342*AJ342)),IF(AG342="Impacto",Q342,"")),"")</f>
        <v>0.48</v>
      </c>
      <c r="AO342" s="419" t="str">
        <f t="shared" si="414"/>
        <v>Media</v>
      </c>
      <c r="AP342" s="125">
        <f>+AN342</f>
        <v>0.48</v>
      </c>
      <c r="AQ342" s="419" t="str">
        <f t="shared" si="415"/>
        <v>Mayor</v>
      </c>
      <c r="AR342" s="125">
        <f>IFERROR(IF(AG342="Impacto",(Y342-(+Y342*AJ342)),IF(AG342="Probabilidad",Y342,"")),"")</f>
        <v>0.8</v>
      </c>
      <c r="AS342" s="404" t="str">
        <f t="shared" si="417"/>
        <v>Alto</v>
      </c>
      <c r="AT342" s="416">
        <f>+AP342</f>
        <v>0.48</v>
      </c>
      <c r="AU342" s="416">
        <f>+AR342</f>
        <v>0.8</v>
      </c>
      <c r="AV342" s="418" t="s">
        <v>122</v>
      </c>
      <c r="AW342" s="319"/>
      <c r="AX342" s="319"/>
      <c r="AY342" s="335">
        <v>2</v>
      </c>
      <c r="AZ342" s="336">
        <v>0</v>
      </c>
      <c r="BA342" s="336">
        <v>1</v>
      </c>
      <c r="BB342" s="336">
        <v>0</v>
      </c>
      <c r="BC342" s="336">
        <v>1</v>
      </c>
      <c r="BJ342" s="329"/>
      <c r="BK342" s="329"/>
      <c r="BL342" s="329"/>
      <c r="BM342" s="329"/>
      <c r="BN342" s="329"/>
      <c r="BO342" s="329"/>
      <c r="BP342" s="329"/>
      <c r="BQ342" s="329"/>
      <c r="BR342" s="329"/>
      <c r="BS342" s="329"/>
      <c r="BT342" s="329"/>
      <c r="BU342" s="329"/>
      <c r="BV342" s="329"/>
      <c r="BW342" s="329"/>
      <c r="BX342" s="329"/>
      <c r="BY342" s="329"/>
      <c r="BZ342" s="329"/>
      <c r="CA342" s="329"/>
      <c r="CB342" s="329"/>
      <c r="CC342" s="329"/>
      <c r="CD342" s="329"/>
      <c r="CE342" s="329"/>
      <c r="CF342" s="329"/>
      <c r="CG342" s="329"/>
      <c r="CH342" s="329"/>
      <c r="CL342" s="329"/>
    </row>
    <row r="343" spans="1:90" s="1" customFormat="1" ht="13.9" hidden="1" customHeight="1" x14ac:dyDescent="0.3">
      <c r="A343" s="565"/>
      <c r="B343" s="567" t="s">
        <v>378</v>
      </c>
      <c r="C343" s="567" t="s">
        <v>377</v>
      </c>
      <c r="D343" s="567" t="s">
        <v>380</v>
      </c>
      <c r="E343" s="567" t="s">
        <v>377</v>
      </c>
      <c r="F343" s="541"/>
      <c r="G343" s="541"/>
      <c r="H343" s="541"/>
      <c r="I343" s="541"/>
      <c r="J343" s="567" t="s">
        <v>353</v>
      </c>
      <c r="K343" s="582"/>
      <c r="L343" s="583" t="s">
        <v>828</v>
      </c>
      <c r="M343" s="583" t="str">
        <f t="shared" si="418"/>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3" s="567"/>
      <c r="O343" s="566">
        <v>525</v>
      </c>
      <c r="P343" s="557"/>
      <c r="Q343" s="559"/>
      <c r="R343" s="581"/>
      <c r="S343" s="557"/>
      <c r="T343" s="559"/>
      <c r="U343" s="581"/>
      <c r="V343" s="557"/>
      <c r="W343" s="559"/>
      <c r="X343" s="561"/>
      <c r="Y343" s="559"/>
      <c r="Z343" s="561"/>
      <c r="AA343" s="566"/>
      <c r="AB343" s="408"/>
      <c r="AC343" s="433"/>
      <c r="AD343" s="138"/>
      <c r="AE343" s="331"/>
      <c r="AF343" s="330"/>
      <c r="AG343" s="331" t="str">
        <f t="shared" si="412"/>
        <v/>
      </c>
      <c r="AH343" s="332"/>
      <c r="AI343" s="332"/>
      <c r="AJ343" s="333" t="str">
        <f t="shared" si="413"/>
        <v/>
      </c>
      <c r="AK343" s="332"/>
      <c r="AL343" s="332"/>
      <c r="AM343" s="332"/>
      <c r="AN343" s="124"/>
      <c r="AO343" s="419" t="str">
        <f t="shared" si="414"/>
        <v/>
      </c>
      <c r="AP343" s="125"/>
      <c r="AQ343" s="419" t="str">
        <f t="shared" si="415"/>
        <v/>
      </c>
      <c r="AR343" s="125" t="str">
        <f t="shared" si="416"/>
        <v/>
      </c>
      <c r="AS343" s="404" t="str">
        <f t="shared" si="417"/>
        <v/>
      </c>
      <c r="AT343" s="404"/>
      <c r="AU343" s="404"/>
      <c r="AV343" s="418"/>
      <c r="AW343" s="319"/>
      <c r="AX343" s="319"/>
      <c r="AY343" s="139"/>
      <c r="AZ343" s="136"/>
      <c r="BA343" s="136"/>
      <c r="BB343" s="136"/>
      <c r="BC343" s="136"/>
      <c r="BJ343" s="329"/>
      <c r="BK343" s="329"/>
      <c r="BL343" s="329"/>
      <c r="BM343" s="329"/>
      <c r="BN343" s="329"/>
      <c r="BO343" s="329"/>
      <c r="BP343" s="329"/>
      <c r="BQ343" s="329"/>
      <c r="BR343" s="329"/>
      <c r="BS343" s="329"/>
      <c r="BT343" s="329"/>
      <c r="BU343" s="329"/>
      <c r="BV343" s="329"/>
      <c r="BW343" s="329"/>
      <c r="BX343" s="329"/>
      <c r="BY343" s="329"/>
      <c r="BZ343" s="329"/>
      <c r="CA343" s="329"/>
      <c r="CB343" s="329"/>
      <c r="CC343" s="329"/>
      <c r="CD343" s="329"/>
      <c r="CE343" s="329"/>
      <c r="CF343" s="329"/>
      <c r="CG343" s="329"/>
      <c r="CH343" s="329"/>
      <c r="CL343" s="329"/>
    </row>
    <row r="344" spans="1:90" s="1" customFormat="1" ht="13.9" hidden="1" customHeight="1" x14ac:dyDescent="0.3">
      <c r="A344" s="565"/>
      <c r="B344" s="567" t="s">
        <v>378</v>
      </c>
      <c r="C344" s="567" t="s">
        <v>377</v>
      </c>
      <c r="D344" s="567" t="s">
        <v>380</v>
      </c>
      <c r="E344" s="567" t="s">
        <v>377</v>
      </c>
      <c r="F344" s="541"/>
      <c r="G344" s="541"/>
      <c r="H344" s="541"/>
      <c r="I344" s="541"/>
      <c r="J344" s="567" t="s">
        <v>353</v>
      </c>
      <c r="K344" s="582"/>
      <c r="L344" s="583" t="s">
        <v>828</v>
      </c>
      <c r="M344" s="583" t="str">
        <f t="shared" si="418"/>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4" s="567"/>
      <c r="O344" s="566">
        <v>525</v>
      </c>
      <c r="P344" s="557"/>
      <c r="Q344" s="559"/>
      <c r="R344" s="581"/>
      <c r="S344" s="557"/>
      <c r="T344" s="559"/>
      <c r="U344" s="581"/>
      <c r="V344" s="557"/>
      <c r="W344" s="559"/>
      <c r="X344" s="561"/>
      <c r="Y344" s="559"/>
      <c r="Z344" s="561"/>
      <c r="AA344" s="566"/>
      <c r="AB344" s="408"/>
      <c r="AC344" s="433"/>
      <c r="AD344" s="138"/>
      <c r="AE344" s="331"/>
      <c r="AF344" s="330"/>
      <c r="AG344" s="331" t="str">
        <f t="shared" si="412"/>
        <v/>
      </c>
      <c r="AH344" s="332"/>
      <c r="AI344" s="332"/>
      <c r="AJ344" s="333" t="str">
        <f t="shared" si="413"/>
        <v/>
      </c>
      <c r="AK344" s="332"/>
      <c r="AL344" s="332"/>
      <c r="AM344" s="332"/>
      <c r="AN344" s="124"/>
      <c r="AO344" s="419" t="str">
        <f t="shared" si="414"/>
        <v/>
      </c>
      <c r="AP344" s="125"/>
      <c r="AQ344" s="419" t="str">
        <f t="shared" si="415"/>
        <v/>
      </c>
      <c r="AR344" s="125" t="str">
        <f t="shared" si="416"/>
        <v/>
      </c>
      <c r="AS344" s="404" t="str">
        <f t="shared" si="417"/>
        <v/>
      </c>
      <c r="AT344" s="404"/>
      <c r="AU344" s="404"/>
      <c r="AV344" s="418"/>
      <c r="AW344" s="319"/>
      <c r="AX344" s="319"/>
      <c r="AY344" s="139"/>
      <c r="AZ344" s="136"/>
      <c r="BA344" s="136"/>
      <c r="BB344" s="136"/>
      <c r="BC344" s="136"/>
      <c r="BJ344" s="329"/>
      <c r="BK344" s="329"/>
      <c r="BL344" s="329"/>
      <c r="BM344" s="329"/>
      <c r="BN344" s="329"/>
      <c r="BO344" s="329"/>
      <c r="BP344" s="329"/>
      <c r="BQ344" s="329"/>
      <c r="BR344" s="329"/>
      <c r="BS344" s="329"/>
      <c r="BT344" s="329"/>
      <c r="BU344" s="329"/>
      <c r="BV344" s="329"/>
      <c r="BW344" s="329"/>
      <c r="BX344" s="329"/>
      <c r="BY344" s="329"/>
      <c r="BZ344" s="329"/>
      <c r="CA344" s="329"/>
      <c r="CB344" s="329"/>
      <c r="CC344" s="329"/>
      <c r="CD344" s="329"/>
      <c r="CE344" s="329"/>
      <c r="CF344" s="329"/>
      <c r="CG344" s="329"/>
      <c r="CH344" s="329"/>
      <c r="CL344" s="329"/>
    </row>
    <row r="345" spans="1:90" s="1" customFormat="1" ht="13.9" hidden="1" customHeight="1" x14ac:dyDescent="0.3">
      <c r="A345" s="565"/>
      <c r="B345" s="567" t="s">
        <v>378</v>
      </c>
      <c r="C345" s="567" t="s">
        <v>377</v>
      </c>
      <c r="D345" s="567" t="s">
        <v>380</v>
      </c>
      <c r="E345" s="567" t="s">
        <v>377</v>
      </c>
      <c r="F345" s="541"/>
      <c r="G345" s="541"/>
      <c r="H345" s="541"/>
      <c r="I345" s="541"/>
      <c r="J345" s="567" t="s">
        <v>353</v>
      </c>
      <c r="K345" s="582"/>
      <c r="L345" s="583" t="s">
        <v>828</v>
      </c>
      <c r="M345" s="583" t="str">
        <f t="shared" si="418"/>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5" s="567"/>
      <c r="O345" s="566">
        <v>525</v>
      </c>
      <c r="P345" s="557"/>
      <c r="Q345" s="559"/>
      <c r="R345" s="581"/>
      <c r="S345" s="557"/>
      <c r="T345" s="559"/>
      <c r="U345" s="581"/>
      <c r="V345" s="557"/>
      <c r="W345" s="559"/>
      <c r="X345" s="561"/>
      <c r="Y345" s="559"/>
      <c r="Z345" s="561"/>
      <c r="AA345" s="566"/>
      <c r="AB345" s="408"/>
      <c r="AC345" s="433"/>
      <c r="AD345" s="138"/>
      <c r="AE345" s="331"/>
      <c r="AF345" s="330"/>
      <c r="AG345" s="331" t="str">
        <f t="shared" si="412"/>
        <v/>
      </c>
      <c r="AH345" s="332"/>
      <c r="AI345" s="332"/>
      <c r="AJ345" s="333" t="str">
        <f t="shared" si="413"/>
        <v/>
      </c>
      <c r="AK345" s="332"/>
      <c r="AL345" s="332"/>
      <c r="AM345" s="332"/>
      <c r="AN345" s="124"/>
      <c r="AO345" s="419" t="str">
        <f t="shared" si="414"/>
        <v/>
      </c>
      <c r="AP345" s="125"/>
      <c r="AQ345" s="419" t="str">
        <f t="shared" si="415"/>
        <v/>
      </c>
      <c r="AR345" s="125" t="str">
        <f t="shared" si="416"/>
        <v/>
      </c>
      <c r="AS345" s="404" t="str">
        <f t="shared" si="417"/>
        <v/>
      </c>
      <c r="AT345" s="404"/>
      <c r="AU345" s="404"/>
      <c r="AV345" s="418"/>
      <c r="AW345" s="319"/>
      <c r="AX345" s="319"/>
      <c r="AY345" s="139"/>
      <c r="AZ345" s="136"/>
      <c r="BA345" s="136"/>
      <c r="BB345" s="136"/>
      <c r="BC345" s="136"/>
      <c r="BJ345" s="329"/>
      <c r="BK345" s="329"/>
      <c r="BL345" s="329"/>
      <c r="BM345" s="329"/>
      <c r="BN345" s="329"/>
      <c r="BO345" s="329"/>
      <c r="BP345" s="329"/>
      <c r="BQ345" s="329"/>
      <c r="BR345" s="329"/>
      <c r="BS345" s="329"/>
      <c r="BT345" s="329"/>
      <c r="BU345" s="329"/>
      <c r="BV345" s="329"/>
      <c r="BW345" s="329"/>
      <c r="BX345" s="329"/>
      <c r="BY345" s="329"/>
      <c r="BZ345" s="329"/>
      <c r="CA345" s="329"/>
      <c r="CB345" s="329"/>
      <c r="CC345" s="329"/>
      <c r="CD345" s="329"/>
      <c r="CE345" s="329"/>
      <c r="CF345" s="329"/>
      <c r="CG345" s="329"/>
      <c r="CH345" s="329"/>
      <c r="CL345" s="329"/>
    </row>
    <row r="346" spans="1:90" s="1" customFormat="1" ht="13.9" hidden="1" customHeight="1" x14ac:dyDescent="0.3">
      <c r="A346" s="565"/>
      <c r="B346" s="567" t="s">
        <v>378</v>
      </c>
      <c r="C346" s="567" t="s">
        <v>377</v>
      </c>
      <c r="D346" s="567" t="s">
        <v>380</v>
      </c>
      <c r="E346" s="567" t="s">
        <v>377</v>
      </c>
      <c r="F346" s="541"/>
      <c r="G346" s="541"/>
      <c r="H346" s="541"/>
      <c r="I346" s="541"/>
      <c r="J346" s="567" t="s">
        <v>353</v>
      </c>
      <c r="K346" s="582"/>
      <c r="L346" s="583" t="s">
        <v>828</v>
      </c>
      <c r="M346" s="583" t="str">
        <f t="shared" si="418"/>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6" s="567"/>
      <c r="O346" s="566">
        <v>525</v>
      </c>
      <c r="P346" s="557"/>
      <c r="Q346" s="559"/>
      <c r="R346" s="581"/>
      <c r="S346" s="557"/>
      <c r="T346" s="559"/>
      <c r="U346" s="581"/>
      <c r="V346" s="557"/>
      <c r="W346" s="559"/>
      <c r="X346" s="561"/>
      <c r="Y346" s="559"/>
      <c r="Z346" s="561"/>
      <c r="AA346" s="566"/>
      <c r="AB346" s="408"/>
      <c r="AC346" s="433"/>
      <c r="AD346" s="138"/>
      <c r="AE346" s="331"/>
      <c r="AF346" s="330"/>
      <c r="AG346" s="331" t="str">
        <f t="shared" si="412"/>
        <v/>
      </c>
      <c r="AH346" s="332"/>
      <c r="AI346" s="332"/>
      <c r="AJ346" s="333" t="str">
        <f t="shared" si="413"/>
        <v/>
      </c>
      <c r="AK346" s="332"/>
      <c r="AL346" s="332"/>
      <c r="AM346" s="332"/>
      <c r="AN346" s="124"/>
      <c r="AO346" s="419" t="str">
        <f t="shared" si="414"/>
        <v/>
      </c>
      <c r="AP346" s="125"/>
      <c r="AQ346" s="419" t="str">
        <f t="shared" si="415"/>
        <v/>
      </c>
      <c r="AR346" s="125" t="str">
        <f t="shared" si="416"/>
        <v/>
      </c>
      <c r="AS346" s="404" t="str">
        <f t="shared" si="417"/>
        <v/>
      </c>
      <c r="AT346" s="404"/>
      <c r="AU346" s="404"/>
      <c r="AV346" s="418"/>
      <c r="AW346" s="319"/>
      <c r="AX346" s="319"/>
      <c r="AY346" s="139"/>
      <c r="AZ346" s="136"/>
      <c r="BA346" s="136"/>
      <c r="BB346" s="136"/>
      <c r="BC346" s="136"/>
      <c r="BJ346" s="329"/>
      <c r="BK346" s="329"/>
      <c r="BL346" s="329"/>
      <c r="BM346" s="329"/>
      <c r="BN346" s="329"/>
      <c r="BO346" s="329"/>
      <c r="BP346" s="329"/>
      <c r="BQ346" s="329"/>
      <c r="BR346" s="329"/>
      <c r="BS346" s="329"/>
      <c r="BT346" s="329"/>
      <c r="BU346" s="329"/>
      <c r="BV346" s="329"/>
      <c r="BW346" s="329"/>
      <c r="BX346" s="329"/>
      <c r="BY346" s="329"/>
      <c r="BZ346" s="329"/>
      <c r="CA346" s="329"/>
      <c r="CB346" s="329"/>
      <c r="CC346" s="329"/>
      <c r="CD346" s="329"/>
      <c r="CE346" s="329"/>
      <c r="CF346" s="329"/>
      <c r="CG346" s="329"/>
      <c r="CH346" s="329"/>
      <c r="CL346" s="329"/>
    </row>
    <row r="347" spans="1:90" s="1" customFormat="1" ht="13.9" hidden="1" customHeight="1" x14ac:dyDescent="0.3">
      <c r="A347" s="565"/>
      <c r="B347" s="567" t="s">
        <v>378</v>
      </c>
      <c r="C347" s="567" t="s">
        <v>377</v>
      </c>
      <c r="D347" s="567" t="s">
        <v>380</v>
      </c>
      <c r="E347" s="567" t="s">
        <v>377</v>
      </c>
      <c r="F347" s="541"/>
      <c r="G347" s="541"/>
      <c r="H347" s="541"/>
      <c r="I347" s="541"/>
      <c r="J347" s="567" t="s">
        <v>353</v>
      </c>
      <c r="K347" s="582"/>
      <c r="L347" s="583" t="s">
        <v>828</v>
      </c>
      <c r="M347" s="583" t="str">
        <f t="shared" si="418"/>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7" s="567"/>
      <c r="O347" s="566">
        <v>525</v>
      </c>
      <c r="P347" s="557"/>
      <c r="Q347" s="559"/>
      <c r="R347" s="581"/>
      <c r="S347" s="557"/>
      <c r="T347" s="559"/>
      <c r="U347" s="581"/>
      <c r="V347" s="557"/>
      <c r="W347" s="559"/>
      <c r="X347" s="561"/>
      <c r="Y347" s="559"/>
      <c r="Z347" s="561"/>
      <c r="AA347" s="566"/>
      <c r="AB347" s="408"/>
      <c r="AC347" s="433"/>
      <c r="AD347" s="138"/>
      <c r="AE347" s="331"/>
      <c r="AF347" s="330"/>
      <c r="AG347" s="331" t="str">
        <f t="shared" si="412"/>
        <v/>
      </c>
      <c r="AH347" s="332"/>
      <c r="AI347" s="332"/>
      <c r="AJ347" s="333" t="str">
        <f t="shared" si="413"/>
        <v/>
      </c>
      <c r="AK347" s="332"/>
      <c r="AL347" s="332"/>
      <c r="AM347" s="332"/>
      <c r="AN347" s="124"/>
      <c r="AO347" s="419" t="str">
        <f t="shared" si="414"/>
        <v/>
      </c>
      <c r="AP347" s="125"/>
      <c r="AQ347" s="419" t="str">
        <f t="shared" si="415"/>
        <v/>
      </c>
      <c r="AR347" s="125" t="str">
        <f t="shared" si="416"/>
        <v/>
      </c>
      <c r="AS347" s="404" t="str">
        <f t="shared" si="417"/>
        <v/>
      </c>
      <c r="AT347" s="404"/>
      <c r="AU347" s="404"/>
      <c r="AV347" s="418"/>
      <c r="AW347" s="319"/>
      <c r="AX347" s="319"/>
      <c r="AY347" s="139"/>
      <c r="AZ347" s="136"/>
      <c r="BA347" s="136"/>
      <c r="BB347" s="136"/>
      <c r="BC347" s="136"/>
      <c r="BJ347" s="329"/>
      <c r="BK347" s="329"/>
      <c r="BL347" s="329"/>
      <c r="BM347" s="329"/>
      <c r="BN347" s="329"/>
      <c r="BO347" s="329"/>
      <c r="BP347" s="329"/>
      <c r="BQ347" s="329"/>
      <c r="BR347" s="329"/>
      <c r="BS347" s="329"/>
      <c r="BT347" s="329"/>
      <c r="BU347" s="329"/>
      <c r="BV347" s="329"/>
      <c r="BW347" s="329"/>
      <c r="BX347" s="329"/>
      <c r="BY347" s="329"/>
      <c r="BZ347" s="329"/>
      <c r="CA347" s="329"/>
      <c r="CB347" s="329"/>
      <c r="CC347" s="329"/>
      <c r="CD347" s="329"/>
      <c r="CE347" s="329"/>
      <c r="CF347" s="329"/>
      <c r="CG347" s="329"/>
      <c r="CH347" s="329"/>
      <c r="CL347" s="329"/>
    </row>
    <row r="348" spans="1:90" s="1" customFormat="1" ht="99.75" x14ac:dyDescent="0.3">
      <c r="A348" s="565" t="s">
        <v>375</v>
      </c>
      <c r="B348" s="567" t="s">
        <v>370</v>
      </c>
      <c r="C348" s="567" t="s">
        <v>273</v>
      </c>
      <c r="D348" s="567" t="s">
        <v>370</v>
      </c>
      <c r="E348" s="567" t="s">
        <v>273</v>
      </c>
      <c r="F348" s="541" t="s">
        <v>779</v>
      </c>
      <c r="G348" s="541" t="s">
        <v>790</v>
      </c>
      <c r="H348" s="541" t="s">
        <v>796</v>
      </c>
      <c r="I348" s="541" t="s">
        <v>800</v>
      </c>
      <c r="J348" s="567" t="s">
        <v>353</v>
      </c>
      <c r="K348" s="582" t="s">
        <v>373</v>
      </c>
      <c r="L348" s="583" t="s">
        <v>372</v>
      </c>
      <c r="M348" s="583" t="str">
        <f t="shared" si="418"/>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48" s="567" t="s">
        <v>213</v>
      </c>
      <c r="O348" s="566">
        <v>500</v>
      </c>
      <c r="P348" s="557" t="str">
        <f t="shared" si="403"/>
        <v>Media</v>
      </c>
      <c r="Q348" s="559">
        <f t="shared" ref="Q348" si="438">IF(P348="","",IF(P348="Muy Baja",0.2,IF(P348="Baja",0.4,IF(P348="Media",0.6,IF(P348="Alta",0.8,IF(P348="Muy Alta",1,))))))</f>
        <v>0.6</v>
      </c>
      <c r="R348" s="581"/>
      <c r="S348" s="557" t="str">
        <f>IF(OR(R348='Tabla Impacto'!$C$11,R348='Tabla Impacto'!$D$11),"Leve",IF(OR(R348='Tabla Impacto'!$C$12,R348='Tabla Impacto'!$D$12),"Menor",IF(OR(R348='Tabla Impacto'!$C$13,R348='Tabla Impacto'!$D$13),"Moderado",IF(OR(R348='Tabla Impacto'!$C$14,R348='Tabla Impacto'!$D$14),"Mayor",IF(OR(R348='Tabla Impacto'!$C$15,R348='Tabla Impacto'!$D$15),"Catastrófico","")))))</f>
        <v/>
      </c>
      <c r="T348" s="559" t="str">
        <f t="shared" ref="T348" si="439">IF(S348="","",IF(S348="Leve",0.2,IF(S348="Menor",0.4,IF(S348="Moderado",0.6,IF(S348="Mayor",0.8,IF(S348="Catastrófico",1,))))))</f>
        <v/>
      </c>
      <c r="U348" s="581" t="s">
        <v>137</v>
      </c>
      <c r="V348" s="557" t="str">
        <f>IF(OR(U348='Tabla Impacto'!$C$11,U348='Tabla Impacto'!$D$11),"Leve",IF(OR(U348='Tabla Impacto'!$C$12,U348='Tabla Impacto'!$D$12),"Menor",IF(OR(U348='Tabla Impacto'!$C$13,U348='Tabla Impacto'!$D$13),"Moderado",IF(OR(U348='Tabla Impacto'!$C$14,U348='Tabla Impacto'!$D$14),"Mayor",IF(OR(U348='Tabla Impacto'!$C$15,U348='Tabla Impacto'!$D$15),"Catastrófico","")))))</f>
        <v>Mayor</v>
      </c>
      <c r="W348" s="559">
        <f t="shared" ref="W348" si="440">IF(V348="","",IF(V348="Leve",0.2,IF(V348="Menor",0.4,IF(V348="Moderado",0.6,IF(V348="Mayor",0.8,IF(V348="Catastrófico",1,))))))</f>
        <v>0.8</v>
      </c>
      <c r="X348" s="561" t="str">
        <f>IF(Y348="","",IF(Y348='Tabla Impacto'!$G$4,'Tabla Impacto'!$F$4,IF(Y348='Tabla Impacto'!$G$5,'Tabla Impacto'!$F$5,IF(Y348='Tabla Impacto'!$G$6,'Tabla Impacto'!$F$6,IF(Y348='Tabla Impacto'!$G$7,'Tabla Impacto'!$F$7,IF(Y348='Tabla Impacto'!$G$8,'Tabla Impacto'!$F$8))))))</f>
        <v>Mayor</v>
      </c>
      <c r="Y348" s="559">
        <f t="shared" ref="Y348" si="441">+IF(T348="",W348,IF(W348="",T348,IF(T348&gt;W348,T348,W348)))</f>
        <v>0.8</v>
      </c>
      <c r="Z348" s="561" t="str">
        <f t="shared" ref="Z348" si="442">IF(OR(AND(P348="Muy Baja",X348="Leve"),AND(P348="Muy Baja",X348="Menor"),AND(P348="Baja",X348="Leve")),"Bajo",IF(OR(AND(P348="Muy baja",X348="Moderado"),AND(P348="Baja",X348="Menor"),AND(P348="Baja",X348="Moderado"),AND(P348="Media",X348="Leve"),AND(P348="Media",X348="Menor"),AND(P348="Media",X348="Moderado"),AND(P348="Alta",X348="Leve"),AND(P348="Alta",X348="Menor")),"Moderado",IF(OR(AND(P348="Muy Baja",X348="Mayor"),AND(P348="Baja",X348="Mayor"),AND(P348="Media",X348="Mayor"),AND(P348="Alta",X348="Moderado"),AND(P348="Alta",X348="Mayor"),AND(P348="Muy Alta",X348="Leve"),AND(P348="Muy Alta",X348="Menor"),AND(P348="Muy Alta",X348="Moderado"),AND(P348="Muy Alta",X348="Mayor")),"Alto",IF(OR(AND(P348="Muy Baja",X348="Catastrófico"),AND(P348="Baja",X348="Catastrófico"),AND(P348="Media",X348="Catastrófico"),AND(P348="Alta",X348="Catastrófico"),AND(P348="Muy Alta",X348="Catastrófico")),"Extremo",""))))</f>
        <v>Alto</v>
      </c>
      <c r="AA348" s="566"/>
      <c r="AB348" s="408">
        <v>1</v>
      </c>
      <c r="AC348" s="433" t="s">
        <v>886</v>
      </c>
      <c r="AD348" s="138"/>
      <c r="AE348" s="331" t="s">
        <v>223</v>
      </c>
      <c r="AF348" s="330" t="s">
        <v>756</v>
      </c>
      <c r="AG348" s="331" t="s">
        <v>3</v>
      </c>
      <c r="AH348" s="332" t="s">
        <v>12</v>
      </c>
      <c r="AI348" s="332" t="s">
        <v>8</v>
      </c>
      <c r="AJ348" s="333" t="str">
        <f t="shared" si="413"/>
        <v>40%</v>
      </c>
      <c r="AK348" s="332" t="s">
        <v>17</v>
      </c>
      <c r="AL348" s="332" t="s">
        <v>20</v>
      </c>
      <c r="AM348" s="332" t="s">
        <v>111</v>
      </c>
      <c r="AN348" s="309">
        <f>IFERROR(IF(AG348="Probabilidad",(Q348-(+Q348*AJ348)),IF(AG348="Impacto",Q348,"")),"")</f>
        <v>0.36</v>
      </c>
      <c r="AO348" s="419" t="str">
        <f t="shared" ref="AO348:AO349" si="443">IFERROR(IF(AN348="","",IF(AN348&lt;=0.2,"Muy Baja",IF(AN348&lt;=0.4,"Baja",IF(AN348&lt;=0.6,"Media",IF(AN348&lt;=0.8,"Alta","Muy Alta"))))),"")</f>
        <v>Baja</v>
      </c>
      <c r="AP348" s="125">
        <f>+AN348</f>
        <v>0.36</v>
      </c>
      <c r="AQ348" s="419" t="str">
        <f t="shared" ref="AQ348:AQ349" si="444">IFERROR(IF(AR348="","",IF(AR348&lt;=0.2,"Leve",IF(AR348&lt;=0.4,"Menor",IF(AR348&lt;=0.6,"Moderado",IF(AR348&lt;=0.8,"Mayor","Catastrófico"))))),"")</f>
        <v>Mayor</v>
      </c>
      <c r="AR348" s="125">
        <f>IFERROR(IF(AG348="Impacto",(Y348-(+Y348*AJ348)),IF(AG348="Probabilidad",Y348,"")),"")</f>
        <v>0.8</v>
      </c>
      <c r="AS348" s="404" t="str">
        <f t="shared" ref="AS348:AS349" si="445">IFERROR(IF(OR(AND(AO348="Muy Baja",AQ348="Leve"),AND(AO348="Muy Baja",AQ348="Menor"),AND(AO348="Baja",AQ348="Leve")),"Bajo",IF(OR(AND(AO348="Muy baja",AQ348="Moderado"),AND(AO348="Baja",AQ348="Menor"),AND(AO348="Baja",AQ348="Moderado"),AND(AO348="Media",AQ348="Leve"),AND(AO348="Media",AQ348="Menor"),AND(AO348="Media",AQ348="Moderado"),AND(AO348="Alta",AQ348="Leve"),AND(AO348="Alta",AQ348="Menor")),"Moderado",IF(OR(AND(AO348="Muy Baja",AQ348="Mayor"),AND(AO348="Baja",AQ348="Mayor"),AND(AO348="Media",AQ348="Mayor"),AND(AO348="Alta",AQ348="Moderado"),AND(AO348="Alta",AQ348="Mayor"),AND(AO348="Muy Alta",AQ348="Leve"),AND(AO348="Muy Alta",AQ348="Menor"),AND(AO348="Muy Alta",AQ348="Moderado"),AND(AO348="Muy Alta",AQ348="Mayor")),"Alto",IF(OR(AND(AO348="Muy Baja",AQ348="Catastrófico"),AND(AO348="Baja",AQ348="Catastrófico"),AND(AO348="Media",AQ348="Catastrófico"),AND(AO348="Alta",AQ348="Catastrófico"),AND(AO348="Muy Alta",AQ348="Catastrófico")),"Extremo","")))),"")</f>
        <v>Alto</v>
      </c>
      <c r="AT348" s="546">
        <f>+AP349</f>
        <v>0.216</v>
      </c>
      <c r="AU348" s="546">
        <f>+AR349</f>
        <v>0.8</v>
      </c>
      <c r="AV348" s="547" t="s">
        <v>122</v>
      </c>
      <c r="AW348" s="319"/>
      <c r="AX348" s="319"/>
      <c r="AY348" s="335">
        <v>12</v>
      </c>
      <c r="AZ348" s="336">
        <v>3</v>
      </c>
      <c r="BA348" s="336">
        <v>3</v>
      </c>
      <c r="BB348" s="336">
        <v>3</v>
      </c>
      <c r="BC348" s="336">
        <v>3</v>
      </c>
      <c r="BJ348" s="329"/>
      <c r="BK348" s="329"/>
      <c r="BL348" s="329"/>
      <c r="BM348" s="329"/>
      <c r="BN348" s="329"/>
      <c r="BO348" s="329"/>
      <c r="BP348" s="329"/>
      <c r="BQ348" s="329"/>
      <c r="BR348" s="329"/>
      <c r="BS348" s="329"/>
      <c r="BT348" s="329"/>
      <c r="BU348" s="329"/>
      <c r="BV348" s="329"/>
      <c r="BW348" s="329"/>
      <c r="BX348" s="329"/>
      <c r="BY348" s="329"/>
      <c r="BZ348" s="329"/>
      <c r="CA348" s="329"/>
      <c r="CB348" s="329"/>
      <c r="CC348" s="329"/>
      <c r="CD348" s="329"/>
      <c r="CE348" s="329"/>
      <c r="CF348" s="329"/>
      <c r="CG348" s="329"/>
      <c r="CH348" s="329"/>
      <c r="CL348" s="329"/>
    </row>
    <row r="349" spans="1:90" s="1" customFormat="1" ht="128.25" x14ac:dyDescent="0.3">
      <c r="A349" s="565"/>
      <c r="B349" s="567" t="s">
        <v>374</v>
      </c>
      <c r="C349" s="567" t="s">
        <v>273</v>
      </c>
      <c r="D349" s="567" t="s">
        <v>374</v>
      </c>
      <c r="E349" s="567" t="s">
        <v>273</v>
      </c>
      <c r="F349" s="541"/>
      <c r="G349" s="541"/>
      <c r="H349" s="541"/>
      <c r="I349" s="541"/>
      <c r="J349" s="567" t="s">
        <v>353</v>
      </c>
      <c r="K349" s="582" t="s">
        <v>373</v>
      </c>
      <c r="L349" s="583" t="s">
        <v>372</v>
      </c>
      <c r="M349" s="583" t="str">
        <f t="shared" si="418"/>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49" s="567"/>
      <c r="O349" s="566">
        <v>500</v>
      </c>
      <c r="P349" s="557"/>
      <c r="Q349" s="559"/>
      <c r="R349" s="581"/>
      <c r="S349" s="557"/>
      <c r="T349" s="559"/>
      <c r="U349" s="581"/>
      <c r="V349" s="557"/>
      <c r="W349" s="559"/>
      <c r="X349" s="561"/>
      <c r="Y349" s="559"/>
      <c r="Z349" s="561"/>
      <c r="AA349" s="566"/>
      <c r="AB349" s="408">
        <v>2</v>
      </c>
      <c r="AC349" s="433" t="s">
        <v>887</v>
      </c>
      <c r="AD349" s="138"/>
      <c r="AE349" s="331" t="s">
        <v>223</v>
      </c>
      <c r="AF349" s="330" t="s">
        <v>757</v>
      </c>
      <c r="AG349" s="331" t="s">
        <v>3</v>
      </c>
      <c r="AH349" s="332" t="s">
        <v>12</v>
      </c>
      <c r="AI349" s="332" t="s">
        <v>8</v>
      </c>
      <c r="AJ349" s="333" t="str">
        <f t="shared" si="413"/>
        <v>40%</v>
      </c>
      <c r="AK349" s="332" t="s">
        <v>17</v>
      </c>
      <c r="AL349" s="332" t="s">
        <v>20</v>
      </c>
      <c r="AM349" s="332" t="s">
        <v>111</v>
      </c>
      <c r="AN349" s="308">
        <f>IFERROR(IF(AND(AG348="Probabilidad",AG349="Probabilidad"),(AP348-(+AP348*AJ349)),IF(AG349="Probabilidad",(Q348-(+Q348*AJ349)),IF(AG349="Impacto",AP348,""))),"")</f>
        <v>0.216</v>
      </c>
      <c r="AO349" s="419" t="str">
        <f t="shared" si="443"/>
        <v>Baja</v>
      </c>
      <c r="AP349" s="125">
        <f>+AN349</f>
        <v>0.216</v>
      </c>
      <c r="AQ349" s="419" t="str">
        <f t="shared" si="444"/>
        <v>Mayor</v>
      </c>
      <c r="AR349" s="125">
        <f>IFERROR(IF(AND(AG348="Impacto",AG349="Impacto"),(AR348-(+AR348*AJ349)),IF(AG349="Impacto",(Y348-(+Y348*AJ349)),IF(AG349="Probabilidad",AR348,""))),"")</f>
        <v>0.8</v>
      </c>
      <c r="AS349" s="404" t="str">
        <f t="shared" si="445"/>
        <v>Alto</v>
      </c>
      <c r="AT349" s="546"/>
      <c r="AU349" s="546"/>
      <c r="AV349" s="547"/>
      <c r="AW349" s="319"/>
      <c r="AX349" s="319"/>
      <c r="AY349" s="335">
        <v>2</v>
      </c>
      <c r="AZ349" s="336">
        <v>0</v>
      </c>
      <c r="BA349" s="336">
        <v>1</v>
      </c>
      <c r="BB349" s="336">
        <v>0</v>
      </c>
      <c r="BC349" s="336">
        <v>1</v>
      </c>
      <c r="BJ349" s="329"/>
      <c r="BK349" s="329"/>
      <c r="BL349" s="329"/>
      <c r="BM349" s="329"/>
      <c r="BN349" s="329"/>
      <c r="BO349" s="329"/>
      <c r="BP349" s="329"/>
      <c r="BQ349" s="329"/>
      <c r="BR349" s="329"/>
      <c r="BS349" s="329"/>
      <c r="BT349" s="329"/>
      <c r="BU349" s="329"/>
      <c r="BV349" s="329"/>
      <c r="BW349" s="329"/>
      <c r="BX349" s="329"/>
      <c r="BY349" s="329"/>
      <c r="BZ349" s="329"/>
      <c r="CA349" s="329"/>
      <c r="CB349" s="329"/>
      <c r="CC349" s="329"/>
      <c r="CD349" s="329"/>
      <c r="CE349" s="329"/>
      <c r="CF349" s="329"/>
      <c r="CG349" s="329"/>
      <c r="CH349" s="329"/>
      <c r="CL349" s="329"/>
    </row>
    <row r="350" spans="1:90" s="1" customFormat="1" ht="13.9" hidden="1" customHeight="1" x14ac:dyDescent="0.3">
      <c r="A350" s="565"/>
      <c r="B350" s="567" t="s">
        <v>374</v>
      </c>
      <c r="C350" s="567" t="s">
        <v>273</v>
      </c>
      <c r="D350" s="567" t="s">
        <v>374</v>
      </c>
      <c r="E350" s="567" t="s">
        <v>273</v>
      </c>
      <c r="F350" s="541"/>
      <c r="G350" s="541"/>
      <c r="H350" s="541"/>
      <c r="I350" s="541"/>
      <c r="J350" s="567" t="s">
        <v>353</v>
      </c>
      <c r="K350" s="582" t="s">
        <v>373</v>
      </c>
      <c r="L350" s="583" t="s">
        <v>372</v>
      </c>
      <c r="M350" s="583" t="str">
        <f t="shared" si="418"/>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50" s="567"/>
      <c r="O350" s="566">
        <v>500</v>
      </c>
      <c r="P350" s="557"/>
      <c r="Q350" s="559"/>
      <c r="R350" s="581"/>
      <c r="S350" s="557"/>
      <c r="T350" s="559"/>
      <c r="U350" s="581"/>
      <c r="V350" s="557"/>
      <c r="W350" s="559"/>
      <c r="X350" s="561"/>
      <c r="Y350" s="559"/>
      <c r="Z350" s="561"/>
      <c r="AA350" s="566"/>
      <c r="AB350" s="408"/>
      <c r="AC350" s="433"/>
      <c r="AD350" s="138"/>
      <c r="AE350" s="331"/>
      <c r="AF350" s="330"/>
      <c r="AG350" s="331" t="str">
        <f t="shared" si="412"/>
        <v/>
      </c>
      <c r="AH350" s="332"/>
      <c r="AI350" s="332"/>
      <c r="AJ350" s="333" t="str">
        <f t="shared" si="413"/>
        <v/>
      </c>
      <c r="AK350" s="332"/>
      <c r="AL350" s="332"/>
      <c r="AM350" s="332"/>
      <c r="AN350" s="124"/>
      <c r="AO350" s="419" t="str">
        <f t="shared" si="414"/>
        <v/>
      </c>
      <c r="AP350" s="125"/>
      <c r="AQ350" s="419" t="str">
        <f t="shared" si="415"/>
        <v/>
      </c>
      <c r="AR350" s="125" t="str">
        <f t="shared" si="416"/>
        <v/>
      </c>
      <c r="AS350" s="404" t="str">
        <f t="shared" si="417"/>
        <v/>
      </c>
      <c r="AT350" s="404"/>
      <c r="AU350" s="404"/>
      <c r="AV350" s="418"/>
      <c r="AW350" s="319"/>
      <c r="AX350" s="319"/>
      <c r="AY350" s="139"/>
      <c r="AZ350" s="136"/>
      <c r="BA350" s="136"/>
      <c r="BB350" s="136"/>
      <c r="BC350" s="136"/>
      <c r="BJ350" s="329"/>
      <c r="BK350" s="329"/>
      <c r="BL350" s="329"/>
      <c r="BM350" s="329"/>
      <c r="BN350" s="329"/>
      <c r="BO350" s="329"/>
      <c r="BP350" s="329"/>
      <c r="BQ350" s="329"/>
      <c r="BR350" s="329"/>
      <c r="BS350" s="329"/>
      <c r="BT350" s="329"/>
      <c r="BU350" s="329"/>
      <c r="BV350" s="329"/>
      <c r="BW350" s="329"/>
      <c r="BX350" s="329"/>
      <c r="BY350" s="329"/>
      <c r="BZ350" s="329"/>
      <c r="CA350" s="329"/>
      <c r="CB350" s="329"/>
      <c r="CC350" s="329"/>
      <c r="CD350" s="329"/>
      <c r="CE350" s="329"/>
      <c r="CF350" s="329"/>
      <c r="CG350" s="329"/>
      <c r="CH350" s="329"/>
      <c r="CL350" s="329"/>
    </row>
    <row r="351" spans="1:90" s="1" customFormat="1" ht="13.9" hidden="1" customHeight="1" x14ac:dyDescent="0.3">
      <c r="A351" s="565"/>
      <c r="B351" s="567" t="s">
        <v>374</v>
      </c>
      <c r="C351" s="567" t="s">
        <v>273</v>
      </c>
      <c r="D351" s="567" t="s">
        <v>374</v>
      </c>
      <c r="E351" s="567" t="s">
        <v>273</v>
      </c>
      <c r="F351" s="541"/>
      <c r="G351" s="541"/>
      <c r="H351" s="541"/>
      <c r="I351" s="541"/>
      <c r="J351" s="567" t="s">
        <v>353</v>
      </c>
      <c r="K351" s="582" t="s">
        <v>373</v>
      </c>
      <c r="L351" s="583" t="s">
        <v>372</v>
      </c>
      <c r="M351" s="583" t="str">
        <f t="shared" si="418"/>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51" s="567"/>
      <c r="O351" s="566">
        <v>500</v>
      </c>
      <c r="P351" s="557"/>
      <c r="Q351" s="559"/>
      <c r="R351" s="581"/>
      <c r="S351" s="557"/>
      <c r="T351" s="559"/>
      <c r="U351" s="581"/>
      <c r="V351" s="557"/>
      <c r="W351" s="559"/>
      <c r="X351" s="561"/>
      <c r="Y351" s="559"/>
      <c r="Z351" s="561"/>
      <c r="AA351" s="566"/>
      <c r="AB351" s="408"/>
      <c r="AC351" s="433"/>
      <c r="AD351" s="138"/>
      <c r="AE351" s="331"/>
      <c r="AF351" s="330"/>
      <c r="AG351" s="331" t="str">
        <f t="shared" si="412"/>
        <v/>
      </c>
      <c r="AH351" s="332"/>
      <c r="AI351" s="332"/>
      <c r="AJ351" s="333" t="str">
        <f t="shared" si="413"/>
        <v/>
      </c>
      <c r="AK351" s="332"/>
      <c r="AL351" s="332"/>
      <c r="AM351" s="332"/>
      <c r="AN351" s="124"/>
      <c r="AO351" s="419" t="str">
        <f t="shared" si="414"/>
        <v/>
      </c>
      <c r="AP351" s="125"/>
      <c r="AQ351" s="419" t="str">
        <f t="shared" si="415"/>
        <v/>
      </c>
      <c r="AR351" s="125" t="str">
        <f t="shared" si="416"/>
        <v/>
      </c>
      <c r="AS351" s="404" t="str">
        <f t="shared" si="417"/>
        <v/>
      </c>
      <c r="AT351" s="404"/>
      <c r="AU351" s="404"/>
      <c r="AV351" s="418"/>
      <c r="AW351" s="319"/>
      <c r="AX351" s="319"/>
      <c r="AY351" s="139"/>
      <c r="AZ351" s="136"/>
      <c r="BA351" s="136"/>
      <c r="BB351" s="136"/>
      <c r="BC351" s="136"/>
      <c r="BJ351" s="329"/>
      <c r="BK351" s="329"/>
      <c r="BL351" s="329"/>
      <c r="BM351" s="329"/>
      <c r="BN351" s="329"/>
      <c r="BO351" s="329"/>
      <c r="BP351" s="329"/>
      <c r="BQ351" s="329"/>
      <c r="BR351" s="329"/>
      <c r="BS351" s="329"/>
      <c r="BT351" s="329"/>
      <c r="BU351" s="329"/>
      <c r="BV351" s="329"/>
      <c r="BW351" s="329"/>
      <c r="BX351" s="329"/>
      <c r="BY351" s="329"/>
      <c r="BZ351" s="329"/>
      <c r="CA351" s="329"/>
      <c r="CB351" s="329"/>
      <c r="CC351" s="329"/>
      <c r="CD351" s="329"/>
      <c r="CE351" s="329"/>
      <c r="CF351" s="329"/>
      <c r="CG351" s="329"/>
      <c r="CH351" s="329"/>
      <c r="CL351" s="329"/>
    </row>
    <row r="352" spans="1:90" s="1" customFormat="1" ht="13.9" hidden="1" customHeight="1" x14ac:dyDescent="0.3">
      <c r="A352" s="565"/>
      <c r="B352" s="567" t="s">
        <v>374</v>
      </c>
      <c r="C352" s="567" t="s">
        <v>273</v>
      </c>
      <c r="D352" s="567" t="s">
        <v>374</v>
      </c>
      <c r="E352" s="567" t="s">
        <v>273</v>
      </c>
      <c r="F352" s="541"/>
      <c r="G352" s="541"/>
      <c r="H352" s="541"/>
      <c r="I352" s="541"/>
      <c r="J352" s="567" t="s">
        <v>353</v>
      </c>
      <c r="K352" s="582" t="s">
        <v>373</v>
      </c>
      <c r="L352" s="583" t="s">
        <v>372</v>
      </c>
      <c r="M352" s="583" t="str">
        <f t="shared" si="418"/>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52" s="567"/>
      <c r="O352" s="566">
        <v>500</v>
      </c>
      <c r="P352" s="557"/>
      <c r="Q352" s="559"/>
      <c r="R352" s="581"/>
      <c r="S352" s="557"/>
      <c r="T352" s="559"/>
      <c r="U352" s="581"/>
      <c r="V352" s="557"/>
      <c r="W352" s="559"/>
      <c r="X352" s="561"/>
      <c r="Y352" s="559"/>
      <c r="Z352" s="561"/>
      <c r="AA352" s="566"/>
      <c r="AB352" s="408"/>
      <c r="AC352" s="433"/>
      <c r="AD352" s="138"/>
      <c r="AE352" s="331"/>
      <c r="AF352" s="330"/>
      <c r="AG352" s="331" t="str">
        <f t="shared" si="412"/>
        <v/>
      </c>
      <c r="AH352" s="332"/>
      <c r="AI352" s="332"/>
      <c r="AJ352" s="333" t="str">
        <f t="shared" si="413"/>
        <v/>
      </c>
      <c r="AK352" s="332"/>
      <c r="AL352" s="332"/>
      <c r="AM352" s="332"/>
      <c r="AN352" s="124"/>
      <c r="AO352" s="419" t="str">
        <f t="shared" si="414"/>
        <v/>
      </c>
      <c r="AP352" s="125"/>
      <c r="AQ352" s="419" t="str">
        <f t="shared" si="415"/>
        <v/>
      </c>
      <c r="AR352" s="125" t="str">
        <f t="shared" si="416"/>
        <v/>
      </c>
      <c r="AS352" s="404" t="str">
        <f t="shared" si="417"/>
        <v/>
      </c>
      <c r="AT352" s="404"/>
      <c r="AU352" s="404"/>
      <c r="AV352" s="418"/>
      <c r="AW352" s="319"/>
      <c r="AX352" s="319"/>
      <c r="AY352" s="139"/>
      <c r="AZ352" s="136"/>
      <c r="BA352" s="136"/>
      <c r="BB352" s="136"/>
      <c r="BC352" s="136"/>
      <c r="BJ352" s="329"/>
      <c r="BK352" s="329"/>
      <c r="BL352" s="329"/>
      <c r="BM352" s="329"/>
      <c r="BN352" s="329"/>
      <c r="BO352" s="329"/>
      <c r="BP352" s="329"/>
      <c r="BQ352" s="329"/>
      <c r="BR352" s="329"/>
      <c r="BS352" s="329"/>
      <c r="BT352" s="329"/>
      <c r="BU352" s="329"/>
      <c r="BV352" s="329"/>
      <c r="BW352" s="329"/>
      <c r="BX352" s="329"/>
      <c r="BY352" s="329"/>
      <c r="BZ352" s="329"/>
      <c r="CA352" s="329"/>
      <c r="CB352" s="329"/>
      <c r="CC352" s="329"/>
      <c r="CD352" s="329"/>
      <c r="CE352" s="329"/>
      <c r="CF352" s="329"/>
      <c r="CG352" s="329"/>
      <c r="CH352" s="329"/>
      <c r="CL352" s="329"/>
    </row>
    <row r="353" spans="1:90" s="1" customFormat="1" ht="13.9" hidden="1" customHeight="1" x14ac:dyDescent="0.3">
      <c r="A353" s="565"/>
      <c r="B353" s="567" t="s">
        <v>374</v>
      </c>
      <c r="C353" s="567" t="s">
        <v>273</v>
      </c>
      <c r="D353" s="567" t="s">
        <v>374</v>
      </c>
      <c r="E353" s="567" t="s">
        <v>273</v>
      </c>
      <c r="F353" s="541"/>
      <c r="G353" s="541"/>
      <c r="H353" s="541"/>
      <c r="I353" s="541"/>
      <c r="J353" s="567" t="s">
        <v>353</v>
      </c>
      <c r="K353" s="582" t="s">
        <v>373</v>
      </c>
      <c r="L353" s="583" t="s">
        <v>372</v>
      </c>
      <c r="M353" s="583" t="str">
        <f t="shared" si="418"/>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53" s="567"/>
      <c r="O353" s="566">
        <v>500</v>
      </c>
      <c r="P353" s="557"/>
      <c r="Q353" s="559"/>
      <c r="R353" s="581"/>
      <c r="S353" s="557"/>
      <c r="T353" s="559"/>
      <c r="U353" s="581"/>
      <c r="V353" s="557"/>
      <c r="W353" s="559"/>
      <c r="X353" s="561"/>
      <c r="Y353" s="559"/>
      <c r="Z353" s="561"/>
      <c r="AA353" s="566"/>
      <c r="AB353" s="408"/>
      <c r="AC353" s="433"/>
      <c r="AD353" s="138"/>
      <c r="AE353" s="331"/>
      <c r="AF353" s="330"/>
      <c r="AG353" s="331" t="str">
        <f t="shared" si="412"/>
        <v/>
      </c>
      <c r="AH353" s="332"/>
      <c r="AI353" s="332"/>
      <c r="AJ353" s="333" t="str">
        <f t="shared" si="413"/>
        <v/>
      </c>
      <c r="AK353" s="332"/>
      <c r="AL353" s="332"/>
      <c r="AM353" s="332"/>
      <c r="AN353" s="124"/>
      <c r="AO353" s="419" t="str">
        <f t="shared" si="414"/>
        <v/>
      </c>
      <c r="AP353" s="125"/>
      <c r="AQ353" s="419" t="str">
        <f t="shared" si="415"/>
        <v/>
      </c>
      <c r="AR353" s="125" t="str">
        <f t="shared" si="416"/>
        <v/>
      </c>
      <c r="AS353" s="404" t="str">
        <f t="shared" si="417"/>
        <v/>
      </c>
      <c r="AT353" s="404"/>
      <c r="AU353" s="404"/>
      <c r="AV353" s="418"/>
      <c r="AW353" s="319"/>
      <c r="AX353" s="319"/>
      <c r="AY353" s="139"/>
      <c r="AZ353" s="136"/>
      <c r="BA353" s="136"/>
      <c r="BB353" s="136"/>
      <c r="BC353" s="136"/>
      <c r="BJ353" s="329"/>
      <c r="BK353" s="329"/>
      <c r="BL353" s="329"/>
      <c r="BM353" s="329"/>
      <c r="BN353" s="329"/>
      <c r="BO353" s="329"/>
      <c r="BP353" s="329"/>
      <c r="BQ353" s="329"/>
      <c r="BR353" s="329"/>
      <c r="BS353" s="329"/>
      <c r="BT353" s="329"/>
      <c r="BU353" s="329"/>
      <c r="BV353" s="329"/>
      <c r="BW353" s="329"/>
      <c r="BX353" s="329"/>
      <c r="BY353" s="329"/>
      <c r="BZ353" s="329"/>
      <c r="CA353" s="329"/>
      <c r="CB353" s="329"/>
      <c r="CC353" s="329"/>
      <c r="CD353" s="329"/>
      <c r="CE353" s="329"/>
      <c r="CF353" s="329"/>
      <c r="CG353" s="329"/>
      <c r="CH353" s="329"/>
      <c r="CL353" s="329"/>
    </row>
    <row r="354" spans="1:90" s="1" customFormat="1" ht="143.44999999999999" customHeight="1" x14ac:dyDescent="0.3">
      <c r="A354" s="565" t="s">
        <v>371</v>
      </c>
      <c r="B354" s="567" t="s">
        <v>365</v>
      </c>
      <c r="C354" s="567" t="s">
        <v>273</v>
      </c>
      <c r="D354" s="567" t="s">
        <v>365</v>
      </c>
      <c r="E354" s="567" t="s">
        <v>273</v>
      </c>
      <c r="F354" s="541" t="s">
        <v>783</v>
      </c>
      <c r="G354" s="541" t="s">
        <v>794</v>
      </c>
      <c r="H354" s="541" t="s">
        <v>796</v>
      </c>
      <c r="I354" s="541" t="s">
        <v>798</v>
      </c>
      <c r="J354" s="567" t="s">
        <v>353</v>
      </c>
      <c r="K354" s="582" t="s">
        <v>369</v>
      </c>
      <c r="L354" s="583" t="s">
        <v>850</v>
      </c>
      <c r="M354" s="583" t="str">
        <f t="shared" si="418"/>
        <v xml:space="preserve">Posibilidad de pérdida Reputacional por incumplimiento de alguna de las normas legales, técnicas y de la entidad durante el ejercicio de auditoria debido 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N354" s="567" t="s">
        <v>213</v>
      </c>
      <c r="O354" s="566">
        <v>1</v>
      </c>
      <c r="P354" s="557" t="str">
        <f t="shared" si="419"/>
        <v>Muy Baja</v>
      </c>
      <c r="Q354" s="559">
        <f t="shared" ref="Q354" si="446">IF(P354="","",IF(P354="Muy Baja",0.2,IF(P354="Baja",0.4,IF(P354="Media",0.6,IF(P354="Alta",0.8,IF(P354="Muy Alta",1,))))))</f>
        <v>0.2</v>
      </c>
      <c r="R354" s="581"/>
      <c r="S354" s="557" t="str">
        <f>IF(OR(R354='Tabla Impacto'!$C$11,R354='Tabla Impacto'!$D$11),"Leve",IF(OR(R354='Tabla Impacto'!$C$12,R354='Tabla Impacto'!$D$12),"Menor",IF(OR(R354='Tabla Impacto'!$C$13,R354='Tabla Impacto'!$D$13),"Moderado",IF(OR(R354='Tabla Impacto'!$C$14,R354='Tabla Impacto'!$D$14),"Mayor",IF(OR(R354='Tabla Impacto'!$C$15,R354='Tabla Impacto'!$D$15),"Catastrófico","")))))</f>
        <v/>
      </c>
      <c r="T354" s="559" t="str">
        <f t="shared" ref="T354" si="447">IF(S354="","",IF(S354="Leve",0.2,IF(S354="Menor",0.4,IF(S354="Moderado",0.6,IF(S354="Mayor",0.8,IF(S354="Catastrófico",1,))))))</f>
        <v/>
      </c>
      <c r="U354" s="581" t="s">
        <v>136</v>
      </c>
      <c r="V354" s="557" t="str">
        <f>IF(OR(U354='Tabla Impacto'!$C$11,U354='Tabla Impacto'!$D$11),"Leve",IF(OR(U354='Tabla Impacto'!$C$12,U354='Tabla Impacto'!$D$12),"Menor",IF(OR(U354='Tabla Impacto'!$C$13,U354='Tabla Impacto'!$D$13),"Moderado",IF(OR(U354='Tabla Impacto'!$C$14,U354='Tabla Impacto'!$D$14),"Mayor",IF(OR(U354='Tabla Impacto'!$C$15,U354='Tabla Impacto'!$D$15),"Catastrófico","")))))</f>
        <v>Moderado</v>
      </c>
      <c r="W354" s="559">
        <f t="shared" ref="W354" si="448">IF(V354="","",IF(V354="Leve",0.2,IF(V354="Menor",0.4,IF(V354="Moderado",0.6,IF(V354="Mayor",0.8,IF(V354="Catastrófico",1,))))))</f>
        <v>0.6</v>
      </c>
      <c r="X354" s="561" t="str">
        <f>IF(Y354="","",IF(Y354='Tabla Impacto'!$G$4,'Tabla Impacto'!$F$4,IF(Y354='Tabla Impacto'!$G$5,'Tabla Impacto'!$F$5,IF(Y354='Tabla Impacto'!$G$6,'Tabla Impacto'!$F$6,IF(Y354='Tabla Impacto'!$G$7,'Tabla Impacto'!$F$7,IF(Y354='Tabla Impacto'!$G$8,'Tabla Impacto'!$F$8))))))</f>
        <v>Moderado</v>
      </c>
      <c r="Y354" s="559">
        <f t="shared" ref="Y354" si="449">+IF(T354="",W354,IF(W354="",T354,IF(T354&gt;W354,T354,W354)))</f>
        <v>0.6</v>
      </c>
      <c r="Z354" s="561" t="str">
        <f t="shared" ref="Z354" si="450">IF(OR(AND(P354="Muy Baja",X354="Leve"),AND(P354="Muy Baja",X354="Menor"),AND(P354="Baja",X354="Leve")),"Bajo",IF(OR(AND(P354="Muy baja",X354="Moderado"),AND(P354="Baja",X354="Menor"),AND(P354="Baja",X354="Moderado"),AND(P354="Media",X354="Leve"),AND(P354="Media",X354="Menor"),AND(P354="Media",X354="Moderado"),AND(P354="Alta",X354="Leve"),AND(P354="Alta",X354="Menor")),"Moderado",IF(OR(AND(P354="Muy Baja",X354="Mayor"),AND(P354="Baja",X354="Mayor"),AND(P354="Media",X354="Mayor"),AND(P354="Alta",X354="Moderado"),AND(P354="Alta",X354="Mayor"),AND(P354="Muy Alta",X354="Leve"),AND(P354="Muy Alta",X354="Menor"),AND(P354="Muy Alta",X354="Moderado"),AND(P354="Muy Alta",X354="Mayor")),"Alto",IF(OR(AND(P354="Muy Baja",X354="Catastrófico"),AND(P354="Baja",X354="Catastrófico"),AND(P354="Media",X354="Catastrófico"),AND(P354="Alta",X354="Catastrófico"),AND(P354="Muy Alta",X354="Catastrófico")),"Extremo",""))))</f>
        <v>Moderado</v>
      </c>
      <c r="AA354" s="566"/>
      <c r="AB354" s="408">
        <v>1</v>
      </c>
      <c r="AC354" s="433" t="s">
        <v>367</v>
      </c>
      <c r="AD354" s="138"/>
      <c r="AE354" s="331" t="s">
        <v>223</v>
      </c>
      <c r="AF354" s="330" t="s">
        <v>758</v>
      </c>
      <c r="AG354" s="331" t="s">
        <v>3</v>
      </c>
      <c r="AH354" s="332" t="s">
        <v>12</v>
      </c>
      <c r="AI354" s="332" t="s">
        <v>8</v>
      </c>
      <c r="AJ354" s="333" t="str">
        <f t="shared" si="413"/>
        <v>40%</v>
      </c>
      <c r="AK354" s="332" t="s">
        <v>17</v>
      </c>
      <c r="AL354" s="332" t="s">
        <v>20</v>
      </c>
      <c r="AM354" s="332" t="s">
        <v>111</v>
      </c>
      <c r="AN354" s="309">
        <f>IFERROR(IF(AG354="Probabilidad",(Q354-(+Q354*AJ354)),IF(AG354="Impacto",Q354,"")),"")</f>
        <v>0.12</v>
      </c>
      <c r="AO354" s="419" t="str">
        <f t="shared" si="414"/>
        <v>Muy Baja</v>
      </c>
      <c r="AP354" s="125">
        <f>+AN354</f>
        <v>0.12</v>
      </c>
      <c r="AQ354" s="419" t="str">
        <f t="shared" si="415"/>
        <v>Moderado</v>
      </c>
      <c r="AR354" s="125">
        <f>IFERROR(IF(AG354="Impacto",(Y354-(+Y354*AJ354)),IF(AG354="Probabilidad",Y354,"")),"")</f>
        <v>0.6</v>
      </c>
      <c r="AS354" s="404" t="str">
        <f t="shared" si="417"/>
        <v>Moderado</v>
      </c>
      <c r="AT354" s="546">
        <f>+AP356</f>
        <v>4.3199999999999995E-2</v>
      </c>
      <c r="AU354" s="546">
        <f>+AR356</f>
        <v>0.6</v>
      </c>
      <c r="AV354" s="547" t="s">
        <v>122</v>
      </c>
      <c r="AW354" s="319"/>
      <c r="AX354" s="319"/>
      <c r="AY354" s="335">
        <v>0</v>
      </c>
      <c r="AZ354" s="336">
        <v>0</v>
      </c>
      <c r="BA354" s="336">
        <v>0</v>
      </c>
      <c r="BB354" s="336">
        <v>0</v>
      </c>
      <c r="BC354" s="336">
        <v>0</v>
      </c>
      <c r="BJ354" s="329"/>
      <c r="BK354" s="329"/>
      <c r="BL354" s="329"/>
      <c r="BM354" s="329"/>
      <c r="BN354" s="329"/>
      <c r="BO354" s="329"/>
      <c r="BP354" s="329"/>
      <c r="BQ354" s="329"/>
      <c r="BR354" s="329"/>
      <c r="BS354" s="329"/>
      <c r="BT354" s="329"/>
      <c r="BU354" s="329"/>
      <c r="BV354" s="329"/>
      <c r="BW354" s="329"/>
      <c r="BX354" s="329"/>
      <c r="BY354" s="329"/>
      <c r="BZ354" s="329"/>
      <c r="CA354" s="329"/>
      <c r="CB354" s="329"/>
      <c r="CC354" s="329"/>
      <c r="CD354" s="329"/>
      <c r="CE354" s="329"/>
      <c r="CF354" s="329"/>
      <c r="CG354" s="329"/>
      <c r="CH354" s="329"/>
      <c r="CL354" s="329"/>
    </row>
    <row r="355" spans="1:90" s="1" customFormat="1" ht="156.75" x14ac:dyDescent="0.3">
      <c r="A355" s="565"/>
      <c r="B355" s="567" t="s">
        <v>370</v>
      </c>
      <c r="C355" s="567" t="s">
        <v>273</v>
      </c>
      <c r="D355" s="567" t="s">
        <v>370</v>
      </c>
      <c r="E355" s="567" t="s">
        <v>273</v>
      </c>
      <c r="F355" s="541"/>
      <c r="G355" s="541"/>
      <c r="H355" s="541"/>
      <c r="I355" s="541"/>
      <c r="J355" s="567" t="s">
        <v>353</v>
      </c>
      <c r="K355" s="582" t="s">
        <v>369</v>
      </c>
      <c r="L355" s="583" t="s">
        <v>368</v>
      </c>
      <c r="M355" s="583" t="str">
        <f t="shared" si="418"/>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N355" s="567"/>
      <c r="O355" s="566"/>
      <c r="P355" s="557"/>
      <c r="Q355" s="559"/>
      <c r="R355" s="581"/>
      <c r="S355" s="557"/>
      <c r="T355" s="559"/>
      <c r="U355" s="581"/>
      <c r="V355" s="557"/>
      <c r="W355" s="559"/>
      <c r="X355" s="561"/>
      <c r="Y355" s="559"/>
      <c r="Z355" s="561"/>
      <c r="AA355" s="566"/>
      <c r="AB355" s="408">
        <v>2</v>
      </c>
      <c r="AC355" s="433" t="s">
        <v>888</v>
      </c>
      <c r="AD355" s="138"/>
      <c r="AE355" s="331" t="s">
        <v>223</v>
      </c>
      <c r="AF355" s="330" t="s">
        <v>759</v>
      </c>
      <c r="AG355" s="331" t="s">
        <v>3</v>
      </c>
      <c r="AH355" s="332" t="s">
        <v>12</v>
      </c>
      <c r="AI355" s="332" t="s">
        <v>8</v>
      </c>
      <c r="AJ355" s="333" t="str">
        <f t="shared" si="413"/>
        <v>40%</v>
      </c>
      <c r="AK355" s="332" t="s">
        <v>17</v>
      </c>
      <c r="AL355" s="332" t="s">
        <v>20</v>
      </c>
      <c r="AM355" s="332" t="s">
        <v>111</v>
      </c>
      <c r="AN355" s="308">
        <f>IFERROR(IF(AND(AG354="Probabilidad",AG355="Probabilidad"),(AP354-(+AP354*AJ355)),IF(AG355="Probabilidad",(Q354-(+Q354*AJ355)),IF(AG355="Impacto",AP354,""))),"")</f>
        <v>7.1999999999999995E-2</v>
      </c>
      <c r="AO355" s="419" t="str">
        <f t="shared" si="414"/>
        <v>Muy Baja</v>
      </c>
      <c r="AP355" s="125">
        <f>+AN355</f>
        <v>7.1999999999999995E-2</v>
      </c>
      <c r="AQ355" s="419" t="str">
        <f t="shared" si="415"/>
        <v>Moderado</v>
      </c>
      <c r="AR355" s="125">
        <f>IFERROR(IF(AND(AG354="Impacto",AG355="Impacto"),(AR354-(+AR354*AJ355)),IF(AG355="Impacto",(Y354-(+Y354*AJ355)),IF(AG355="Probabilidad",AR354,""))),"")</f>
        <v>0.6</v>
      </c>
      <c r="AS355" s="404" t="str">
        <f t="shared" si="417"/>
        <v>Moderado</v>
      </c>
      <c r="AT355" s="546"/>
      <c r="AU355" s="546"/>
      <c r="AV355" s="547"/>
      <c r="AW355" s="319"/>
      <c r="AX355" s="319"/>
      <c r="AY355" s="335">
        <v>12</v>
      </c>
      <c r="AZ355" s="336">
        <v>3</v>
      </c>
      <c r="BA355" s="336">
        <v>3</v>
      </c>
      <c r="BB355" s="336">
        <v>3</v>
      </c>
      <c r="BC355" s="336">
        <v>3</v>
      </c>
      <c r="BJ355" s="329"/>
      <c r="BK355" s="329"/>
      <c r="BL355" s="329"/>
      <c r="BM355" s="329"/>
      <c r="BN355" s="329"/>
      <c r="BO355" s="329"/>
      <c r="BP355" s="329"/>
      <c r="BQ355" s="329"/>
      <c r="BR355" s="329"/>
      <c r="BS355" s="329"/>
      <c r="BT355" s="329"/>
      <c r="BU355" s="329"/>
      <c r="BV355" s="329"/>
      <c r="BW355" s="329"/>
      <c r="BX355" s="329"/>
      <c r="BY355" s="329"/>
      <c r="BZ355" s="329"/>
      <c r="CA355" s="329"/>
      <c r="CB355" s="329"/>
      <c r="CC355" s="329"/>
      <c r="CD355" s="329"/>
      <c r="CE355" s="329"/>
      <c r="CF355" s="329"/>
      <c r="CG355" s="329"/>
      <c r="CH355" s="329"/>
      <c r="CL355" s="329"/>
    </row>
    <row r="356" spans="1:90" s="1" customFormat="1" ht="128.25" x14ac:dyDescent="0.3">
      <c r="A356" s="565"/>
      <c r="B356" s="567" t="s">
        <v>370</v>
      </c>
      <c r="C356" s="567" t="s">
        <v>273</v>
      </c>
      <c r="D356" s="567" t="s">
        <v>370</v>
      </c>
      <c r="E356" s="567" t="s">
        <v>273</v>
      </c>
      <c r="F356" s="541"/>
      <c r="G356" s="541"/>
      <c r="H356" s="541"/>
      <c r="I356" s="541"/>
      <c r="J356" s="567" t="s">
        <v>353</v>
      </c>
      <c r="K356" s="582" t="s">
        <v>369</v>
      </c>
      <c r="L356" s="583" t="s">
        <v>368</v>
      </c>
      <c r="M356" s="583" t="str">
        <f t="shared" si="418"/>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N356" s="567"/>
      <c r="O356" s="566"/>
      <c r="P356" s="557"/>
      <c r="Q356" s="559"/>
      <c r="R356" s="581"/>
      <c r="S356" s="557"/>
      <c r="T356" s="559"/>
      <c r="U356" s="581"/>
      <c r="V356" s="557"/>
      <c r="W356" s="559"/>
      <c r="X356" s="561"/>
      <c r="Y356" s="559"/>
      <c r="Z356" s="561"/>
      <c r="AA356" s="566"/>
      <c r="AB356" s="408">
        <v>3</v>
      </c>
      <c r="AC356" s="433" t="s">
        <v>889</v>
      </c>
      <c r="AD356" s="138"/>
      <c r="AE356" s="331" t="s">
        <v>223</v>
      </c>
      <c r="AF356" s="330" t="s">
        <v>757</v>
      </c>
      <c r="AG356" s="331" t="s">
        <v>3</v>
      </c>
      <c r="AH356" s="332" t="s">
        <v>12</v>
      </c>
      <c r="AI356" s="332" t="s">
        <v>8</v>
      </c>
      <c r="AJ356" s="333" t="str">
        <f t="shared" si="413"/>
        <v>40%</v>
      </c>
      <c r="AK356" s="332" t="s">
        <v>17</v>
      </c>
      <c r="AL356" s="332" t="s">
        <v>20</v>
      </c>
      <c r="AM356" s="332" t="s">
        <v>111</v>
      </c>
      <c r="AN356" s="308">
        <f>IFERROR(IF(AND(AG355="Probabilidad",AG356="Probabilidad"),(AP355-(+AP355*AJ356)),IF(AG356="Probabilidad",(Q355-(+Q355*AJ356)),IF(AG356="Impacto",AP355,""))),"")</f>
        <v>4.3199999999999995E-2</v>
      </c>
      <c r="AO356" s="419" t="str">
        <f t="shared" si="414"/>
        <v>Muy Baja</v>
      </c>
      <c r="AP356" s="125">
        <f>+AN356</f>
        <v>4.3199999999999995E-2</v>
      </c>
      <c r="AQ356" s="419" t="str">
        <f t="shared" si="415"/>
        <v>Moderado</v>
      </c>
      <c r="AR356" s="125">
        <f>IFERROR(IF(AND(AG355="Impacto",AG356="Impacto"),(AR355-(+AR355*AJ356)),IF(AG356="Impacto",(Y355-(+Y355*AJ356)),IF(AG356="Probabilidad",AR355,""))),"")</f>
        <v>0.6</v>
      </c>
      <c r="AS356" s="404" t="str">
        <f t="shared" si="417"/>
        <v>Moderado</v>
      </c>
      <c r="AT356" s="546"/>
      <c r="AU356" s="546"/>
      <c r="AV356" s="547"/>
      <c r="AW356" s="319"/>
      <c r="AX356" s="319"/>
      <c r="AY356" s="139"/>
      <c r="AZ356" s="136"/>
      <c r="BA356" s="136"/>
      <c r="BB356" s="136"/>
      <c r="BC356" s="136"/>
      <c r="BJ356" s="329"/>
      <c r="BK356" s="329"/>
      <c r="BL356" s="329"/>
      <c r="BM356" s="329"/>
      <c r="BN356" s="329"/>
      <c r="BO356" s="329"/>
      <c r="BP356" s="329"/>
      <c r="BQ356" s="329"/>
      <c r="BR356" s="329"/>
      <c r="BS356" s="329"/>
      <c r="BT356" s="329"/>
      <c r="BU356" s="329"/>
      <c r="BV356" s="329"/>
      <c r="BW356" s="329"/>
      <c r="BX356" s="329"/>
      <c r="BY356" s="329"/>
      <c r="BZ356" s="329"/>
      <c r="CA356" s="329"/>
      <c r="CB356" s="329"/>
      <c r="CC356" s="329"/>
      <c r="CD356" s="329"/>
      <c r="CE356" s="329"/>
      <c r="CF356" s="329"/>
      <c r="CG356" s="329"/>
      <c r="CH356" s="329"/>
      <c r="CL356" s="329"/>
    </row>
    <row r="357" spans="1:90" s="1" customFormat="1" ht="13.9" hidden="1" customHeight="1" x14ac:dyDescent="0.3">
      <c r="A357" s="565"/>
      <c r="B357" s="567" t="s">
        <v>370</v>
      </c>
      <c r="C357" s="567" t="s">
        <v>273</v>
      </c>
      <c r="D357" s="567" t="s">
        <v>370</v>
      </c>
      <c r="E357" s="567" t="s">
        <v>273</v>
      </c>
      <c r="F357" s="541"/>
      <c r="G357" s="541"/>
      <c r="H357" s="541"/>
      <c r="I357" s="541"/>
      <c r="J357" s="567" t="s">
        <v>353</v>
      </c>
      <c r="K357" s="582" t="s">
        <v>369</v>
      </c>
      <c r="L357" s="583" t="s">
        <v>368</v>
      </c>
      <c r="M357" s="583" t="str">
        <f t="shared" si="418"/>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N357" s="567"/>
      <c r="O357" s="566"/>
      <c r="P357" s="557"/>
      <c r="Q357" s="559"/>
      <c r="R357" s="581"/>
      <c r="S357" s="557"/>
      <c r="T357" s="559"/>
      <c r="U357" s="581"/>
      <c r="V357" s="557"/>
      <c r="W357" s="559"/>
      <c r="X357" s="561"/>
      <c r="Y357" s="559"/>
      <c r="Z357" s="561"/>
      <c r="AA357" s="566"/>
      <c r="AB357" s="408"/>
      <c r="AC357" s="433"/>
      <c r="AD357" s="138"/>
      <c r="AE357" s="331"/>
      <c r="AF357" s="330"/>
      <c r="AG357" s="331" t="str">
        <f t="shared" si="412"/>
        <v/>
      </c>
      <c r="AH357" s="332"/>
      <c r="AI357" s="332"/>
      <c r="AJ357" s="333" t="str">
        <f t="shared" si="413"/>
        <v/>
      </c>
      <c r="AK357" s="332"/>
      <c r="AL357" s="332"/>
      <c r="AM357" s="332"/>
      <c r="AN357" s="124"/>
      <c r="AO357" s="419" t="str">
        <f t="shared" si="414"/>
        <v/>
      </c>
      <c r="AP357" s="125"/>
      <c r="AQ357" s="419" t="str">
        <f t="shared" si="415"/>
        <v/>
      </c>
      <c r="AR357" s="125" t="str">
        <f t="shared" si="416"/>
        <v/>
      </c>
      <c r="AS357" s="404" t="str">
        <f t="shared" si="417"/>
        <v/>
      </c>
      <c r="AT357" s="404"/>
      <c r="AU357" s="404"/>
      <c r="AV357" s="418"/>
      <c r="AW357" s="319"/>
      <c r="AX357" s="319"/>
      <c r="AY357" s="139"/>
      <c r="AZ357" s="136"/>
      <c r="BA357" s="136"/>
      <c r="BB357" s="136"/>
      <c r="BC357" s="136"/>
      <c r="BJ357" s="329"/>
      <c r="BK357" s="329"/>
      <c r="BL357" s="329"/>
      <c r="BM357" s="329"/>
      <c r="BN357" s="329"/>
      <c r="BO357" s="329"/>
      <c r="BP357" s="329"/>
      <c r="BQ357" s="329"/>
      <c r="BR357" s="329"/>
      <c r="BS357" s="329"/>
      <c r="BT357" s="329"/>
      <c r="BU357" s="329"/>
      <c r="BV357" s="329"/>
      <c r="BW357" s="329"/>
      <c r="BX357" s="329"/>
      <c r="BY357" s="329"/>
      <c r="BZ357" s="329"/>
      <c r="CA357" s="329"/>
      <c r="CB357" s="329"/>
      <c r="CC357" s="329"/>
      <c r="CD357" s="329"/>
      <c r="CE357" s="329"/>
      <c r="CF357" s="329"/>
      <c r="CG357" s="329"/>
      <c r="CH357" s="329"/>
      <c r="CL357" s="329"/>
    </row>
    <row r="358" spans="1:90" s="1" customFormat="1" ht="13.9" hidden="1" customHeight="1" x14ac:dyDescent="0.3">
      <c r="A358" s="565"/>
      <c r="B358" s="567" t="s">
        <v>370</v>
      </c>
      <c r="C358" s="567" t="s">
        <v>273</v>
      </c>
      <c r="D358" s="567" t="s">
        <v>370</v>
      </c>
      <c r="E358" s="567" t="s">
        <v>273</v>
      </c>
      <c r="F358" s="541"/>
      <c r="G358" s="541"/>
      <c r="H358" s="541"/>
      <c r="I358" s="541"/>
      <c r="J358" s="567" t="s">
        <v>353</v>
      </c>
      <c r="K358" s="582" t="s">
        <v>369</v>
      </c>
      <c r="L358" s="583" t="s">
        <v>368</v>
      </c>
      <c r="M358" s="583" t="str">
        <f t="shared" si="418"/>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N358" s="567"/>
      <c r="O358" s="566"/>
      <c r="P358" s="557"/>
      <c r="Q358" s="559"/>
      <c r="R358" s="581"/>
      <c r="S358" s="557"/>
      <c r="T358" s="559"/>
      <c r="U358" s="581"/>
      <c r="V358" s="557"/>
      <c r="W358" s="559"/>
      <c r="X358" s="561"/>
      <c r="Y358" s="559"/>
      <c r="Z358" s="561"/>
      <c r="AA358" s="566"/>
      <c r="AB358" s="408"/>
      <c r="AC358" s="433"/>
      <c r="AD358" s="138"/>
      <c r="AE358" s="331"/>
      <c r="AF358" s="330"/>
      <c r="AG358" s="331" t="str">
        <f t="shared" si="412"/>
        <v/>
      </c>
      <c r="AH358" s="332"/>
      <c r="AI358" s="332"/>
      <c r="AJ358" s="333" t="str">
        <f t="shared" si="413"/>
        <v/>
      </c>
      <c r="AK358" s="332"/>
      <c r="AL358" s="332"/>
      <c r="AM358" s="332"/>
      <c r="AN358" s="124"/>
      <c r="AO358" s="419" t="str">
        <f t="shared" si="414"/>
        <v/>
      </c>
      <c r="AP358" s="125"/>
      <c r="AQ358" s="419" t="str">
        <f t="shared" si="415"/>
        <v/>
      </c>
      <c r="AR358" s="125" t="str">
        <f t="shared" si="416"/>
        <v/>
      </c>
      <c r="AS358" s="404" t="str">
        <f t="shared" si="417"/>
        <v/>
      </c>
      <c r="AT358" s="404"/>
      <c r="AU358" s="404"/>
      <c r="AV358" s="418"/>
      <c r="AW358" s="319"/>
      <c r="AX358" s="319"/>
      <c r="AY358" s="139"/>
      <c r="AZ358" s="136"/>
      <c r="BA358" s="136"/>
      <c r="BB358" s="136"/>
      <c r="BC358" s="136"/>
      <c r="BJ358" s="329"/>
      <c r="BK358" s="329"/>
      <c r="BL358" s="329"/>
      <c r="BM358" s="329"/>
      <c r="BN358" s="329"/>
      <c r="BO358" s="329"/>
      <c r="BP358" s="329"/>
      <c r="BQ358" s="329"/>
      <c r="BR358" s="329"/>
      <c r="BS358" s="329"/>
      <c r="BT358" s="329"/>
      <c r="BU358" s="329"/>
      <c r="BV358" s="329"/>
      <c r="BW358" s="329"/>
      <c r="BX358" s="329"/>
      <c r="BY358" s="329"/>
      <c r="BZ358" s="329"/>
      <c r="CA358" s="329"/>
      <c r="CB358" s="329"/>
      <c r="CC358" s="329"/>
      <c r="CD358" s="329"/>
      <c r="CE358" s="329"/>
      <c r="CF358" s="329"/>
      <c r="CG358" s="329"/>
      <c r="CH358" s="329"/>
      <c r="CL358" s="329"/>
    </row>
    <row r="359" spans="1:90" s="1" customFormat="1" ht="13.9" hidden="1" customHeight="1" x14ac:dyDescent="0.3">
      <c r="A359" s="565"/>
      <c r="B359" s="567" t="s">
        <v>370</v>
      </c>
      <c r="C359" s="567" t="s">
        <v>273</v>
      </c>
      <c r="D359" s="567" t="s">
        <v>370</v>
      </c>
      <c r="E359" s="567" t="s">
        <v>273</v>
      </c>
      <c r="F359" s="541"/>
      <c r="G359" s="541"/>
      <c r="H359" s="541"/>
      <c r="I359" s="541"/>
      <c r="J359" s="567" t="s">
        <v>353</v>
      </c>
      <c r="K359" s="582" t="s">
        <v>369</v>
      </c>
      <c r="L359" s="583" t="s">
        <v>368</v>
      </c>
      <c r="M359" s="583" t="str">
        <f t="shared" si="418"/>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N359" s="567"/>
      <c r="O359" s="566"/>
      <c r="P359" s="557"/>
      <c r="Q359" s="559"/>
      <c r="R359" s="581"/>
      <c r="S359" s="557"/>
      <c r="T359" s="559"/>
      <c r="U359" s="581"/>
      <c r="V359" s="557"/>
      <c r="W359" s="559"/>
      <c r="X359" s="561"/>
      <c r="Y359" s="559"/>
      <c r="Z359" s="561"/>
      <c r="AA359" s="566"/>
      <c r="AB359" s="408"/>
      <c r="AC359" s="433"/>
      <c r="AD359" s="138"/>
      <c r="AE359" s="331"/>
      <c r="AF359" s="330"/>
      <c r="AG359" s="331" t="str">
        <f t="shared" si="412"/>
        <v/>
      </c>
      <c r="AH359" s="332"/>
      <c r="AI359" s="332"/>
      <c r="AJ359" s="333" t="str">
        <f t="shared" si="413"/>
        <v/>
      </c>
      <c r="AK359" s="332"/>
      <c r="AL359" s="332"/>
      <c r="AM359" s="332"/>
      <c r="AN359" s="124"/>
      <c r="AO359" s="419" t="str">
        <f t="shared" si="414"/>
        <v/>
      </c>
      <c r="AP359" s="125"/>
      <c r="AQ359" s="419" t="str">
        <f t="shared" si="415"/>
        <v/>
      </c>
      <c r="AR359" s="125" t="str">
        <f t="shared" si="416"/>
        <v/>
      </c>
      <c r="AS359" s="404" t="str">
        <f t="shared" si="417"/>
        <v/>
      </c>
      <c r="AT359" s="404"/>
      <c r="AU359" s="404"/>
      <c r="AV359" s="418"/>
      <c r="AW359" s="319"/>
      <c r="AX359" s="319"/>
      <c r="AY359" s="139"/>
      <c r="AZ359" s="136"/>
      <c r="BA359" s="136"/>
      <c r="BB359" s="136"/>
      <c r="BC359" s="136"/>
      <c r="BJ359" s="329"/>
      <c r="BK359" s="329"/>
      <c r="BL359" s="329"/>
      <c r="BM359" s="329"/>
      <c r="BN359" s="329"/>
      <c r="BO359" s="329"/>
      <c r="BP359" s="329"/>
      <c r="BQ359" s="329"/>
      <c r="BR359" s="329"/>
      <c r="BS359" s="329"/>
      <c r="BT359" s="329"/>
      <c r="BU359" s="329"/>
      <c r="BV359" s="329"/>
      <c r="BW359" s="329"/>
      <c r="BX359" s="329"/>
      <c r="BY359" s="329"/>
      <c r="BZ359" s="329"/>
      <c r="CA359" s="329"/>
      <c r="CB359" s="329"/>
      <c r="CC359" s="329"/>
      <c r="CD359" s="329"/>
      <c r="CE359" s="329"/>
      <c r="CF359" s="329"/>
      <c r="CG359" s="329"/>
      <c r="CH359" s="329"/>
      <c r="CL359" s="329"/>
    </row>
    <row r="360" spans="1:90" s="1" customFormat="1" ht="128.25" x14ac:dyDescent="0.3">
      <c r="A360" s="565" t="s">
        <v>366</v>
      </c>
      <c r="B360" s="567" t="s">
        <v>361</v>
      </c>
      <c r="C360" s="567" t="s">
        <v>273</v>
      </c>
      <c r="D360" s="567" t="s">
        <v>361</v>
      </c>
      <c r="E360" s="567" t="s">
        <v>273</v>
      </c>
      <c r="F360" s="541" t="s">
        <v>779</v>
      </c>
      <c r="G360" s="541" t="s">
        <v>794</v>
      </c>
      <c r="H360" s="541" t="s">
        <v>795</v>
      </c>
      <c r="I360" s="541" t="s">
        <v>798</v>
      </c>
      <c r="J360" s="567" t="s">
        <v>353</v>
      </c>
      <c r="K360" s="582" t="s">
        <v>364</v>
      </c>
      <c r="L360" s="583" t="s">
        <v>363</v>
      </c>
      <c r="M360" s="583" t="str">
        <f t="shared" si="418"/>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0" s="567" t="s">
        <v>213</v>
      </c>
      <c r="O360" s="566">
        <v>5001</v>
      </c>
      <c r="P360" s="557" t="str">
        <f t="shared" si="403"/>
        <v>Muy Alta</v>
      </c>
      <c r="Q360" s="559">
        <f t="shared" ref="Q360" si="451">IF(P360="","",IF(P360="Muy Baja",0.2,IF(P360="Baja",0.4,IF(P360="Media",0.6,IF(P360="Alta",0.8,IF(P360="Muy Alta",1,))))))</f>
        <v>1</v>
      </c>
      <c r="R360" s="581"/>
      <c r="S360" s="557" t="str">
        <f>IF(OR(R360='Tabla Impacto'!$C$11,R360='Tabla Impacto'!$D$11),"Leve",IF(OR(R360='Tabla Impacto'!$C$12,R360='Tabla Impacto'!$D$12),"Menor",IF(OR(R360='Tabla Impacto'!$C$13,R360='Tabla Impacto'!$D$13),"Moderado",IF(OR(R360='Tabla Impacto'!$C$14,R360='Tabla Impacto'!$D$14),"Mayor",IF(OR(R360='Tabla Impacto'!$C$15,R360='Tabla Impacto'!$D$15),"Catastrófico","")))))</f>
        <v/>
      </c>
      <c r="T360" s="559" t="str">
        <f t="shared" ref="T360" si="452">IF(S360="","",IF(S360="Leve",0.2,IF(S360="Menor",0.4,IF(S360="Moderado",0.6,IF(S360="Mayor",0.8,IF(S360="Catastrófico",1,))))))</f>
        <v/>
      </c>
      <c r="U360" s="581" t="s">
        <v>137</v>
      </c>
      <c r="V360" s="557" t="str">
        <f>IF(OR(U360='Tabla Impacto'!$C$11,U360='Tabla Impacto'!$D$11),"Leve",IF(OR(U360='Tabla Impacto'!$C$12,U360='Tabla Impacto'!$D$12),"Menor",IF(OR(U360='Tabla Impacto'!$C$13,U360='Tabla Impacto'!$D$13),"Moderado",IF(OR(U360='Tabla Impacto'!$C$14,U360='Tabla Impacto'!$D$14),"Mayor",IF(OR(U360='Tabla Impacto'!$C$15,U360='Tabla Impacto'!$D$15),"Catastrófico","")))))</f>
        <v>Mayor</v>
      </c>
      <c r="W360" s="559">
        <f t="shared" ref="W360" si="453">IF(V360="","",IF(V360="Leve",0.2,IF(V360="Menor",0.4,IF(V360="Moderado",0.6,IF(V360="Mayor",0.8,IF(V360="Catastrófico",1,))))))</f>
        <v>0.8</v>
      </c>
      <c r="X360" s="561" t="str">
        <f>IF(Y360="","",IF(Y360='Tabla Impacto'!$G$4,'Tabla Impacto'!$F$4,IF(Y360='Tabla Impacto'!$G$5,'Tabla Impacto'!$F$5,IF(Y360='Tabla Impacto'!$G$6,'Tabla Impacto'!$F$6,IF(Y360='Tabla Impacto'!$G$7,'Tabla Impacto'!$F$7,IF(Y360='Tabla Impacto'!$G$8,'Tabla Impacto'!$F$8))))))</f>
        <v>Mayor</v>
      </c>
      <c r="Y360" s="559">
        <f t="shared" ref="Y360" si="454">+IF(T360="",W360,IF(W360="",T360,IF(T360&gt;W360,T360,W360)))</f>
        <v>0.8</v>
      </c>
      <c r="Z360" s="561" t="str">
        <f t="shared" ref="Z360" si="455">IF(OR(AND(P360="Muy Baja",X360="Leve"),AND(P360="Muy Baja",X360="Menor"),AND(P360="Baja",X360="Leve")),"Bajo",IF(OR(AND(P360="Muy baja",X360="Moderado"),AND(P360="Baja",X360="Menor"),AND(P360="Baja",X360="Moderado"),AND(P360="Media",X360="Leve"),AND(P360="Media",X360="Menor"),AND(P360="Media",X360="Moderado"),AND(P360="Alta",X360="Leve"),AND(P360="Alta",X360="Menor")),"Moderado",IF(OR(AND(P360="Muy Baja",X360="Mayor"),AND(P360="Baja",X360="Mayor"),AND(P360="Media",X360="Mayor"),AND(P360="Alta",X360="Moderado"),AND(P360="Alta",X360="Mayor"),AND(P360="Muy Alta",X360="Leve"),AND(P360="Muy Alta",X360="Menor"),AND(P360="Muy Alta",X360="Moderado"),AND(P360="Muy Alta",X360="Mayor")),"Alto",IF(OR(AND(P360="Muy Baja",X360="Catastrófico"),AND(P360="Baja",X360="Catastrófico"),AND(P360="Media",X360="Catastrófico"),AND(P360="Alta",X360="Catastrófico"),AND(P360="Muy Alta",X360="Catastrófico")),"Extremo",""))))</f>
        <v>Alto</v>
      </c>
      <c r="AA360" s="566"/>
      <c r="AB360" s="408">
        <v>1</v>
      </c>
      <c r="AC360" s="338" t="s">
        <v>889</v>
      </c>
      <c r="AD360" s="138"/>
      <c r="AE360" s="331" t="s">
        <v>223</v>
      </c>
      <c r="AF360" s="330" t="s">
        <v>757</v>
      </c>
      <c r="AG360" s="331" t="s">
        <v>3</v>
      </c>
      <c r="AH360" s="332" t="s">
        <v>12</v>
      </c>
      <c r="AI360" s="332" t="s">
        <v>8</v>
      </c>
      <c r="AJ360" s="333" t="str">
        <f t="shared" si="413"/>
        <v>40%</v>
      </c>
      <c r="AK360" s="332" t="s">
        <v>17</v>
      </c>
      <c r="AL360" s="332" t="s">
        <v>20</v>
      </c>
      <c r="AM360" s="332" t="s">
        <v>111</v>
      </c>
      <c r="AN360" s="309">
        <f>IFERROR(IF(AG360="Probabilidad",(Q360-(+Q360*AJ360)),IF(AG360="Impacto",Q360,"")),"")</f>
        <v>0.6</v>
      </c>
      <c r="AO360" s="419" t="str">
        <f t="shared" ref="AO360" si="456">IFERROR(IF(AN360="","",IF(AN360&lt;=0.2,"Muy Baja",IF(AN360&lt;=0.4,"Baja",IF(AN360&lt;=0.6,"Media",IF(AN360&lt;=0.8,"Alta","Muy Alta"))))),"")</f>
        <v>Media</v>
      </c>
      <c r="AP360" s="125">
        <f>+AN360</f>
        <v>0.6</v>
      </c>
      <c r="AQ360" s="419" t="str">
        <f t="shared" ref="AQ360" si="457">IFERROR(IF(AR360="","",IF(AR360&lt;=0.2,"Leve",IF(AR360&lt;=0.4,"Menor",IF(AR360&lt;=0.6,"Moderado",IF(AR360&lt;=0.8,"Mayor","Catastrófico"))))),"")</f>
        <v>Mayor</v>
      </c>
      <c r="AR360" s="125">
        <f>IFERROR(IF(AG360="Impacto",(Y360-(+Y360*AJ360)),IF(AG360="Probabilidad",Y360,"")),"")</f>
        <v>0.8</v>
      </c>
      <c r="AS360" s="404" t="str">
        <f t="shared" ref="AS360" si="458">IFERROR(IF(OR(AND(AO360="Muy Baja",AQ360="Leve"),AND(AO360="Muy Baja",AQ360="Menor"),AND(AO360="Baja",AQ360="Leve")),"Bajo",IF(OR(AND(AO360="Muy baja",AQ360="Moderado"),AND(AO360="Baja",AQ360="Menor"),AND(AO360="Baja",AQ360="Moderado"),AND(AO360="Media",AQ360="Leve"),AND(AO360="Media",AQ360="Menor"),AND(AO360="Media",AQ360="Moderado"),AND(AO360="Alta",AQ360="Leve"),AND(AO360="Alta",AQ360="Menor")),"Moderado",IF(OR(AND(AO360="Muy Baja",AQ360="Mayor"),AND(AO360="Baja",AQ360="Mayor"),AND(AO360="Media",AQ360="Mayor"),AND(AO360="Alta",AQ360="Moderado"),AND(AO360="Alta",AQ360="Mayor"),AND(AO360="Muy Alta",AQ360="Leve"),AND(AO360="Muy Alta",AQ360="Menor"),AND(AO360="Muy Alta",AQ360="Moderado"),AND(AO360="Muy Alta",AQ360="Mayor")),"Alto",IF(OR(AND(AO360="Muy Baja",AQ360="Catastrófico"),AND(AO360="Baja",AQ360="Catastrófico"),AND(AO360="Media",AQ360="Catastrófico"),AND(AO360="Alta",AQ360="Catastrófico"),AND(AO360="Muy Alta",AQ360="Catastrófico")),"Extremo","")))),"")</f>
        <v>Alto</v>
      </c>
      <c r="AT360" s="416">
        <f>+AP360</f>
        <v>0.6</v>
      </c>
      <c r="AU360" s="416">
        <f>+AR360</f>
        <v>0.8</v>
      </c>
      <c r="AV360" s="418" t="s">
        <v>122</v>
      </c>
      <c r="AW360" s="319"/>
      <c r="AX360" s="319"/>
      <c r="AY360" s="335">
        <v>2</v>
      </c>
      <c r="AZ360" s="336">
        <v>0</v>
      </c>
      <c r="BA360" s="336">
        <v>1</v>
      </c>
      <c r="BB360" s="336">
        <v>0</v>
      </c>
      <c r="BC360" s="336">
        <v>1</v>
      </c>
      <c r="BJ360" s="329"/>
      <c r="BK360" s="329"/>
      <c r="BL360" s="329"/>
      <c r="BM360" s="329"/>
      <c r="BN360" s="329"/>
      <c r="BO360" s="329"/>
      <c r="BP360" s="329"/>
      <c r="BQ360" s="329"/>
      <c r="BR360" s="329"/>
      <c r="BS360" s="329"/>
      <c r="BT360" s="329"/>
      <c r="BU360" s="329"/>
      <c r="BV360" s="329"/>
      <c r="BW360" s="329"/>
      <c r="BX360" s="329"/>
      <c r="BY360" s="329"/>
      <c r="BZ360" s="329"/>
      <c r="CA360" s="329"/>
      <c r="CB360" s="329"/>
      <c r="CC360" s="329"/>
      <c r="CD360" s="329"/>
      <c r="CE360" s="329"/>
      <c r="CF360" s="329"/>
      <c r="CG360" s="329"/>
      <c r="CH360" s="329"/>
      <c r="CL360" s="329"/>
    </row>
    <row r="361" spans="1:90" s="1" customFormat="1" ht="13.9" hidden="1" customHeight="1" x14ac:dyDescent="0.3">
      <c r="A361" s="565"/>
      <c r="B361" s="567" t="s">
        <v>365</v>
      </c>
      <c r="C361" s="567" t="s">
        <v>273</v>
      </c>
      <c r="D361" s="567" t="s">
        <v>365</v>
      </c>
      <c r="E361" s="567" t="s">
        <v>273</v>
      </c>
      <c r="F361" s="541"/>
      <c r="G361" s="541"/>
      <c r="H361" s="541"/>
      <c r="I361" s="541"/>
      <c r="J361" s="567" t="s">
        <v>353</v>
      </c>
      <c r="K361" s="582" t="s">
        <v>364</v>
      </c>
      <c r="L361" s="583" t="s">
        <v>363</v>
      </c>
      <c r="M361" s="583" t="str">
        <f t="shared" si="418"/>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1" s="567"/>
      <c r="O361" s="566">
        <v>5001</v>
      </c>
      <c r="P361" s="557"/>
      <c r="Q361" s="559"/>
      <c r="R361" s="581"/>
      <c r="S361" s="557"/>
      <c r="T361" s="559"/>
      <c r="U361" s="581"/>
      <c r="V361" s="557"/>
      <c r="W361" s="559"/>
      <c r="X361" s="561"/>
      <c r="Y361" s="559"/>
      <c r="Z361" s="561"/>
      <c r="AA361" s="566"/>
      <c r="AB361" s="408"/>
      <c r="AC361" s="433"/>
      <c r="AD361" s="138"/>
      <c r="AE361" s="331"/>
      <c r="AF361" s="330"/>
      <c r="AG361" s="331" t="str">
        <f t="shared" si="412"/>
        <v/>
      </c>
      <c r="AH361" s="332"/>
      <c r="AI361" s="332"/>
      <c r="AJ361" s="333" t="str">
        <f t="shared" si="413"/>
        <v/>
      </c>
      <c r="AK361" s="332"/>
      <c r="AL361" s="332"/>
      <c r="AM361" s="332"/>
      <c r="AN361" s="124"/>
      <c r="AO361" s="419" t="str">
        <f t="shared" si="414"/>
        <v/>
      </c>
      <c r="AP361" s="125"/>
      <c r="AQ361" s="419" t="str">
        <f t="shared" si="415"/>
        <v/>
      </c>
      <c r="AR361" s="125" t="str">
        <f t="shared" si="416"/>
        <v/>
      </c>
      <c r="AS361" s="404" t="str">
        <f t="shared" si="417"/>
        <v/>
      </c>
      <c r="AT361" s="404"/>
      <c r="AU361" s="404"/>
      <c r="AV361" s="418"/>
      <c r="AW361" s="319"/>
      <c r="AX361" s="319"/>
      <c r="AY361" s="139"/>
      <c r="AZ361" s="136"/>
      <c r="BA361" s="136"/>
      <c r="BB361" s="136"/>
      <c r="BC361" s="136"/>
      <c r="BJ361" s="329"/>
      <c r="BK361" s="329"/>
      <c r="BL361" s="329"/>
      <c r="BM361" s="329"/>
      <c r="BN361" s="329"/>
      <c r="BO361" s="329"/>
      <c r="BP361" s="329"/>
      <c r="BQ361" s="329"/>
      <c r="BR361" s="329"/>
      <c r="BS361" s="329"/>
      <c r="BT361" s="329"/>
      <c r="BU361" s="329"/>
      <c r="BV361" s="329"/>
      <c r="BW361" s="329"/>
      <c r="BX361" s="329"/>
      <c r="BY361" s="329"/>
      <c r="BZ361" s="329"/>
      <c r="CA361" s="329"/>
      <c r="CB361" s="329"/>
      <c r="CC361" s="329"/>
      <c r="CD361" s="329"/>
      <c r="CE361" s="329"/>
      <c r="CF361" s="329"/>
      <c r="CG361" s="329"/>
      <c r="CH361" s="329"/>
      <c r="CL361" s="329"/>
    </row>
    <row r="362" spans="1:90" s="1" customFormat="1" ht="13.9" hidden="1" customHeight="1" x14ac:dyDescent="0.3">
      <c r="A362" s="565"/>
      <c r="B362" s="567" t="s">
        <v>365</v>
      </c>
      <c r="C362" s="567" t="s">
        <v>273</v>
      </c>
      <c r="D362" s="567" t="s">
        <v>365</v>
      </c>
      <c r="E362" s="567" t="s">
        <v>273</v>
      </c>
      <c r="F362" s="541"/>
      <c r="G362" s="541"/>
      <c r="H362" s="541"/>
      <c r="I362" s="541"/>
      <c r="J362" s="567" t="s">
        <v>353</v>
      </c>
      <c r="K362" s="582" t="s">
        <v>364</v>
      </c>
      <c r="L362" s="583" t="s">
        <v>363</v>
      </c>
      <c r="M362" s="583" t="str">
        <f t="shared" si="418"/>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2" s="567"/>
      <c r="O362" s="566">
        <v>5001</v>
      </c>
      <c r="P362" s="557"/>
      <c r="Q362" s="559"/>
      <c r="R362" s="581"/>
      <c r="S362" s="557"/>
      <c r="T362" s="559"/>
      <c r="U362" s="581"/>
      <c r="V362" s="557"/>
      <c r="W362" s="559"/>
      <c r="X362" s="561"/>
      <c r="Y362" s="559"/>
      <c r="Z362" s="561"/>
      <c r="AA362" s="566"/>
      <c r="AB362" s="408"/>
      <c r="AC362" s="433"/>
      <c r="AD362" s="138"/>
      <c r="AE362" s="331"/>
      <c r="AF362" s="330"/>
      <c r="AG362" s="331" t="str">
        <f t="shared" si="412"/>
        <v/>
      </c>
      <c r="AH362" s="332"/>
      <c r="AI362" s="332"/>
      <c r="AJ362" s="333" t="str">
        <f t="shared" si="413"/>
        <v/>
      </c>
      <c r="AK362" s="332"/>
      <c r="AL362" s="332"/>
      <c r="AM362" s="332"/>
      <c r="AN362" s="124"/>
      <c r="AO362" s="419" t="str">
        <f t="shared" si="414"/>
        <v/>
      </c>
      <c r="AP362" s="125"/>
      <c r="AQ362" s="419" t="str">
        <f t="shared" si="415"/>
        <v/>
      </c>
      <c r="AR362" s="125" t="str">
        <f t="shared" si="416"/>
        <v/>
      </c>
      <c r="AS362" s="404" t="str">
        <f t="shared" si="417"/>
        <v/>
      </c>
      <c r="AT362" s="404"/>
      <c r="AU362" s="404"/>
      <c r="AV362" s="418"/>
      <c r="AW362" s="319"/>
      <c r="AX362" s="319"/>
      <c r="AY362" s="139"/>
      <c r="AZ362" s="136"/>
      <c r="BA362" s="136"/>
      <c r="BB362" s="136"/>
      <c r="BC362" s="136"/>
      <c r="BJ362" s="329"/>
      <c r="BK362" s="329"/>
      <c r="BL362" s="329"/>
      <c r="BM362" s="329"/>
      <c r="BN362" s="329"/>
      <c r="BO362" s="329"/>
      <c r="BP362" s="329"/>
      <c r="BQ362" s="329"/>
      <c r="BR362" s="329"/>
      <c r="BS362" s="329"/>
      <c r="BT362" s="329"/>
      <c r="BU362" s="329"/>
      <c r="BV362" s="329"/>
      <c r="BW362" s="329"/>
      <c r="BX362" s="329"/>
      <c r="BY362" s="329"/>
      <c r="BZ362" s="329"/>
      <c r="CA362" s="329"/>
      <c r="CB362" s="329"/>
      <c r="CC362" s="329"/>
      <c r="CD362" s="329"/>
      <c r="CE362" s="329"/>
      <c r="CF362" s="329"/>
      <c r="CG362" s="329"/>
      <c r="CH362" s="329"/>
      <c r="CL362" s="329"/>
    </row>
    <row r="363" spans="1:90" s="1" customFormat="1" ht="13.9" hidden="1" customHeight="1" x14ac:dyDescent="0.3">
      <c r="A363" s="565"/>
      <c r="B363" s="567" t="s">
        <v>365</v>
      </c>
      <c r="C363" s="567" t="s">
        <v>273</v>
      </c>
      <c r="D363" s="567" t="s">
        <v>365</v>
      </c>
      <c r="E363" s="567" t="s">
        <v>273</v>
      </c>
      <c r="F363" s="541"/>
      <c r="G363" s="541"/>
      <c r="H363" s="541"/>
      <c r="I363" s="541"/>
      <c r="J363" s="567" t="s">
        <v>353</v>
      </c>
      <c r="K363" s="582" t="s">
        <v>364</v>
      </c>
      <c r="L363" s="583" t="s">
        <v>363</v>
      </c>
      <c r="M363" s="583" t="str">
        <f t="shared" si="418"/>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3" s="567"/>
      <c r="O363" s="566">
        <v>5001</v>
      </c>
      <c r="P363" s="557"/>
      <c r="Q363" s="559"/>
      <c r="R363" s="581"/>
      <c r="S363" s="557"/>
      <c r="T363" s="559"/>
      <c r="U363" s="581"/>
      <c r="V363" s="557"/>
      <c r="W363" s="559"/>
      <c r="X363" s="561"/>
      <c r="Y363" s="559"/>
      <c r="Z363" s="561"/>
      <c r="AA363" s="566"/>
      <c r="AB363" s="408"/>
      <c r="AC363" s="433"/>
      <c r="AD363" s="138"/>
      <c r="AE363" s="331"/>
      <c r="AF363" s="330"/>
      <c r="AG363" s="331" t="str">
        <f t="shared" si="412"/>
        <v/>
      </c>
      <c r="AH363" s="332"/>
      <c r="AI363" s="332"/>
      <c r="AJ363" s="333" t="str">
        <f t="shared" si="413"/>
        <v/>
      </c>
      <c r="AK363" s="332"/>
      <c r="AL363" s="332"/>
      <c r="AM363" s="332"/>
      <c r="AN363" s="124"/>
      <c r="AO363" s="419" t="str">
        <f t="shared" si="414"/>
        <v/>
      </c>
      <c r="AP363" s="125"/>
      <c r="AQ363" s="419" t="str">
        <f t="shared" si="415"/>
        <v/>
      </c>
      <c r="AR363" s="125" t="str">
        <f t="shared" si="416"/>
        <v/>
      </c>
      <c r="AS363" s="404" t="str">
        <f t="shared" si="417"/>
        <v/>
      </c>
      <c r="AT363" s="404"/>
      <c r="AU363" s="404"/>
      <c r="AV363" s="418"/>
      <c r="AW363" s="319"/>
      <c r="AX363" s="319"/>
      <c r="AY363" s="139"/>
      <c r="AZ363" s="136"/>
      <c r="BA363" s="136"/>
      <c r="BB363" s="136"/>
      <c r="BC363" s="136"/>
      <c r="BJ363" s="329"/>
      <c r="BK363" s="329"/>
      <c r="BL363" s="329"/>
      <c r="BM363" s="329"/>
      <c r="BN363" s="329"/>
      <c r="BO363" s="329"/>
      <c r="BP363" s="329"/>
      <c r="BQ363" s="329"/>
      <c r="BR363" s="329"/>
      <c r="BS363" s="329"/>
      <c r="BT363" s="329"/>
      <c r="BU363" s="329"/>
      <c r="BV363" s="329"/>
      <c r="BW363" s="329"/>
      <c r="BX363" s="329"/>
      <c r="BY363" s="329"/>
      <c r="BZ363" s="329"/>
      <c r="CA363" s="329"/>
      <c r="CB363" s="329"/>
      <c r="CC363" s="329"/>
      <c r="CD363" s="329"/>
      <c r="CE363" s="329"/>
      <c r="CF363" s="329"/>
      <c r="CG363" s="329"/>
      <c r="CH363" s="329"/>
      <c r="CL363" s="329"/>
    </row>
    <row r="364" spans="1:90" s="1" customFormat="1" ht="13.9" hidden="1" customHeight="1" x14ac:dyDescent="0.3">
      <c r="A364" s="565"/>
      <c r="B364" s="567" t="s">
        <v>365</v>
      </c>
      <c r="C364" s="567" t="s">
        <v>273</v>
      </c>
      <c r="D364" s="567" t="s">
        <v>365</v>
      </c>
      <c r="E364" s="567" t="s">
        <v>273</v>
      </c>
      <c r="F364" s="541"/>
      <c r="G364" s="541"/>
      <c r="H364" s="541"/>
      <c r="I364" s="541"/>
      <c r="J364" s="567" t="s">
        <v>353</v>
      </c>
      <c r="K364" s="582" t="s">
        <v>364</v>
      </c>
      <c r="L364" s="583" t="s">
        <v>363</v>
      </c>
      <c r="M364" s="583" t="str">
        <f t="shared" si="418"/>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4" s="567"/>
      <c r="O364" s="566">
        <v>5001</v>
      </c>
      <c r="P364" s="557"/>
      <c r="Q364" s="559"/>
      <c r="R364" s="581"/>
      <c r="S364" s="557"/>
      <c r="T364" s="559"/>
      <c r="U364" s="581"/>
      <c r="V364" s="557"/>
      <c r="W364" s="559"/>
      <c r="X364" s="561"/>
      <c r="Y364" s="559"/>
      <c r="Z364" s="561"/>
      <c r="AA364" s="566"/>
      <c r="AB364" s="408"/>
      <c r="AC364" s="433"/>
      <c r="AD364" s="138"/>
      <c r="AE364" s="331"/>
      <c r="AF364" s="330"/>
      <c r="AG364" s="331" t="str">
        <f t="shared" si="412"/>
        <v/>
      </c>
      <c r="AH364" s="332"/>
      <c r="AI364" s="332"/>
      <c r="AJ364" s="333" t="str">
        <f t="shared" si="413"/>
        <v/>
      </c>
      <c r="AK364" s="332"/>
      <c r="AL364" s="332"/>
      <c r="AM364" s="332"/>
      <c r="AN364" s="124"/>
      <c r="AO364" s="419" t="str">
        <f t="shared" si="414"/>
        <v/>
      </c>
      <c r="AP364" s="125"/>
      <c r="AQ364" s="419" t="str">
        <f t="shared" si="415"/>
        <v/>
      </c>
      <c r="AR364" s="125" t="str">
        <f t="shared" si="416"/>
        <v/>
      </c>
      <c r="AS364" s="404" t="str">
        <f t="shared" si="417"/>
        <v/>
      </c>
      <c r="AT364" s="404"/>
      <c r="AU364" s="404"/>
      <c r="AV364" s="418"/>
      <c r="AW364" s="319"/>
      <c r="AX364" s="319"/>
      <c r="AY364" s="139"/>
      <c r="AZ364" s="136"/>
      <c r="BA364" s="136"/>
      <c r="BB364" s="136"/>
      <c r="BC364" s="136"/>
      <c r="BJ364" s="329"/>
      <c r="BK364" s="329"/>
      <c r="BL364" s="329"/>
      <c r="BM364" s="329"/>
      <c r="BN364" s="329"/>
      <c r="BO364" s="329"/>
      <c r="BP364" s="329"/>
      <c r="BQ364" s="329"/>
      <c r="BR364" s="329"/>
      <c r="BS364" s="329"/>
      <c r="BT364" s="329"/>
      <c r="BU364" s="329"/>
      <c r="BV364" s="329"/>
      <c r="BW364" s="329"/>
      <c r="BX364" s="329"/>
      <c r="BY364" s="329"/>
      <c r="BZ364" s="329"/>
      <c r="CA364" s="329"/>
      <c r="CB364" s="329"/>
      <c r="CC364" s="329"/>
      <c r="CD364" s="329"/>
      <c r="CE364" s="329"/>
      <c r="CF364" s="329"/>
      <c r="CG364" s="329"/>
      <c r="CH364" s="329"/>
      <c r="CL364" s="329"/>
    </row>
    <row r="365" spans="1:90" s="1" customFormat="1" ht="13.9" hidden="1" customHeight="1" x14ac:dyDescent="0.3">
      <c r="A365" s="565"/>
      <c r="B365" s="567" t="s">
        <v>365</v>
      </c>
      <c r="C365" s="567" t="s">
        <v>273</v>
      </c>
      <c r="D365" s="567" t="s">
        <v>365</v>
      </c>
      <c r="E365" s="567" t="s">
        <v>273</v>
      </c>
      <c r="F365" s="541"/>
      <c r="G365" s="541"/>
      <c r="H365" s="541"/>
      <c r="I365" s="541"/>
      <c r="J365" s="567" t="s">
        <v>353</v>
      </c>
      <c r="K365" s="582" t="s">
        <v>364</v>
      </c>
      <c r="L365" s="583" t="s">
        <v>363</v>
      </c>
      <c r="M365" s="583" t="str">
        <f t="shared" si="418"/>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5" s="567"/>
      <c r="O365" s="566">
        <v>5001</v>
      </c>
      <c r="P365" s="557"/>
      <c r="Q365" s="559"/>
      <c r="R365" s="581"/>
      <c r="S365" s="557"/>
      <c r="T365" s="559"/>
      <c r="U365" s="581"/>
      <c r="V365" s="557"/>
      <c r="W365" s="559"/>
      <c r="X365" s="561"/>
      <c r="Y365" s="559"/>
      <c r="Z365" s="561"/>
      <c r="AA365" s="566"/>
      <c r="AB365" s="408"/>
      <c r="AC365" s="433"/>
      <c r="AD365" s="138"/>
      <c r="AE365" s="331"/>
      <c r="AF365" s="330"/>
      <c r="AG365" s="331" t="str">
        <f t="shared" si="412"/>
        <v/>
      </c>
      <c r="AH365" s="332"/>
      <c r="AI365" s="332"/>
      <c r="AJ365" s="333" t="str">
        <f t="shared" si="413"/>
        <v/>
      </c>
      <c r="AK365" s="332"/>
      <c r="AL365" s="332"/>
      <c r="AM365" s="332"/>
      <c r="AN365" s="124"/>
      <c r="AO365" s="419" t="str">
        <f t="shared" si="414"/>
        <v/>
      </c>
      <c r="AP365" s="125"/>
      <c r="AQ365" s="419" t="str">
        <f t="shared" si="415"/>
        <v/>
      </c>
      <c r="AR365" s="125" t="str">
        <f t="shared" si="416"/>
        <v/>
      </c>
      <c r="AS365" s="404" t="str">
        <f t="shared" si="417"/>
        <v/>
      </c>
      <c r="AT365" s="404"/>
      <c r="AU365" s="404"/>
      <c r="AV365" s="418"/>
      <c r="AW365" s="319"/>
      <c r="AX365" s="319"/>
      <c r="AY365" s="139"/>
      <c r="AZ365" s="136"/>
      <c r="BA365" s="136"/>
      <c r="BB365" s="136"/>
      <c r="BC365" s="136"/>
      <c r="BJ365" s="329"/>
      <c r="BK365" s="329"/>
      <c r="BL365" s="329"/>
      <c r="BM365" s="329"/>
      <c r="BN365" s="329"/>
      <c r="BO365" s="329"/>
      <c r="BP365" s="329"/>
      <c r="BQ365" s="329"/>
      <c r="BR365" s="329"/>
      <c r="BS365" s="329"/>
      <c r="BT365" s="329"/>
      <c r="BU365" s="329"/>
      <c r="BV365" s="329"/>
      <c r="BW365" s="329"/>
      <c r="BX365" s="329"/>
      <c r="BY365" s="329"/>
      <c r="BZ365" s="329"/>
      <c r="CA365" s="329"/>
      <c r="CB365" s="329"/>
      <c r="CC365" s="329"/>
      <c r="CD365" s="329"/>
      <c r="CE365" s="329"/>
      <c r="CF365" s="329"/>
      <c r="CG365" s="329"/>
      <c r="CH365" s="329"/>
      <c r="CL365" s="329"/>
    </row>
    <row r="366" spans="1:90" s="1" customFormat="1" ht="132" customHeight="1" x14ac:dyDescent="0.3">
      <c r="A366" s="565" t="s">
        <v>362</v>
      </c>
      <c r="B366" s="567" t="s">
        <v>924</v>
      </c>
      <c r="C366" s="567" t="s">
        <v>273</v>
      </c>
      <c r="D366" s="567" t="s">
        <v>924</v>
      </c>
      <c r="E366" s="567" t="s">
        <v>273</v>
      </c>
      <c r="F366" s="541" t="s">
        <v>778</v>
      </c>
      <c r="G366" s="541" t="s">
        <v>790</v>
      </c>
      <c r="H366" s="541" t="s">
        <v>795</v>
      </c>
      <c r="I366" s="541" t="s">
        <v>800</v>
      </c>
      <c r="J366" s="567" t="s">
        <v>353</v>
      </c>
      <c r="K366" s="582" t="s">
        <v>360</v>
      </c>
      <c r="L366" s="583" t="s">
        <v>359</v>
      </c>
      <c r="M366" s="583" t="str">
        <f t="shared" si="418"/>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66" s="567" t="s">
        <v>116</v>
      </c>
      <c r="O366" s="566">
        <v>2</v>
      </c>
      <c r="P366" s="557" t="str">
        <f t="shared" si="419"/>
        <v>Muy Baja</v>
      </c>
      <c r="Q366" s="559">
        <f t="shared" ref="Q366" si="459">IF(P366="","",IF(P366="Muy Baja",0.2,IF(P366="Baja",0.4,IF(P366="Media",0.6,IF(P366="Alta",0.8,IF(P366="Muy Alta",1,))))))</f>
        <v>0.2</v>
      </c>
      <c r="R366" s="581"/>
      <c r="S366" s="557" t="str">
        <f>IF(OR(R366='Tabla Impacto'!$C$11,R366='Tabla Impacto'!$D$11),"Leve",IF(OR(R366='Tabla Impacto'!$C$12,R366='Tabla Impacto'!$D$12),"Menor",IF(OR(R366='Tabla Impacto'!$C$13,R366='Tabla Impacto'!$D$13),"Moderado",IF(OR(R366='Tabla Impacto'!$C$14,R366='Tabla Impacto'!$D$14),"Mayor",IF(OR(R366='Tabla Impacto'!$C$15,R366='Tabla Impacto'!$D$15),"Catastrófico","")))))</f>
        <v/>
      </c>
      <c r="T366" s="559" t="str">
        <f t="shared" ref="T366" si="460">IF(S366="","",IF(S366="Leve",0.2,IF(S366="Menor",0.4,IF(S366="Moderado",0.6,IF(S366="Mayor",0.8,IF(S366="Catastrófico",1,))))))</f>
        <v/>
      </c>
      <c r="U366" s="581" t="s">
        <v>138</v>
      </c>
      <c r="V366" s="557" t="str">
        <f>IF(OR(U366='Tabla Impacto'!$C$11,U366='Tabla Impacto'!$D$11),"Leve",IF(OR(U366='Tabla Impacto'!$C$12,U366='Tabla Impacto'!$D$12),"Menor",IF(OR(U366='Tabla Impacto'!$C$13,U366='Tabla Impacto'!$D$13),"Moderado",IF(OR(U366='Tabla Impacto'!$C$14,U366='Tabla Impacto'!$D$14),"Mayor",IF(OR(U366='Tabla Impacto'!$C$15,U366='Tabla Impacto'!$D$15),"Catastrófico","")))))</f>
        <v>Catastrófico</v>
      </c>
      <c r="W366" s="559">
        <f t="shared" ref="W366" si="461">IF(V366="","",IF(V366="Leve",0.2,IF(V366="Menor",0.4,IF(V366="Moderado",0.6,IF(V366="Mayor",0.8,IF(V366="Catastrófico",1,))))))</f>
        <v>1</v>
      </c>
      <c r="X366" s="561" t="str">
        <f>IF(Y366="","",IF(Y366='Tabla Impacto'!$G$4,'Tabla Impacto'!$F$4,IF(Y366='Tabla Impacto'!$G$5,'Tabla Impacto'!$F$5,IF(Y366='Tabla Impacto'!$G$6,'Tabla Impacto'!$F$6,IF(Y366='Tabla Impacto'!$G$7,'Tabla Impacto'!$F$7,IF(Y366='Tabla Impacto'!$G$8,'Tabla Impacto'!$F$8))))))</f>
        <v>Catastrófico</v>
      </c>
      <c r="Y366" s="559">
        <f t="shared" ref="Y366" si="462">+IF(T366="",W366,IF(W366="",T366,IF(T366&gt;W366,T366,W366)))</f>
        <v>1</v>
      </c>
      <c r="Z366" s="561" t="str">
        <f t="shared" ref="Z366" si="463">IF(OR(AND(P366="Muy Baja",X366="Leve"),AND(P366="Muy Baja",X366="Menor"),AND(P366="Baja",X366="Leve")),"Bajo",IF(OR(AND(P366="Muy baja",X366="Moderado"),AND(P366="Baja",X366="Menor"),AND(P366="Baja",X366="Moderado"),AND(P366="Media",X366="Leve"),AND(P366="Media",X366="Menor"),AND(P366="Media",X366="Moderado"),AND(P366="Alta",X366="Leve"),AND(P366="Alta",X366="Menor")),"Moderado",IF(OR(AND(P366="Muy Baja",X366="Mayor"),AND(P366="Baja",X366="Mayor"),AND(P366="Media",X366="Mayor"),AND(P366="Alta",X366="Moderado"),AND(P366="Alta",X366="Mayor"),AND(P366="Muy Alta",X366="Leve"),AND(P366="Muy Alta",X366="Menor"),AND(P366="Muy Alta",X366="Moderado"),AND(P366="Muy Alta",X366="Mayor")),"Alto",IF(OR(AND(P366="Muy Baja",X366="Catastrófico"),AND(P366="Baja",X366="Catastrófico"),AND(P366="Media",X366="Catastrófico"),AND(P366="Alta",X366="Catastrófico"),AND(P366="Muy Alta",X366="Catastrófico")),"Extremo",""))))</f>
        <v>Extremo</v>
      </c>
      <c r="AA366" s="566"/>
      <c r="AB366" s="408">
        <v>1</v>
      </c>
      <c r="AC366" s="433" t="s">
        <v>890</v>
      </c>
      <c r="AD366" s="138"/>
      <c r="AE366" s="331" t="s">
        <v>223</v>
      </c>
      <c r="AF366" s="330" t="s">
        <v>760</v>
      </c>
      <c r="AG366" s="331" t="s">
        <v>3</v>
      </c>
      <c r="AH366" s="332" t="s">
        <v>12</v>
      </c>
      <c r="AI366" s="332" t="s">
        <v>8</v>
      </c>
      <c r="AJ366" s="333" t="str">
        <f t="shared" si="413"/>
        <v>40%</v>
      </c>
      <c r="AK366" s="332" t="s">
        <v>17</v>
      </c>
      <c r="AL366" s="332" t="s">
        <v>20</v>
      </c>
      <c r="AM366" s="332" t="s">
        <v>111</v>
      </c>
      <c r="AN366" s="309">
        <f>IFERROR(IF(AG366="Probabilidad",(Q366-(+Q366*AJ366)),IF(AG366="Impacto",Q366,"")),"")</f>
        <v>0.12</v>
      </c>
      <c r="AO366" s="419" t="str">
        <f t="shared" si="414"/>
        <v>Muy Baja</v>
      </c>
      <c r="AP366" s="125">
        <f>+AN366</f>
        <v>0.12</v>
      </c>
      <c r="AQ366" s="419" t="str">
        <f t="shared" si="415"/>
        <v>Catastrófico</v>
      </c>
      <c r="AR366" s="125">
        <f>IFERROR(IF(AG366="Impacto",(Y366-(+Y366*AJ366)),IF(AG366="Probabilidad",Y366,"")),"")</f>
        <v>1</v>
      </c>
      <c r="AS366" s="404" t="str">
        <f t="shared" si="417"/>
        <v>Extremo</v>
      </c>
      <c r="AT366" s="416">
        <f>+AP366</f>
        <v>0.12</v>
      </c>
      <c r="AU366" s="416">
        <f>+AR366</f>
        <v>1</v>
      </c>
      <c r="AV366" s="418" t="s">
        <v>122</v>
      </c>
      <c r="AW366" s="319"/>
      <c r="AX366" s="319"/>
      <c r="AY366" s="335">
        <v>0</v>
      </c>
      <c r="AZ366" s="336">
        <v>0</v>
      </c>
      <c r="BA366" s="336">
        <v>0</v>
      </c>
      <c r="BB366" s="336">
        <v>0</v>
      </c>
      <c r="BC366" s="336">
        <v>0</v>
      </c>
      <c r="BJ366" s="329"/>
      <c r="BK366" s="329"/>
      <c r="BL366" s="329"/>
      <c r="BM366" s="329"/>
      <c r="BN366" s="329"/>
      <c r="BO366" s="329"/>
      <c r="BP366" s="329"/>
      <c r="BQ366" s="329"/>
      <c r="BR366" s="329"/>
      <c r="BS366" s="329"/>
      <c r="BT366" s="329"/>
      <c r="BU366" s="329"/>
      <c r="BV366" s="329"/>
      <c r="BW366" s="329"/>
      <c r="BX366" s="329"/>
      <c r="BY366" s="329"/>
      <c r="BZ366" s="329"/>
      <c r="CA366" s="329"/>
      <c r="CB366" s="329"/>
      <c r="CC366" s="329"/>
      <c r="CD366" s="329"/>
      <c r="CE366" s="329"/>
      <c r="CF366" s="329"/>
      <c r="CG366" s="329"/>
      <c r="CH366" s="329"/>
      <c r="CL366" s="329"/>
    </row>
    <row r="367" spans="1:90" s="1" customFormat="1" ht="13.9" hidden="1" customHeight="1" x14ac:dyDescent="0.3">
      <c r="A367" s="565"/>
      <c r="B367" s="567" t="s">
        <v>361</v>
      </c>
      <c r="C367" s="567" t="s">
        <v>273</v>
      </c>
      <c r="D367" s="567" t="s">
        <v>361</v>
      </c>
      <c r="E367" s="567" t="s">
        <v>273</v>
      </c>
      <c r="F367" s="541"/>
      <c r="G367" s="541"/>
      <c r="H367" s="541"/>
      <c r="I367" s="541"/>
      <c r="J367" s="567" t="s">
        <v>353</v>
      </c>
      <c r="K367" s="582" t="s">
        <v>360</v>
      </c>
      <c r="L367" s="583" t="s">
        <v>359</v>
      </c>
      <c r="M367" s="583" t="str">
        <f t="shared" si="418"/>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67" s="567"/>
      <c r="O367" s="566">
        <v>2</v>
      </c>
      <c r="P367" s="557"/>
      <c r="Q367" s="559"/>
      <c r="R367" s="581"/>
      <c r="S367" s="557"/>
      <c r="T367" s="559"/>
      <c r="U367" s="581"/>
      <c r="V367" s="557"/>
      <c r="W367" s="559"/>
      <c r="X367" s="561"/>
      <c r="Y367" s="559"/>
      <c r="Z367" s="561"/>
      <c r="AA367" s="566"/>
      <c r="AB367" s="408"/>
      <c r="AC367" s="433"/>
      <c r="AD367" s="138"/>
      <c r="AE367" s="331"/>
      <c r="AF367" s="330"/>
      <c r="AG367" s="331" t="str">
        <f t="shared" si="412"/>
        <v/>
      </c>
      <c r="AH367" s="332"/>
      <c r="AI367" s="332"/>
      <c r="AJ367" s="333" t="str">
        <f t="shared" si="413"/>
        <v/>
      </c>
      <c r="AK367" s="332"/>
      <c r="AL367" s="332"/>
      <c r="AM367" s="332"/>
      <c r="AN367" s="124"/>
      <c r="AO367" s="419" t="str">
        <f t="shared" si="414"/>
        <v/>
      </c>
      <c r="AP367" s="125"/>
      <c r="AQ367" s="419" t="str">
        <f t="shared" si="415"/>
        <v/>
      </c>
      <c r="AR367" s="125" t="str">
        <f t="shared" si="416"/>
        <v/>
      </c>
      <c r="AS367" s="404" t="str">
        <f t="shared" si="417"/>
        <v/>
      </c>
      <c r="AT367" s="404"/>
      <c r="AU367" s="404"/>
      <c r="AV367" s="418"/>
      <c r="AW367" s="319"/>
      <c r="AX367" s="319"/>
      <c r="AY367" s="139"/>
      <c r="AZ367" s="136"/>
      <c r="BA367" s="136"/>
      <c r="BB367" s="136"/>
      <c r="BC367" s="136"/>
      <c r="BJ367" s="329"/>
      <c r="BK367" s="329"/>
      <c r="BL367" s="329"/>
      <c r="BM367" s="329"/>
      <c r="BN367" s="329"/>
      <c r="BO367" s="329"/>
      <c r="BP367" s="329"/>
      <c r="BQ367" s="329"/>
      <c r="BR367" s="329"/>
      <c r="BS367" s="329"/>
      <c r="BT367" s="329"/>
      <c r="BU367" s="329"/>
      <c r="BV367" s="329"/>
      <c r="BW367" s="329"/>
      <c r="BX367" s="329"/>
      <c r="BY367" s="329"/>
      <c r="BZ367" s="329"/>
      <c r="CA367" s="329"/>
      <c r="CB367" s="329"/>
      <c r="CC367" s="329"/>
      <c r="CD367" s="329"/>
      <c r="CE367" s="329"/>
      <c r="CF367" s="329"/>
      <c r="CG367" s="329"/>
      <c r="CH367" s="329"/>
      <c r="CL367" s="329"/>
    </row>
    <row r="368" spans="1:90" s="1" customFormat="1" ht="13.9" hidden="1" customHeight="1" x14ac:dyDescent="0.3">
      <c r="A368" s="565"/>
      <c r="B368" s="567" t="s">
        <v>361</v>
      </c>
      <c r="C368" s="567" t="s">
        <v>273</v>
      </c>
      <c r="D368" s="567" t="s">
        <v>361</v>
      </c>
      <c r="E368" s="567" t="s">
        <v>273</v>
      </c>
      <c r="F368" s="541"/>
      <c r="G368" s="541"/>
      <c r="H368" s="541"/>
      <c r="I368" s="541"/>
      <c r="J368" s="567" t="s">
        <v>353</v>
      </c>
      <c r="K368" s="582" t="s">
        <v>360</v>
      </c>
      <c r="L368" s="583" t="s">
        <v>359</v>
      </c>
      <c r="M368" s="583" t="str">
        <f t="shared" si="418"/>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68" s="567"/>
      <c r="O368" s="566">
        <v>2</v>
      </c>
      <c r="P368" s="557"/>
      <c r="Q368" s="559"/>
      <c r="R368" s="581"/>
      <c r="S368" s="557"/>
      <c r="T368" s="559"/>
      <c r="U368" s="581"/>
      <c r="V368" s="557"/>
      <c r="W368" s="559"/>
      <c r="X368" s="561"/>
      <c r="Y368" s="559"/>
      <c r="Z368" s="561"/>
      <c r="AA368" s="566"/>
      <c r="AB368" s="408"/>
      <c r="AC368" s="433"/>
      <c r="AD368" s="138"/>
      <c r="AE368" s="331"/>
      <c r="AF368" s="330"/>
      <c r="AG368" s="331" t="str">
        <f t="shared" si="412"/>
        <v/>
      </c>
      <c r="AH368" s="332"/>
      <c r="AI368" s="332"/>
      <c r="AJ368" s="333" t="str">
        <f t="shared" si="413"/>
        <v/>
      </c>
      <c r="AK368" s="332"/>
      <c r="AL368" s="332"/>
      <c r="AM368" s="332"/>
      <c r="AN368" s="124"/>
      <c r="AO368" s="419" t="str">
        <f t="shared" si="414"/>
        <v/>
      </c>
      <c r="AP368" s="125"/>
      <c r="AQ368" s="419" t="str">
        <f t="shared" si="415"/>
        <v/>
      </c>
      <c r="AR368" s="125" t="str">
        <f t="shared" si="416"/>
        <v/>
      </c>
      <c r="AS368" s="404" t="str">
        <f t="shared" si="417"/>
        <v/>
      </c>
      <c r="AT368" s="404"/>
      <c r="AU368" s="404"/>
      <c r="AV368" s="418"/>
      <c r="AW368" s="319"/>
      <c r="AX368" s="319"/>
      <c r="AY368" s="139"/>
      <c r="AZ368" s="136"/>
      <c r="BA368" s="136"/>
      <c r="BB368" s="136"/>
      <c r="BC368" s="136"/>
      <c r="BJ368" s="329"/>
      <c r="BK368" s="329"/>
      <c r="BL368" s="329"/>
      <c r="BM368" s="329"/>
      <c r="BN368" s="329"/>
      <c r="BO368" s="329"/>
      <c r="BP368" s="329"/>
      <c r="BQ368" s="329"/>
      <c r="BR368" s="329"/>
      <c r="BS368" s="329"/>
      <c r="BT368" s="329"/>
      <c r="BU368" s="329"/>
      <c r="BV368" s="329"/>
      <c r="BW368" s="329"/>
      <c r="BX368" s="329"/>
      <c r="BY368" s="329"/>
      <c r="BZ368" s="329"/>
      <c r="CA368" s="329"/>
      <c r="CB368" s="329"/>
      <c r="CC368" s="329"/>
      <c r="CD368" s="329"/>
      <c r="CE368" s="329"/>
      <c r="CF368" s="329"/>
      <c r="CG368" s="329"/>
      <c r="CH368" s="329"/>
      <c r="CL368" s="329"/>
    </row>
    <row r="369" spans="1:90" s="1" customFormat="1" ht="13.9" hidden="1" customHeight="1" x14ac:dyDescent="0.3">
      <c r="A369" s="565"/>
      <c r="B369" s="567" t="s">
        <v>361</v>
      </c>
      <c r="C369" s="567" t="s">
        <v>273</v>
      </c>
      <c r="D369" s="567" t="s">
        <v>361</v>
      </c>
      <c r="E369" s="567" t="s">
        <v>273</v>
      </c>
      <c r="F369" s="541"/>
      <c r="G369" s="541"/>
      <c r="H369" s="541"/>
      <c r="I369" s="541"/>
      <c r="J369" s="567" t="s">
        <v>353</v>
      </c>
      <c r="K369" s="582" t="s">
        <v>360</v>
      </c>
      <c r="L369" s="583" t="s">
        <v>359</v>
      </c>
      <c r="M369" s="583" t="str">
        <f t="shared" si="418"/>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69" s="567"/>
      <c r="O369" s="566">
        <v>2</v>
      </c>
      <c r="P369" s="557"/>
      <c r="Q369" s="559"/>
      <c r="R369" s="581"/>
      <c r="S369" s="557"/>
      <c r="T369" s="559"/>
      <c r="U369" s="581"/>
      <c r="V369" s="557"/>
      <c r="W369" s="559"/>
      <c r="X369" s="561"/>
      <c r="Y369" s="559"/>
      <c r="Z369" s="561"/>
      <c r="AA369" s="566"/>
      <c r="AB369" s="408"/>
      <c r="AC369" s="433"/>
      <c r="AD369" s="138"/>
      <c r="AE369" s="331"/>
      <c r="AF369" s="330"/>
      <c r="AG369" s="331" t="str">
        <f t="shared" si="412"/>
        <v/>
      </c>
      <c r="AH369" s="332"/>
      <c r="AI369" s="332"/>
      <c r="AJ369" s="333" t="str">
        <f t="shared" si="413"/>
        <v/>
      </c>
      <c r="AK369" s="332"/>
      <c r="AL369" s="332"/>
      <c r="AM369" s="332"/>
      <c r="AN369" s="124"/>
      <c r="AO369" s="419" t="str">
        <f t="shared" si="414"/>
        <v/>
      </c>
      <c r="AP369" s="125"/>
      <c r="AQ369" s="419" t="str">
        <f t="shared" si="415"/>
        <v/>
      </c>
      <c r="AR369" s="125" t="str">
        <f t="shared" si="416"/>
        <v/>
      </c>
      <c r="AS369" s="404" t="str">
        <f t="shared" si="417"/>
        <v/>
      </c>
      <c r="AT369" s="404"/>
      <c r="AU369" s="404"/>
      <c r="AV369" s="418"/>
      <c r="AW369" s="319"/>
      <c r="AX369" s="319"/>
      <c r="AY369" s="139"/>
      <c r="AZ369" s="136"/>
      <c r="BA369" s="136"/>
      <c r="BB369" s="136"/>
      <c r="BC369" s="136"/>
      <c r="BJ369" s="329"/>
      <c r="BK369" s="329"/>
      <c r="BL369" s="329"/>
      <c r="BM369" s="329"/>
      <c r="BN369" s="329"/>
      <c r="BO369" s="329"/>
      <c r="BP369" s="329"/>
      <c r="BQ369" s="329"/>
      <c r="BR369" s="329"/>
      <c r="BS369" s="329"/>
      <c r="BT369" s="329"/>
      <c r="BU369" s="329"/>
      <c r="BV369" s="329"/>
      <c r="BW369" s="329"/>
      <c r="BX369" s="329"/>
      <c r="BY369" s="329"/>
      <c r="BZ369" s="329"/>
      <c r="CA369" s="329"/>
      <c r="CB369" s="329"/>
      <c r="CC369" s="329"/>
      <c r="CD369" s="329"/>
      <c r="CE369" s="329"/>
      <c r="CF369" s="329"/>
      <c r="CG369" s="329"/>
      <c r="CH369" s="329"/>
      <c r="CL369" s="329"/>
    </row>
    <row r="370" spans="1:90" s="1" customFormat="1" ht="13.9" hidden="1" customHeight="1" x14ac:dyDescent="0.3">
      <c r="A370" s="565"/>
      <c r="B370" s="567" t="s">
        <v>361</v>
      </c>
      <c r="C370" s="567" t="s">
        <v>273</v>
      </c>
      <c r="D370" s="567" t="s">
        <v>361</v>
      </c>
      <c r="E370" s="567" t="s">
        <v>273</v>
      </c>
      <c r="F370" s="541"/>
      <c r="G370" s="541"/>
      <c r="H370" s="541"/>
      <c r="I370" s="541"/>
      <c r="J370" s="567" t="s">
        <v>353</v>
      </c>
      <c r="K370" s="582" t="s">
        <v>360</v>
      </c>
      <c r="L370" s="583" t="s">
        <v>359</v>
      </c>
      <c r="M370" s="583" t="str">
        <f t="shared" si="418"/>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70" s="567"/>
      <c r="O370" s="566">
        <v>2</v>
      </c>
      <c r="P370" s="557"/>
      <c r="Q370" s="559"/>
      <c r="R370" s="581"/>
      <c r="S370" s="557"/>
      <c r="T370" s="559"/>
      <c r="U370" s="581"/>
      <c r="V370" s="557"/>
      <c r="W370" s="559"/>
      <c r="X370" s="561"/>
      <c r="Y370" s="559"/>
      <c r="Z370" s="561"/>
      <c r="AA370" s="566"/>
      <c r="AB370" s="408"/>
      <c r="AC370" s="433"/>
      <c r="AD370" s="138"/>
      <c r="AE370" s="331"/>
      <c r="AF370" s="330"/>
      <c r="AG370" s="331" t="str">
        <f t="shared" si="412"/>
        <v/>
      </c>
      <c r="AH370" s="332"/>
      <c r="AI370" s="332"/>
      <c r="AJ370" s="333" t="str">
        <f t="shared" si="413"/>
        <v/>
      </c>
      <c r="AK370" s="332"/>
      <c r="AL370" s="332"/>
      <c r="AM370" s="332"/>
      <c r="AN370" s="124"/>
      <c r="AO370" s="419" t="str">
        <f t="shared" si="414"/>
        <v/>
      </c>
      <c r="AP370" s="125"/>
      <c r="AQ370" s="419" t="str">
        <f t="shared" si="415"/>
        <v/>
      </c>
      <c r="AR370" s="125" t="str">
        <f t="shared" si="416"/>
        <v/>
      </c>
      <c r="AS370" s="404" t="str">
        <f t="shared" si="417"/>
        <v/>
      </c>
      <c r="AT370" s="404"/>
      <c r="AU370" s="404"/>
      <c r="AV370" s="418"/>
      <c r="AW370" s="319"/>
      <c r="AX370" s="319"/>
      <c r="AY370" s="139"/>
      <c r="AZ370" s="136"/>
      <c r="BA370" s="136"/>
      <c r="BB370" s="136"/>
      <c r="BC370" s="136"/>
      <c r="BJ370" s="329"/>
      <c r="BK370" s="329"/>
      <c r="BL370" s="329"/>
      <c r="BM370" s="329"/>
      <c r="BN370" s="329"/>
      <c r="BO370" s="329"/>
      <c r="BP370" s="329"/>
      <c r="BQ370" s="329"/>
      <c r="BR370" s="329"/>
      <c r="BS370" s="329"/>
      <c r="BT370" s="329"/>
      <c r="BU370" s="329"/>
      <c r="BV370" s="329"/>
      <c r="BW370" s="329"/>
      <c r="BX370" s="329"/>
      <c r="BY370" s="329"/>
      <c r="BZ370" s="329"/>
      <c r="CA370" s="329"/>
      <c r="CB370" s="329"/>
      <c r="CC370" s="329"/>
      <c r="CD370" s="329"/>
      <c r="CE370" s="329"/>
      <c r="CF370" s="329"/>
      <c r="CG370" s="329"/>
      <c r="CH370" s="329"/>
      <c r="CL370" s="329"/>
    </row>
    <row r="371" spans="1:90" s="1" customFormat="1" ht="13.9" hidden="1" customHeight="1" x14ac:dyDescent="0.3">
      <c r="A371" s="565"/>
      <c r="B371" s="567" t="s">
        <v>361</v>
      </c>
      <c r="C371" s="567" t="s">
        <v>273</v>
      </c>
      <c r="D371" s="567" t="s">
        <v>361</v>
      </c>
      <c r="E371" s="567" t="s">
        <v>273</v>
      </c>
      <c r="F371" s="541"/>
      <c r="G371" s="541"/>
      <c r="H371" s="541"/>
      <c r="I371" s="541"/>
      <c r="J371" s="567" t="s">
        <v>353</v>
      </c>
      <c r="K371" s="582" t="s">
        <v>360</v>
      </c>
      <c r="L371" s="583" t="s">
        <v>359</v>
      </c>
      <c r="M371" s="583" t="str">
        <f t="shared" si="418"/>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71" s="567"/>
      <c r="O371" s="566">
        <v>2</v>
      </c>
      <c r="P371" s="557"/>
      <c r="Q371" s="559"/>
      <c r="R371" s="581"/>
      <c r="S371" s="557"/>
      <c r="T371" s="559"/>
      <c r="U371" s="581"/>
      <c r="V371" s="557"/>
      <c r="W371" s="559"/>
      <c r="X371" s="561"/>
      <c r="Y371" s="559"/>
      <c r="Z371" s="561"/>
      <c r="AA371" s="566"/>
      <c r="AB371" s="408"/>
      <c r="AC371" s="433"/>
      <c r="AD371" s="138"/>
      <c r="AE371" s="331"/>
      <c r="AF371" s="330"/>
      <c r="AG371" s="331" t="str">
        <f t="shared" si="412"/>
        <v/>
      </c>
      <c r="AH371" s="332"/>
      <c r="AI371" s="332"/>
      <c r="AJ371" s="333" t="str">
        <f t="shared" si="413"/>
        <v/>
      </c>
      <c r="AK371" s="332"/>
      <c r="AL371" s="332"/>
      <c r="AM371" s="332"/>
      <c r="AN371" s="124"/>
      <c r="AO371" s="419" t="str">
        <f t="shared" si="414"/>
        <v/>
      </c>
      <c r="AP371" s="125"/>
      <c r="AQ371" s="419" t="str">
        <f t="shared" si="415"/>
        <v/>
      </c>
      <c r="AR371" s="125" t="str">
        <f t="shared" si="416"/>
        <v/>
      </c>
      <c r="AS371" s="404" t="str">
        <f t="shared" si="417"/>
        <v/>
      </c>
      <c r="AT371" s="404"/>
      <c r="AU371" s="404"/>
      <c r="AV371" s="418"/>
      <c r="AW371" s="319"/>
      <c r="AX371" s="319"/>
      <c r="AY371" s="139"/>
      <c r="AZ371" s="136"/>
      <c r="BA371" s="136"/>
      <c r="BB371" s="136"/>
      <c r="BC371" s="136"/>
      <c r="BJ371" s="329"/>
      <c r="BK371" s="329"/>
      <c r="BL371" s="329"/>
      <c r="BM371" s="329"/>
      <c r="BN371" s="329"/>
      <c r="BO371" s="329"/>
      <c r="BP371" s="329"/>
      <c r="BQ371" s="329"/>
      <c r="BR371" s="329"/>
      <c r="BS371" s="329"/>
      <c r="BT371" s="329"/>
      <c r="BU371" s="329"/>
      <c r="BV371" s="329"/>
      <c r="BW371" s="329"/>
      <c r="BX371" s="329"/>
      <c r="BY371" s="329"/>
      <c r="BZ371" s="329"/>
      <c r="CA371" s="329"/>
      <c r="CB371" s="329"/>
      <c r="CC371" s="329"/>
      <c r="CD371" s="329"/>
      <c r="CE371" s="329"/>
      <c r="CF371" s="329"/>
      <c r="CG371" s="329"/>
      <c r="CH371" s="329"/>
      <c r="CL371" s="329"/>
    </row>
    <row r="372" spans="1:90" s="1" customFormat="1" ht="222" customHeight="1" x14ac:dyDescent="0.3">
      <c r="A372" s="412" t="s">
        <v>358</v>
      </c>
      <c r="B372" s="407" t="s">
        <v>897</v>
      </c>
      <c r="C372" s="407" t="s">
        <v>268</v>
      </c>
      <c r="D372" s="407" t="s">
        <v>911</v>
      </c>
      <c r="E372" s="407" t="s">
        <v>912</v>
      </c>
      <c r="F372" s="406" t="s">
        <v>783</v>
      </c>
      <c r="G372" s="406" t="s">
        <v>794</v>
      </c>
      <c r="H372" s="406" t="s">
        <v>796</v>
      </c>
      <c r="I372" s="406" t="s">
        <v>800</v>
      </c>
      <c r="J372" s="407" t="s">
        <v>353</v>
      </c>
      <c r="K372" s="439" t="s">
        <v>913</v>
      </c>
      <c r="L372" s="440" t="s">
        <v>849</v>
      </c>
      <c r="M372" s="440" t="str">
        <f t="shared" si="418"/>
        <v>Posibilidad de pérdida Reputacional por el incumplimiento en los estandartes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periódicamente estar informados a cerca de como avanza la gestión de las siete vías estratégicas de la ICDE</v>
      </c>
      <c r="N372" s="407" t="s">
        <v>213</v>
      </c>
      <c r="O372" s="408">
        <v>48</v>
      </c>
      <c r="P372" s="409" t="str">
        <f t="shared" si="403"/>
        <v>Media</v>
      </c>
      <c r="Q372" s="410">
        <f t="shared" ref="Q372" si="464">IF(P372="","",IF(P372="Muy Baja",0.2,IF(P372="Baja",0.4,IF(P372="Media",0.6,IF(P372="Alta",0.8,IF(P372="Muy Alta",1,))))))</f>
        <v>0.6</v>
      </c>
      <c r="R372" s="425"/>
      <c r="S372" s="426" t="str">
        <f>IF(OR(R372='Tabla Impacto'!$C$11,R372='Tabla Impacto'!$D$11),"Leve",IF(OR(R372='Tabla Impacto'!$C$12,R372='Tabla Impacto'!$D$12),"Menor",IF(OR(R372='Tabla Impacto'!$C$13,R372='Tabla Impacto'!$D$13),"Moderado",IF(OR(R372='Tabla Impacto'!$C$14,R372='Tabla Impacto'!$D$14),"Mayor",IF(OR(R372='Tabla Impacto'!$C$15,R372='Tabla Impacto'!$D$15),"Catastrófico","")))))</f>
        <v/>
      </c>
      <c r="T372" s="423" t="str">
        <f t="shared" ref="T372" si="465">IF(S372="","",IF(S372="Leve",0.2,IF(S372="Menor",0.4,IF(S372="Moderado",0.6,IF(S372="Mayor",0.8,IF(S372="Catastrófico",1,))))))</f>
        <v/>
      </c>
      <c r="U372" s="425" t="s">
        <v>137</v>
      </c>
      <c r="V372" s="409" t="str">
        <f>IF(OR(U372='Tabla Impacto'!$C$11,U372='Tabla Impacto'!$D$11),"Leve",IF(OR(U372='Tabla Impacto'!$C$12,U372='Tabla Impacto'!$D$12),"Menor",IF(OR(U372='Tabla Impacto'!$C$13,U372='Tabla Impacto'!$D$13),"Moderado",IF(OR(U372='Tabla Impacto'!$C$14,U372='Tabla Impacto'!$D$14),"Mayor",IF(OR(U372='Tabla Impacto'!$C$15,U372='Tabla Impacto'!$D$15),"Catastrófico","")))))</f>
        <v>Mayor</v>
      </c>
      <c r="W372" s="410">
        <f t="shared" ref="W372" si="466">IF(V372="","",IF(V372="Leve",0.2,IF(V372="Menor",0.4,IF(V372="Moderado",0.6,IF(V372="Mayor",0.8,IF(V372="Catastrófico",1,))))))</f>
        <v>0.8</v>
      </c>
      <c r="X372" s="404" t="str">
        <f>IF(Y372="","",IF(Y372='Tabla Impacto'!$G$4,'Tabla Impacto'!$F$4,IF(Y372='Tabla Impacto'!$G$5,'Tabla Impacto'!$F$5,IF(Y372='Tabla Impacto'!$G$6,'Tabla Impacto'!$F$6,IF(Y372='Tabla Impacto'!$G$7,'Tabla Impacto'!$F$7,IF(Y372='Tabla Impacto'!$G$8,'Tabla Impacto'!$F$8))))))</f>
        <v>Mayor</v>
      </c>
      <c r="Y372" s="410">
        <f t="shared" ref="Y372" si="467">+IF(T372="",W372,IF(W372="",T372,IF(T372&gt;W372,T372,W372)))</f>
        <v>0.8</v>
      </c>
      <c r="Z372" s="404" t="str">
        <f t="shared" ref="Z372" si="468">IF(OR(AND(P372="Muy Baja",X372="Leve"),AND(P372="Muy Baja",X372="Menor"),AND(P372="Baja",X372="Leve")),"Bajo",IF(OR(AND(P372="Muy baja",X372="Moderado"),AND(P372="Baja",X372="Menor"),AND(P372="Baja",X372="Moderado"),AND(P372="Media",X372="Leve"),AND(P372="Media",X372="Menor"),AND(P372="Media",X372="Moderado"),AND(P372="Alta",X372="Leve"),AND(P372="Alta",X372="Menor")),"Moderado",IF(OR(AND(P372="Muy Baja",X372="Mayor"),AND(P372="Baja",X372="Mayor"),AND(P372="Media",X372="Mayor"),AND(P372="Alta",X372="Moderado"),AND(P372="Alta",X372="Mayor"),AND(P372="Muy Alta",X372="Leve"),AND(P372="Muy Alta",X372="Menor"),AND(P372="Muy Alta",X372="Moderado"),AND(P372="Muy Alta",X372="Mayor")),"Alto",IF(OR(AND(P372="Muy Baja",X372="Catastrófico"),AND(P372="Baja",X372="Catastrófico"),AND(P372="Media",X372="Catastrófico"),AND(P372="Alta",X372="Catastrófico"),AND(P372="Muy Alta",X372="Catastrófico")),"Extremo",""))))</f>
        <v>Alto</v>
      </c>
      <c r="AA372" s="566"/>
      <c r="AB372" s="408">
        <v>1</v>
      </c>
      <c r="AC372" s="433" t="s">
        <v>891</v>
      </c>
      <c r="AD372" s="138"/>
      <c r="AE372" s="331" t="s">
        <v>223</v>
      </c>
      <c r="AF372" s="330" t="s">
        <v>761</v>
      </c>
      <c r="AG372" s="331" t="s">
        <v>3</v>
      </c>
      <c r="AH372" s="332" t="s">
        <v>14</v>
      </c>
      <c r="AI372" s="332" t="s">
        <v>8</v>
      </c>
      <c r="AJ372" s="333" t="str">
        <f t="shared" si="413"/>
        <v>25%</v>
      </c>
      <c r="AK372" s="332" t="s">
        <v>17</v>
      </c>
      <c r="AL372" s="332" t="s">
        <v>20</v>
      </c>
      <c r="AM372" s="332" t="s">
        <v>111</v>
      </c>
      <c r="AN372" s="309">
        <f>IFERROR(IF(AG372="Probabilidad",(Q372-(+Q372*AJ372)),IF(AG372="Impacto",Q372,"")),"")</f>
        <v>0.44999999999999996</v>
      </c>
      <c r="AO372" s="419" t="str">
        <f t="shared" ref="AO372" si="469">IFERROR(IF(AN372="","",IF(AN372&lt;=0.2,"Muy Baja",IF(AN372&lt;=0.4,"Baja",IF(AN372&lt;=0.6,"Media",IF(AN372&lt;=0.8,"Alta","Muy Alta"))))),"")</f>
        <v>Media</v>
      </c>
      <c r="AP372" s="125">
        <f>+AN372</f>
        <v>0.44999999999999996</v>
      </c>
      <c r="AQ372" s="419" t="str">
        <f t="shared" ref="AQ372" si="470">IFERROR(IF(AR372="","",IF(AR372&lt;=0.2,"Leve",IF(AR372&lt;=0.4,"Menor",IF(AR372&lt;=0.6,"Moderado",IF(AR372&lt;=0.8,"Mayor","Catastrófico"))))),"")</f>
        <v>Mayor</v>
      </c>
      <c r="AR372" s="125">
        <f>IFERROR(IF(AG372="Impacto",(Y372-(+Y372*AJ372)),IF(AG372="Probabilidad",Y372,"")),"")</f>
        <v>0.8</v>
      </c>
      <c r="AS372" s="404" t="str">
        <f t="shared" ref="AS372" si="471">IFERROR(IF(OR(AND(AO372="Muy Baja",AQ372="Leve"),AND(AO372="Muy Baja",AQ372="Menor"),AND(AO372="Baja",AQ372="Leve")),"Bajo",IF(OR(AND(AO372="Muy baja",AQ372="Moderado"),AND(AO372="Baja",AQ372="Menor"),AND(AO372="Baja",AQ372="Moderado"),AND(AO372="Media",AQ372="Leve"),AND(AO372="Media",AQ372="Menor"),AND(AO372="Media",AQ372="Moderado"),AND(AO372="Alta",AQ372="Leve"),AND(AO372="Alta",AQ372="Menor")),"Moderado",IF(OR(AND(AO372="Muy Baja",AQ372="Mayor"),AND(AO372="Baja",AQ372="Mayor"),AND(AO372="Media",AQ372="Mayor"),AND(AO372="Alta",AQ372="Moderado"),AND(AO372="Alta",AQ372="Mayor"),AND(AO372="Muy Alta",AQ372="Leve"),AND(AO372="Muy Alta",AQ372="Menor"),AND(AO372="Muy Alta",AQ372="Moderado"),AND(AO372="Muy Alta",AQ372="Mayor")),"Alto",IF(OR(AND(AO372="Muy Baja",AQ372="Catastrófico"),AND(AO372="Baja",AQ372="Catastrófico"),AND(AO372="Media",AQ372="Catastrófico"),AND(AO372="Alta",AQ372="Catastrófico"),AND(AO372="Muy Alta",AQ372="Catastrófico")),"Extremo","")))),"")</f>
        <v>Alto</v>
      </c>
      <c r="AT372" s="416">
        <f>+AP372</f>
        <v>0.44999999999999996</v>
      </c>
      <c r="AU372" s="416">
        <f>+AR372</f>
        <v>0.8</v>
      </c>
      <c r="AV372" s="444" t="s">
        <v>122</v>
      </c>
      <c r="AW372" s="319"/>
      <c r="AX372" s="319"/>
      <c r="AY372" s="335">
        <v>2</v>
      </c>
      <c r="AZ372" s="336">
        <v>0</v>
      </c>
      <c r="BA372" s="336">
        <v>1</v>
      </c>
      <c r="BB372" s="336">
        <v>0</v>
      </c>
      <c r="BC372" s="336">
        <v>1</v>
      </c>
      <c r="BJ372" s="329"/>
      <c r="BK372" s="329"/>
      <c r="BL372" s="329"/>
      <c r="BM372" s="329"/>
      <c r="BN372" s="329"/>
      <c r="BO372" s="329"/>
      <c r="BP372" s="329"/>
      <c r="BQ372" s="329"/>
      <c r="BR372" s="329"/>
      <c r="BS372" s="329"/>
      <c r="BT372" s="329"/>
      <c r="BU372" s="329"/>
      <c r="BV372" s="329"/>
      <c r="BW372" s="329"/>
      <c r="BX372" s="329"/>
      <c r="BY372" s="329"/>
      <c r="BZ372" s="329"/>
      <c r="CA372" s="329"/>
      <c r="CB372" s="329"/>
      <c r="CC372" s="329"/>
      <c r="CD372" s="329"/>
      <c r="CE372" s="329"/>
      <c r="CF372" s="329"/>
      <c r="CG372" s="329"/>
      <c r="CH372" s="329"/>
      <c r="CL372" s="329"/>
    </row>
    <row r="373" spans="1:90" s="1" customFormat="1" ht="13.9" hidden="1" customHeight="1" x14ac:dyDescent="0.3">
      <c r="A373" s="441"/>
      <c r="B373" s="407"/>
      <c r="C373" s="407"/>
      <c r="D373" s="407"/>
      <c r="E373" s="442"/>
      <c r="F373" s="427"/>
      <c r="G373" s="427"/>
      <c r="H373" s="427"/>
      <c r="I373" s="427"/>
      <c r="J373" s="407"/>
      <c r="K373" s="439"/>
      <c r="L373" s="440"/>
      <c r="M373" s="440" t="str">
        <f t="shared" si="418"/>
        <v xml:space="preserve">  </v>
      </c>
      <c r="N373" s="407"/>
      <c r="O373" s="408"/>
      <c r="P373" s="409"/>
      <c r="Q373" s="410"/>
      <c r="R373" s="425"/>
      <c r="S373" s="426"/>
      <c r="T373" s="423"/>
      <c r="U373" s="425"/>
      <c r="V373" s="409"/>
      <c r="W373" s="410"/>
      <c r="X373" s="404"/>
      <c r="Y373" s="410"/>
      <c r="Z373" s="404"/>
      <c r="AA373" s="566"/>
      <c r="AB373" s="408"/>
      <c r="AC373" s="433"/>
      <c r="AD373" s="138"/>
      <c r="AE373" s="138"/>
      <c r="AF373" s="138"/>
      <c r="AG373" s="138"/>
      <c r="AH373" s="138"/>
      <c r="AI373" s="138"/>
      <c r="AJ373" s="138"/>
      <c r="AK373" s="318"/>
      <c r="AL373" s="318"/>
      <c r="AM373" s="318"/>
      <c r="AN373" s="137"/>
      <c r="AO373" s="419" t="str">
        <f t="shared" si="414"/>
        <v/>
      </c>
      <c r="AP373" s="125"/>
      <c r="AQ373" s="419" t="str">
        <f t="shared" si="415"/>
        <v/>
      </c>
      <c r="AR373" s="125" t="str">
        <f>IFERROR(IF(AND(#REF!="Impacto",AG373="Impacto"),(#REF!-(+#REF!*AJ373)),IF(AG373="Impacto",(#REF!-(+#REF!*AJ373)),IF(AG373="Probabilidad",#REF!,""))),"")</f>
        <v/>
      </c>
      <c r="AS373" s="404" t="str">
        <f t="shared" si="417"/>
        <v/>
      </c>
      <c r="AT373" s="404"/>
      <c r="AU373" s="404"/>
      <c r="AV373" s="418"/>
      <c r="AW373" s="319"/>
      <c r="AX373" s="319"/>
      <c r="AY373" s="139"/>
      <c r="AZ373" s="136"/>
      <c r="BA373" s="136"/>
      <c r="BB373" s="136"/>
      <c r="BC373" s="136"/>
      <c r="BJ373" s="329"/>
      <c r="BK373" s="329"/>
      <c r="BL373" s="329"/>
      <c r="BM373" s="329"/>
      <c r="BN373" s="329"/>
      <c r="BO373" s="329"/>
      <c r="BP373" s="329"/>
      <c r="BQ373" s="329"/>
      <c r="BR373" s="329"/>
      <c r="BS373" s="329"/>
      <c r="BT373" s="329"/>
      <c r="BU373" s="329"/>
      <c r="BV373" s="329"/>
      <c r="BW373" s="329"/>
      <c r="BX373" s="329"/>
      <c r="BY373" s="329"/>
      <c r="BZ373" s="329"/>
      <c r="CA373" s="329"/>
      <c r="CB373" s="329"/>
      <c r="CC373" s="329"/>
      <c r="CD373" s="329"/>
      <c r="CE373" s="329"/>
      <c r="CF373" s="329"/>
      <c r="CG373" s="329"/>
      <c r="CH373" s="329"/>
      <c r="CL373" s="329"/>
    </row>
    <row r="374" spans="1:90" s="1" customFormat="1" ht="13.9" hidden="1" customHeight="1" x14ac:dyDescent="0.3">
      <c r="A374" s="441"/>
      <c r="B374" s="407"/>
      <c r="C374" s="407"/>
      <c r="D374" s="407"/>
      <c r="E374" s="442"/>
      <c r="F374" s="427"/>
      <c r="G374" s="427"/>
      <c r="H374" s="427"/>
      <c r="I374" s="427"/>
      <c r="J374" s="407"/>
      <c r="K374" s="439"/>
      <c r="L374" s="440"/>
      <c r="M374" s="440" t="str">
        <f t="shared" si="418"/>
        <v xml:space="preserve">  </v>
      </c>
      <c r="N374" s="407"/>
      <c r="O374" s="408"/>
      <c r="P374" s="409"/>
      <c r="Q374" s="410"/>
      <c r="R374" s="425"/>
      <c r="S374" s="426"/>
      <c r="T374" s="423"/>
      <c r="U374" s="425"/>
      <c r="V374" s="409"/>
      <c r="W374" s="410"/>
      <c r="X374" s="404"/>
      <c r="Y374" s="410"/>
      <c r="Z374" s="404"/>
      <c r="AA374" s="566"/>
      <c r="AB374" s="408"/>
      <c r="AC374" s="433"/>
      <c r="AD374" s="138"/>
      <c r="AE374" s="138"/>
      <c r="AF374" s="138"/>
      <c r="AG374" s="138"/>
      <c r="AH374" s="138"/>
      <c r="AI374" s="138"/>
      <c r="AJ374" s="138"/>
      <c r="AK374" s="318"/>
      <c r="AL374" s="318"/>
      <c r="AM374" s="318"/>
      <c r="AN374" s="137"/>
      <c r="AO374" s="419" t="str">
        <f t="shared" si="414"/>
        <v/>
      </c>
      <c r="AP374" s="125"/>
      <c r="AQ374" s="419" t="str">
        <f t="shared" si="415"/>
        <v/>
      </c>
      <c r="AR374" s="125" t="str">
        <f t="shared" si="416"/>
        <v/>
      </c>
      <c r="AS374" s="404" t="str">
        <f t="shared" si="417"/>
        <v/>
      </c>
      <c r="AT374" s="404"/>
      <c r="AU374" s="404"/>
      <c r="AV374" s="418"/>
      <c r="AW374" s="319"/>
      <c r="AX374" s="319"/>
      <c r="AY374" s="139"/>
      <c r="AZ374" s="136"/>
      <c r="BA374" s="136"/>
      <c r="BB374" s="136"/>
      <c r="BC374" s="136"/>
      <c r="BJ374" s="329"/>
      <c r="BK374" s="329"/>
      <c r="BL374" s="329"/>
      <c r="BM374" s="329"/>
      <c r="BN374" s="329"/>
      <c r="BO374" s="329"/>
      <c r="BP374" s="329"/>
      <c r="BQ374" s="329"/>
      <c r="BR374" s="329"/>
      <c r="BS374" s="329"/>
      <c r="BT374" s="329"/>
      <c r="BU374" s="329"/>
      <c r="BV374" s="329"/>
      <c r="BW374" s="329"/>
      <c r="BX374" s="329"/>
      <c r="BY374" s="329"/>
      <c r="BZ374" s="329"/>
      <c r="CA374" s="329"/>
      <c r="CB374" s="329"/>
      <c r="CC374" s="329"/>
      <c r="CD374" s="329"/>
      <c r="CE374" s="329"/>
      <c r="CF374" s="329"/>
      <c r="CG374" s="329"/>
      <c r="CH374" s="329"/>
      <c r="CL374" s="329"/>
    </row>
    <row r="375" spans="1:90" s="1" customFormat="1" ht="13.9" hidden="1" customHeight="1" x14ac:dyDescent="0.3">
      <c r="A375" s="441"/>
      <c r="B375" s="407"/>
      <c r="C375" s="407"/>
      <c r="D375" s="407"/>
      <c r="E375" s="442"/>
      <c r="F375" s="427"/>
      <c r="G375" s="427"/>
      <c r="H375" s="427"/>
      <c r="I375" s="427"/>
      <c r="J375" s="407"/>
      <c r="K375" s="439"/>
      <c r="L375" s="440"/>
      <c r="M375" s="440" t="str">
        <f t="shared" si="418"/>
        <v xml:space="preserve">  </v>
      </c>
      <c r="N375" s="407"/>
      <c r="O375" s="408"/>
      <c r="P375" s="409"/>
      <c r="Q375" s="410"/>
      <c r="R375" s="425"/>
      <c r="S375" s="426"/>
      <c r="T375" s="423"/>
      <c r="U375" s="425"/>
      <c r="V375" s="409"/>
      <c r="W375" s="410"/>
      <c r="X375" s="404"/>
      <c r="Y375" s="410"/>
      <c r="Z375" s="404"/>
      <c r="AA375" s="566"/>
      <c r="AB375" s="408"/>
      <c r="AC375" s="433"/>
      <c r="AD375" s="138"/>
      <c r="AE375" s="138"/>
      <c r="AF375" s="138"/>
      <c r="AG375" s="138"/>
      <c r="AH375" s="138"/>
      <c r="AI375" s="138"/>
      <c r="AJ375" s="138"/>
      <c r="AK375" s="318"/>
      <c r="AL375" s="318"/>
      <c r="AM375" s="318"/>
      <c r="AN375" s="137"/>
      <c r="AO375" s="419" t="str">
        <f t="shared" si="414"/>
        <v/>
      </c>
      <c r="AP375" s="125"/>
      <c r="AQ375" s="419" t="str">
        <f t="shared" si="415"/>
        <v/>
      </c>
      <c r="AR375" s="125" t="str">
        <f t="shared" si="416"/>
        <v/>
      </c>
      <c r="AS375" s="404" t="str">
        <f t="shared" si="417"/>
        <v/>
      </c>
      <c r="AT375" s="404"/>
      <c r="AU375" s="404"/>
      <c r="AV375" s="418"/>
      <c r="AW375" s="319"/>
      <c r="AX375" s="319"/>
      <c r="AY375" s="139"/>
      <c r="AZ375" s="136"/>
      <c r="BA375" s="136"/>
      <c r="BB375" s="136"/>
      <c r="BC375" s="136"/>
      <c r="BJ375" s="329"/>
      <c r="BK375" s="329"/>
      <c r="BL375" s="329"/>
      <c r="BM375" s="329"/>
      <c r="BN375" s="329"/>
      <c r="BO375" s="329"/>
      <c r="BP375" s="329"/>
      <c r="BQ375" s="329"/>
      <c r="BR375" s="329"/>
      <c r="BS375" s="329"/>
      <c r="BT375" s="329"/>
      <c r="BU375" s="329"/>
      <c r="BV375" s="329"/>
      <c r="BW375" s="329"/>
      <c r="BX375" s="329"/>
      <c r="BY375" s="329"/>
      <c r="BZ375" s="329"/>
      <c r="CA375" s="329"/>
      <c r="CB375" s="329"/>
      <c r="CC375" s="329"/>
      <c r="CD375" s="329"/>
      <c r="CE375" s="329"/>
      <c r="CF375" s="329"/>
      <c r="CG375" s="329"/>
      <c r="CH375" s="329"/>
      <c r="CL375" s="329"/>
    </row>
    <row r="376" spans="1:90" s="1" customFormat="1" ht="13.9" hidden="1" customHeight="1" x14ac:dyDescent="0.3">
      <c r="A376" s="441"/>
      <c r="B376" s="407"/>
      <c r="C376" s="407"/>
      <c r="D376" s="407"/>
      <c r="E376" s="442"/>
      <c r="F376" s="427"/>
      <c r="G376" s="427"/>
      <c r="H376" s="427"/>
      <c r="I376" s="427"/>
      <c r="J376" s="407"/>
      <c r="K376" s="439"/>
      <c r="L376" s="440"/>
      <c r="M376" s="440" t="str">
        <f t="shared" si="418"/>
        <v xml:space="preserve">  </v>
      </c>
      <c r="N376" s="407"/>
      <c r="O376" s="408"/>
      <c r="P376" s="409"/>
      <c r="Q376" s="410"/>
      <c r="R376" s="425"/>
      <c r="S376" s="426"/>
      <c r="T376" s="423"/>
      <c r="U376" s="425"/>
      <c r="V376" s="409"/>
      <c r="W376" s="410"/>
      <c r="X376" s="404"/>
      <c r="Y376" s="410"/>
      <c r="Z376" s="404"/>
      <c r="AA376" s="566"/>
      <c r="AB376" s="408"/>
      <c r="AC376" s="433"/>
      <c r="AD376" s="138"/>
      <c r="AE376" s="138"/>
      <c r="AF376" s="138"/>
      <c r="AG376" s="138"/>
      <c r="AH376" s="138"/>
      <c r="AI376" s="138"/>
      <c r="AJ376" s="138"/>
      <c r="AK376" s="318"/>
      <c r="AL376" s="318"/>
      <c r="AM376" s="318"/>
      <c r="AN376" s="137"/>
      <c r="AO376" s="419" t="str">
        <f t="shared" si="414"/>
        <v/>
      </c>
      <c r="AP376" s="125"/>
      <c r="AQ376" s="419" t="str">
        <f t="shared" si="415"/>
        <v/>
      </c>
      <c r="AR376" s="125" t="str">
        <f t="shared" si="416"/>
        <v/>
      </c>
      <c r="AS376" s="404" t="str">
        <f t="shared" si="417"/>
        <v/>
      </c>
      <c r="AT376" s="404"/>
      <c r="AU376" s="404"/>
      <c r="AV376" s="418"/>
      <c r="AW376" s="319"/>
      <c r="AX376" s="319"/>
      <c r="AY376" s="139"/>
      <c r="AZ376" s="136"/>
      <c r="BA376" s="136"/>
      <c r="BB376" s="136"/>
      <c r="BC376" s="136"/>
      <c r="BJ376" s="329"/>
      <c r="BK376" s="329"/>
      <c r="BL376" s="329"/>
      <c r="BM376" s="329"/>
      <c r="BN376" s="329"/>
      <c r="BO376" s="329"/>
      <c r="BP376" s="329"/>
      <c r="BQ376" s="329"/>
      <c r="BR376" s="329"/>
      <c r="BS376" s="329"/>
      <c r="BT376" s="329"/>
      <c r="BU376" s="329"/>
      <c r="BV376" s="329"/>
      <c r="BW376" s="329"/>
      <c r="BX376" s="329"/>
      <c r="BY376" s="329"/>
      <c r="BZ376" s="329"/>
      <c r="CA376" s="329"/>
      <c r="CB376" s="329"/>
      <c r="CC376" s="329"/>
      <c r="CD376" s="329"/>
      <c r="CE376" s="329"/>
      <c r="CF376" s="329"/>
      <c r="CG376" s="329"/>
      <c r="CH376" s="329"/>
      <c r="CL376" s="329"/>
    </row>
    <row r="377" spans="1:90" s="1" customFormat="1" hidden="1" x14ac:dyDescent="0.3">
      <c r="A377" s="569" t="s">
        <v>356</v>
      </c>
      <c r="B377" s="572"/>
      <c r="C377" s="572"/>
      <c r="D377" s="572"/>
      <c r="E377" s="575"/>
      <c r="F377" s="542"/>
      <c r="G377" s="542"/>
      <c r="H377" s="542"/>
      <c r="I377" s="542"/>
      <c r="J377" s="572"/>
      <c r="K377" s="578"/>
      <c r="L377" s="578"/>
      <c r="M377" s="578"/>
      <c r="N377" s="572"/>
      <c r="O377" s="575"/>
      <c r="P377" s="556" t="str">
        <f t="shared" si="419"/>
        <v/>
      </c>
      <c r="Q377" s="558" t="str">
        <f t="shared" ref="Q377" si="472">IF(P377="","",IF(P377="Muy Baja",0.2,IF(P377="Baja",0.4,IF(P377="Media",0.6,IF(P377="Alta",0.8,IF(P377="Muy Alta",1,))))))</f>
        <v/>
      </c>
      <c r="R377" s="580"/>
      <c r="S377" s="556" t="str">
        <f>IF(OR(R377='Tabla Impacto'!$C$11,R377='Tabla Impacto'!$D$11),"Leve",IF(OR(R377='Tabla Impacto'!$C$12,R377='Tabla Impacto'!$D$12),"Menor",IF(OR(R377='Tabla Impacto'!$C$13,R377='Tabla Impacto'!$D$13),"Moderado",IF(OR(R377='Tabla Impacto'!$C$14,R377='Tabla Impacto'!$D$14),"Mayor",IF(OR(R377='Tabla Impacto'!$C$15,R377='Tabla Impacto'!$D$15),"Catastrófico","")))))</f>
        <v/>
      </c>
      <c r="T377" s="558" t="str">
        <f t="shared" ref="T377" si="473">IF(S377="","",IF(S377="Leve",0.2,IF(S377="Menor",0.4,IF(S377="Moderado",0.6,IF(S377="Mayor",0.8,IF(S377="Catastrófico",1,))))))</f>
        <v/>
      </c>
      <c r="U377" s="580"/>
      <c r="V377" s="556" t="str">
        <f>IF(OR(U377='Tabla Impacto'!$C$11,U377='Tabla Impacto'!$D$11),"Leve",IF(OR(U377='Tabla Impacto'!$C$12,U377='Tabla Impacto'!$D$12),"Menor",IF(OR(U377='Tabla Impacto'!$C$13,U377='Tabla Impacto'!$D$13),"Moderado",IF(OR(U377='Tabla Impacto'!$C$14,U377='Tabla Impacto'!$D$14),"Mayor",IF(OR(U377='Tabla Impacto'!$C$15,U377='Tabla Impacto'!$D$15),"Catastrófico","")))))</f>
        <v/>
      </c>
      <c r="W377" s="558" t="str">
        <f t="shared" ref="W377" si="474">IF(V377="","",IF(V377="Leve",0.2,IF(V377="Menor",0.4,IF(V377="Moderado",0.6,IF(V377="Mayor",0.8,IF(V377="Catastrófico",1,))))))</f>
        <v/>
      </c>
      <c r="X377" s="560" t="str">
        <f>IF(Y377="","",IF(Y377='Tabla Impacto'!$G$4,'Tabla Impacto'!$F$4,IF(Y377='Tabla Impacto'!$G$5,'Tabla Impacto'!$F$5,IF(Y377='Tabla Impacto'!$G$6,'Tabla Impacto'!$F$6,IF(Y377='Tabla Impacto'!$G$7,'Tabla Impacto'!$F$7,IF(Y377='Tabla Impacto'!$G$8,'Tabla Impacto'!$F$8))))))</f>
        <v/>
      </c>
      <c r="Y377" s="558" t="str">
        <f t="shared" ref="Y377" si="475">+IF(T377="",W377,IF(W377="",T377,IF(T377&gt;W377,T377,W377)))</f>
        <v/>
      </c>
      <c r="Z377" s="560" t="str">
        <f t="shared" ref="Z377" si="476">IF(OR(AND(P377="Muy Baja",X377="Leve"),AND(P377="Muy Baja",X377="Menor"),AND(P377="Baja",X377="Leve")),"Bajo",IF(OR(AND(P377="Muy baja",X377="Moderado"),AND(P377="Baja",X377="Menor"),AND(P377="Baja",X377="Moderado"),AND(P377="Media",X377="Leve"),AND(P377="Media",X377="Menor"),AND(P377="Media",X377="Moderado"),AND(P377="Alta",X377="Leve"),AND(P377="Alta",X377="Menor")),"Moderado",IF(OR(AND(P377="Muy Baja",X377="Mayor"),AND(P377="Baja",X377="Mayor"),AND(P377="Media",X377="Mayor"),AND(P377="Alta",X377="Moderado"),AND(P377="Alta",X377="Mayor"),AND(P377="Muy Alta",X377="Leve"),AND(P377="Muy Alta",X377="Menor"),AND(P377="Muy Alta",X377="Moderado"),AND(P377="Muy Alta",X377="Mayor")),"Alto",IF(OR(AND(P377="Muy Baja",X377="Catastrófico"),AND(P377="Baja",X377="Catastrófico"),AND(P377="Media",X377="Catastrófico"),AND(P377="Alta",X377="Catastrófico"),AND(P377="Muy Alta",X377="Catastrófico")),"Extremo",""))))</f>
        <v/>
      </c>
      <c r="AA377" s="563"/>
      <c r="AB377" s="350"/>
      <c r="AC377" s="351"/>
      <c r="AD377" s="313"/>
      <c r="AE377" s="313"/>
      <c r="AF377" s="313"/>
      <c r="AG377" s="313"/>
      <c r="AH377" s="313"/>
      <c r="AI377" s="313"/>
      <c r="AJ377" s="313"/>
      <c r="AK377" s="349"/>
      <c r="AL377" s="349"/>
      <c r="AM377" s="349"/>
      <c r="AN377" s="314"/>
      <c r="AO377" s="310" t="str">
        <f t="shared" si="414"/>
        <v/>
      </c>
      <c r="AP377" s="315"/>
      <c r="AQ377" s="310" t="str">
        <f t="shared" si="415"/>
        <v/>
      </c>
      <c r="AR377" s="315" t="str">
        <f t="shared" si="416"/>
        <v/>
      </c>
      <c r="AS377" s="311" t="str">
        <f t="shared" si="417"/>
        <v/>
      </c>
      <c r="AT377" s="311"/>
      <c r="AU377" s="311"/>
      <c r="AV377" s="347"/>
      <c r="AW377" s="322"/>
      <c r="AX377" s="322"/>
      <c r="AY377" s="348"/>
      <c r="AZ377" s="328"/>
      <c r="BA377" s="328"/>
      <c r="BB377" s="328"/>
      <c r="BC377" s="136"/>
      <c r="BJ377" s="329"/>
      <c r="BK377" s="329"/>
      <c r="BL377" s="329"/>
      <c r="BM377" s="329"/>
      <c r="BN377" s="329"/>
      <c r="BO377" s="329"/>
      <c r="BP377" s="329"/>
      <c r="BQ377" s="329"/>
      <c r="BR377" s="329"/>
      <c r="BS377" s="329"/>
      <c r="BT377" s="329"/>
      <c r="BU377" s="329"/>
      <c r="BV377" s="329"/>
      <c r="BW377" s="329"/>
      <c r="BX377" s="329"/>
      <c r="BY377" s="329"/>
      <c r="BZ377" s="329"/>
      <c r="CA377" s="329"/>
      <c r="CB377" s="329"/>
      <c r="CC377" s="329"/>
      <c r="CD377" s="329"/>
      <c r="CE377" s="329"/>
      <c r="CF377" s="329"/>
      <c r="CG377" s="329"/>
      <c r="CH377" s="329"/>
      <c r="CL377" s="329"/>
    </row>
    <row r="378" spans="1:90" s="1" customFormat="1" hidden="1" x14ac:dyDescent="0.3">
      <c r="A378" s="569"/>
      <c r="B378" s="572"/>
      <c r="C378" s="572"/>
      <c r="D378" s="572"/>
      <c r="E378" s="575"/>
      <c r="F378" s="542"/>
      <c r="G378" s="542"/>
      <c r="H378" s="542"/>
      <c r="I378" s="542"/>
      <c r="J378" s="572"/>
      <c r="K378" s="578"/>
      <c r="L378" s="578"/>
      <c r="M378" s="578"/>
      <c r="N378" s="572"/>
      <c r="O378" s="575"/>
      <c r="P378" s="557"/>
      <c r="Q378" s="559"/>
      <c r="R378" s="581"/>
      <c r="S378" s="557"/>
      <c r="T378" s="559"/>
      <c r="U378" s="581"/>
      <c r="V378" s="557"/>
      <c r="W378" s="559"/>
      <c r="X378" s="561"/>
      <c r="Y378" s="559"/>
      <c r="Z378" s="561"/>
      <c r="AA378" s="563"/>
      <c r="AB378" s="350"/>
      <c r="AC378" s="352"/>
      <c r="AD378" s="138"/>
      <c r="AE378" s="138"/>
      <c r="AF378" s="138"/>
      <c r="AG378" s="138"/>
      <c r="AH378" s="138"/>
      <c r="AI378" s="138"/>
      <c r="AJ378" s="138"/>
      <c r="AK378" s="318"/>
      <c r="AL378" s="318"/>
      <c r="AM378" s="318"/>
      <c r="AN378" s="137"/>
      <c r="AO378" s="134" t="str">
        <f t="shared" si="414"/>
        <v/>
      </c>
      <c r="AP378" s="125"/>
      <c r="AQ378" s="134" t="str">
        <f t="shared" si="415"/>
        <v/>
      </c>
      <c r="AR378" s="125" t="str">
        <f t="shared" si="416"/>
        <v/>
      </c>
      <c r="AS378" s="312" t="str">
        <f t="shared" si="417"/>
        <v/>
      </c>
      <c r="AT378" s="312"/>
      <c r="AU378" s="312"/>
      <c r="AV378" s="418"/>
      <c r="AW378" s="319"/>
      <c r="AX378" s="319"/>
      <c r="AY378" s="139"/>
      <c r="AZ378" s="136"/>
      <c r="BA378" s="136"/>
      <c r="BB378" s="136"/>
      <c r="BC378" s="136"/>
      <c r="BJ378" s="329"/>
      <c r="BK378" s="329"/>
      <c r="BL378" s="329"/>
      <c r="BM378" s="329"/>
      <c r="BN378" s="329"/>
      <c r="BO378" s="329"/>
      <c r="BP378" s="329"/>
      <c r="BQ378" s="329"/>
      <c r="BR378" s="329"/>
      <c r="BS378" s="329"/>
      <c r="BT378" s="329"/>
      <c r="BU378" s="329"/>
      <c r="BV378" s="329"/>
      <c r="BW378" s="329"/>
      <c r="BX378" s="329"/>
      <c r="BY378" s="329"/>
      <c r="BZ378" s="329"/>
      <c r="CA378" s="329"/>
      <c r="CB378" s="329"/>
      <c r="CC378" s="329"/>
      <c r="CD378" s="329"/>
      <c r="CE378" s="329"/>
      <c r="CF378" s="329"/>
      <c r="CG378" s="329"/>
      <c r="CH378" s="329"/>
      <c r="CL378" s="329"/>
    </row>
    <row r="379" spans="1:90" s="1" customFormat="1" hidden="1" x14ac:dyDescent="0.3">
      <c r="A379" s="569"/>
      <c r="B379" s="572"/>
      <c r="C379" s="572"/>
      <c r="D379" s="572"/>
      <c r="E379" s="575"/>
      <c r="F379" s="542"/>
      <c r="G379" s="542"/>
      <c r="H379" s="542"/>
      <c r="I379" s="542"/>
      <c r="J379" s="572"/>
      <c r="K379" s="578"/>
      <c r="L379" s="578"/>
      <c r="M379" s="578"/>
      <c r="N379" s="572"/>
      <c r="O379" s="575"/>
      <c r="P379" s="557"/>
      <c r="Q379" s="559"/>
      <c r="R379" s="581"/>
      <c r="S379" s="557"/>
      <c r="T379" s="559"/>
      <c r="U379" s="581"/>
      <c r="V379" s="557"/>
      <c r="W379" s="559"/>
      <c r="X379" s="561"/>
      <c r="Y379" s="559"/>
      <c r="Z379" s="561"/>
      <c r="AA379" s="563"/>
      <c r="AB379" s="350"/>
      <c r="AC379" s="352"/>
      <c r="AD379" s="138"/>
      <c r="AE379" s="138"/>
      <c r="AF379" s="138"/>
      <c r="AG379" s="138"/>
      <c r="AH379" s="138"/>
      <c r="AI379" s="138"/>
      <c r="AJ379" s="138"/>
      <c r="AK379" s="318"/>
      <c r="AL379" s="318"/>
      <c r="AM379" s="318"/>
      <c r="AN379" s="137"/>
      <c r="AO379" s="134" t="str">
        <f t="shared" si="414"/>
        <v/>
      </c>
      <c r="AP379" s="125"/>
      <c r="AQ379" s="134" t="str">
        <f t="shared" si="415"/>
        <v/>
      </c>
      <c r="AR379" s="125" t="str">
        <f t="shared" si="416"/>
        <v/>
      </c>
      <c r="AS379" s="312" t="str">
        <f t="shared" si="417"/>
        <v/>
      </c>
      <c r="AT379" s="312"/>
      <c r="AU379" s="312"/>
      <c r="AV379" s="418"/>
      <c r="AW379" s="319"/>
      <c r="AX379" s="319"/>
      <c r="AY379" s="139"/>
      <c r="AZ379" s="136"/>
      <c r="BA379" s="136"/>
      <c r="BB379" s="136"/>
      <c r="BC379" s="136"/>
      <c r="BJ379" s="329"/>
      <c r="BK379" s="329"/>
      <c r="BL379" s="329"/>
      <c r="BM379" s="329"/>
      <c r="BN379" s="329"/>
      <c r="BO379" s="329"/>
      <c r="BP379" s="329"/>
      <c r="BQ379" s="329"/>
      <c r="BR379" s="329"/>
      <c r="BS379" s="329"/>
      <c r="BT379" s="329"/>
      <c r="BU379" s="329"/>
      <c r="BV379" s="329"/>
      <c r="BW379" s="329"/>
      <c r="BX379" s="329"/>
      <c r="BY379" s="329"/>
      <c r="BZ379" s="329"/>
      <c r="CA379" s="329"/>
      <c r="CB379" s="329"/>
      <c r="CC379" s="329"/>
      <c r="CD379" s="329"/>
      <c r="CE379" s="329"/>
      <c r="CF379" s="329"/>
      <c r="CG379" s="329"/>
      <c r="CH379" s="329"/>
      <c r="CL379" s="329"/>
    </row>
    <row r="380" spans="1:90" s="1" customFormat="1" ht="13.9" hidden="1" customHeight="1" x14ac:dyDescent="0.3">
      <c r="A380" s="569"/>
      <c r="B380" s="572"/>
      <c r="C380" s="572"/>
      <c r="D380" s="572"/>
      <c r="E380" s="575"/>
      <c r="F380" s="542"/>
      <c r="G380" s="542"/>
      <c r="H380" s="542"/>
      <c r="I380" s="542"/>
      <c r="J380" s="572"/>
      <c r="K380" s="578"/>
      <c r="L380" s="578"/>
      <c r="M380" s="578"/>
      <c r="N380" s="572"/>
      <c r="O380" s="575"/>
      <c r="P380" s="557"/>
      <c r="Q380" s="559"/>
      <c r="R380" s="581"/>
      <c r="S380" s="557"/>
      <c r="T380" s="559"/>
      <c r="U380" s="581"/>
      <c r="V380" s="557"/>
      <c r="W380" s="559"/>
      <c r="X380" s="561"/>
      <c r="Y380" s="559"/>
      <c r="Z380" s="561"/>
      <c r="AA380" s="563"/>
      <c r="AB380" s="350"/>
      <c r="AC380" s="352"/>
      <c r="AD380" s="138"/>
      <c r="AE380" s="138"/>
      <c r="AF380" s="138"/>
      <c r="AG380" s="138"/>
      <c r="AH380" s="138"/>
      <c r="AI380" s="138"/>
      <c r="AJ380" s="138"/>
      <c r="AK380" s="318"/>
      <c r="AL380" s="318"/>
      <c r="AM380" s="318"/>
      <c r="AN380" s="137"/>
      <c r="AO380" s="134" t="str">
        <f t="shared" si="414"/>
        <v/>
      </c>
      <c r="AP380" s="125"/>
      <c r="AQ380" s="134" t="str">
        <f t="shared" si="415"/>
        <v/>
      </c>
      <c r="AR380" s="125" t="str">
        <f t="shared" si="416"/>
        <v/>
      </c>
      <c r="AS380" s="312" t="str">
        <f t="shared" si="417"/>
        <v/>
      </c>
      <c r="AT380" s="312"/>
      <c r="AU380" s="312"/>
      <c r="AV380" s="418"/>
      <c r="AW380" s="319"/>
      <c r="AX380" s="319"/>
      <c r="AY380" s="139"/>
      <c r="AZ380" s="136"/>
      <c r="BA380" s="136"/>
      <c r="BB380" s="136"/>
      <c r="BC380" s="136"/>
      <c r="BJ380" s="329"/>
      <c r="BK380" s="329"/>
      <c r="BL380" s="329"/>
      <c r="BM380" s="329"/>
      <c r="BN380" s="329"/>
      <c r="BO380" s="329"/>
      <c r="BP380" s="329"/>
      <c r="BQ380" s="329"/>
      <c r="BR380" s="329"/>
      <c r="BS380" s="329"/>
      <c r="BT380" s="329"/>
      <c r="BU380" s="329"/>
      <c r="BV380" s="329"/>
      <c r="BW380" s="329"/>
      <c r="BX380" s="329"/>
      <c r="BY380" s="329"/>
      <c r="BZ380" s="329"/>
      <c r="CA380" s="329"/>
      <c r="CB380" s="329"/>
      <c r="CC380" s="329"/>
      <c r="CD380" s="329"/>
      <c r="CE380" s="329"/>
      <c r="CF380" s="329"/>
      <c r="CG380" s="329"/>
      <c r="CH380" s="329"/>
      <c r="CL380" s="329"/>
    </row>
    <row r="381" spans="1:90" s="1" customFormat="1" ht="13.9" hidden="1" customHeight="1" x14ac:dyDescent="0.3">
      <c r="A381" s="569"/>
      <c r="B381" s="572"/>
      <c r="C381" s="572"/>
      <c r="D381" s="572"/>
      <c r="E381" s="575"/>
      <c r="F381" s="542"/>
      <c r="G381" s="542"/>
      <c r="H381" s="542"/>
      <c r="I381" s="542"/>
      <c r="J381" s="572"/>
      <c r="K381" s="578"/>
      <c r="L381" s="578"/>
      <c r="M381" s="578"/>
      <c r="N381" s="572"/>
      <c r="O381" s="575"/>
      <c r="P381" s="557"/>
      <c r="Q381" s="559"/>
      <c r="R381" s="581"/>
      <c r="S381" s="557"/>
      <c r="T381" s="559"/>
      <c r="U381" s="581"/>
      <c r="V381" s="557"/>
      <c r="W381" s="559"/>
      <c r="X381" s="561"/>
      <c r="Y381" s="559"/>
      <c r="Z381" s="561"/>
      <c r="AA381" s="563"/>
      <c r="AB381" s="350"/>
      <c r="AC381" s="352"/>
      <c r="AD381" s="138"/>
      <c r="AE381" s="138"/>
      <c r="AF381" s="138"/>
      <c r="AG381" s="138"/>
      <c r="AH381" s="138"/>
      <c r="AI381" s="138"/>
      <c r="AJ381" s="138"/>
      <c r="AK381" s="318"/>
      <c r="AL381" s="318"/>
      <c r="AM381" s="318"/>
      <c r="AN381" s="137"/>
      <c r="AO381" s="134" t="str">
        <f t="shared" si="414"/>
        <v/>
      </c>
      <c r="AP381" s="125"/>
      <c r="AQ381" s="134" t="str">
        <f t="shared" si="415"/>
        <v/>
      </c>
      <c r="AR381" s="125" t="str">
        <f t="shared" si="416"/>
        <v/>
      </c>
      <c r="AS381" s="312" t="str">
        <f t="shared" si="417"/>
        <v/>
      </c>
      <c r="AT381" s="312"/>
      <c r="AU381" s="312"/>
      <c r="AV381" s="418"/>
      <c r="AW381" s="319"/>
      <c r="AX381" s="319"/>
      <c r="AY381" s="139"/>
      <c r="AZ381" s="136"/>
      <c r="BA381" s="136"/>
      <c r="BB381" s="136"/>
      <c r="BC381" s="136"/>
      <c r="BJ381" s="329"/>
      <c r="BK381" s="329"/>
      <c r="BL381" s="329"/>
      <c r="BM381" s="329"/>
      <c r="BN381" s="329"/>
      <c r="BO381" s="329"/>
      <c r="BP381" s="329"/>
      <c r="BQ381" s="329"/>
      <c r="BR381" s="329"/>
      <c r="BS381" s="329"/>
      <c r="BT381" s="329"/>
      <c r="BU381" s="329"/>
      <c r="BV381" s="329"/>
      <c r="BW381" s="329"/>
      <c r="BX381" s="329"/>
      <c r="BY381" s="329"/>
      <c r="BZ381" s="329"/>
      <c r="CA381" s="329"/>
      <c r="CB381" s="329"/>
      <c r="CC381" s="329"/>
      <c r="CD381" s="329"/>
      <c r="CE381" s="329"/>
      <c r="CF381" s="329"/>
      <c r="CG381" s="329"/>
      <c r="CH381" s="329"/>
      <c r="CL381" s="329"/>
    </row>
    <row r="382" spans="1:90" s="1" customFormat="1" hidden="1" x14ac:dyDescent="0.3">
      <c r="A382" s="570"/>
      <c r="B382" s="573"/>
      <c r="C382" s="573"/>
      <c r="D382" s="573"/>
      <c r="E382" s="576"/>
      <c r="F382" s="543"/>
      <c r="G382" s="543"/>
      <c r="H382" s="543"/>
      <c r="I382" s="543"/>
      <c r="J382" s="573"/>
      <c r="K382" s="579"/>
      <c r="L382" s="579"/>
      <c r="M382" s="579"/>
      <c r="N382" s="573"/>
      <c r="O382" s="576"/>
      <c r="P382" s="557"/>
      <c r="Q382" s="559"/>
      <c r="R382" s="581"/>
      <c r="S382" s="557"/>
      <c r="T382" s="559"/>
      <c r="U382" s="581"/>
      <c r="V382" s="557"/>
      <c r="W382" s="559"/>
      <c r="X382" s="561"/>
      <c r="Y382" s="559"/>
      <c r="Z382" s="561"/>
      <c r="AA382" s="564"/>
      <c r="AB382" s="350"/>
      <c r="AC382" s="352"/>
      <c r="AD382" s="138"/>
      <c r="AE382" s="138"/>
      <c r="AF382" s="138"/>
      <c r="AG382" s="138"/>
      <c r="AH382" s="138"/>
      <c r="AI382" s="138"/>
      <c r="AJ382" s="138"/>
      <c r="AK382" s="318"/>
      <c r="AL382" s="318"/>
      <c r="AM382" s="318"/>
      <c r="AN382" s="137"/>
      <c r="AO382" s="134" t="str">
        <f t="shared" si="414"/>
        <v/>
      </c>
      <c r="AP382" s="125"/>
      <c r="AQ382" s="134" t="str">
        <f t="shared" si="415"/>
        <v/>
      </c>
      <c r="AR382" s="125" t="str">
        <f t="shared" si="416"/>
        <v/>
      </c>
      <c r="AS382" s="312" t="str">
        <f t="shared" si="417"/>
        <v/>
      </c>
      <c r="AT382" s="312"/>
      <c r="AU382" s="312"/>
      <c r="AV382" s="418"/>
      <c r="AW382" s="319"/>
      <c r="AX382" s="319"/>
      <c r="AY382" s="139"/>
      <c r="AZ382" s="136"/>
      <c r="BA382" s="136"/>
      <c r="BB382" s="136"/>
      <c r="BC382" s="136"/>
      <c r="BJ382" s="329"/>
      <c r="BK382" s="329"/>
      <c r="BL382" s="329"/>
      <c r="BM382" s="329"/>
      <c r="BN382" s="329"/>
      <c r="BO382" s="329"/>
      <c r="BP382" s="329"/>
      <c r="BQ382" s="329"/>
      <c r="BR382" s="329"/>
      <c r="BS382" s="329"/>
      <c r="BT382" s="329"/>
      <c r="BU382" s="329"/>
      <c r="BV382" s="329"/>
      <c r="BW382" s="329"/>
      <c r="BX382" s="329"/>
      <c r="BY382" s="329"/>
      <c r="BZ382" s="329"/>
      <c r="CA382" s="329"/>
      <c r="CB382" s="329"/>
      <c r="CC382" s="329"/>
      <c r="CD382" s="329"/>
      <c r="CE382" s="329"/>
      <c r="CF382" s="329"/>
      <c r="CG382" s="329"/>
      <c r="CH382" s="329"/>
      <c r="CL382" s="329"/>
    </row>
    <row r="383" spans="1:90" s="1" customFormat="1" hidden="1" x14ac:dyDescent="0.3">
      <c r="A383" s="568" t="s">
        <v>355</v>
      </c>
      <c r="B383" s="571"/>
      <c r="C383" s="571"/>
      <c r="D383" s="571"/>
      <c r="E383" s="574"/>
      <c r="F383" s="544"/>
      <c r="G383" s="544"/>
      <c r="H383" s="544"/>
      <c r="I383" s="544"/>
      <c r="J383" s="571"/>
      <c r="K383" s="577"/>
      <c r="L383" s="577"/>
      <c r="M383" s="577"/>
      <c r="N383" s="571"/>
      <c r="O383" s="574"/>
      <c r="P383" s="557" t="str">
        <f t="shared" si="403"/>
        <v/>
      </c>
      <c r="Q383" s="559" t="str">
        <f t="shared" ref="Q383" si="477">IF(P383="","",IF(P383="Muy Baja",0.2,IF(P383="Baja",0.4,IF(P383="Media",0.6,IF(P383="Alta",0.8,IF(P383="Muy Alta",1,))))))</f>
        <v/>
      </c>
      <c r="R383" s="580"/>
      <c r="S383" s="556" t="str">
        <f>IF(OR(R383='Tabla Impacto'!$C$11,R383='Tabla Impacto'!$D$11),"Leve",IF(OR(R383='Tabla Impacto'!$C$12,R383='Tabla Impacto'!$D$12),"Menor",IF(OR(R383='Tabla Impacto'!$C$13,R383='Tabla Impacto'!$D$13),"Moderado",IF(OR(R383='Tabla Impacto'!$C$14,R383='Tabla Impacto'!$D$14),"Mayor",IF(OR(R383='Tabla Impacto'!$C$15,R383='Tabla Impacto'!$D$15),"Catastrófico","")))))</f>
        <v/>
      </c>
      <c r="T383" s="558" t="str">
        <f t="shared" ref="T383" si="478">IF(S383="","",IF(S383="Leve",0.2,IF(S383="Menor",0.4,IF(S383="Moderado",0.6,IF(S383="Mayor",0.8,IF(S383="Catastrófico",1,))))))</f>
        <v/>
      </c>
      <c r="U383" s="580"/>
      <c r="V383" s="556" t="str">
        <f>IF(OR(U383='Tabla Impacto'!$C$11,U383='Tabla Impacto'!$D$11),"Leve",IF(OR(U383='Tabla Impacto'!$C$12,U383='Tabla Impacto'!$D$12),"Menor",IF(OR(U383='Tabla Impacto'!$C$13,U383='Tabla Impacto'!$D$13),"Moderado",IF(OR(U383='Tabla Impacto'!$C$14,U383='Tabla Impacto'!$D$14),"Mayor",IF(OR(U383='Tabla Impacto'!$C$15,U383='Tabla Impacto'!$D$15),"Catastrófico","")))))</f>
        <v/>
      </c>
      <c r="W383" s="558" t="str">
        <f t="shared" ref="W383" si="479">IF(V383="","",IF(V383="Leve",0.2,IF(V383="Menor",0.4,IF(V383="Moderado",0.6,IF(V383="Mayor",0.8,IF(V383="Catastrófico",1,))))))</f>
        <v/>
      </c>
      <c r="X383" s="560" t="str">
        <f>IF(Y383="","",IF(Y383='Tabla Impacto'!$G$4,'Tabla Impacto'!$F$4,IF(Y383='Tabla Impacto'!$G$5,'Tabla Impacto'!$F$5,IF(Y383='Tabla Impacto'!$G$6,'Tabla Impacto'!$F$6,IF(Y383='Tabla Impacto'!$G$7,'Tabla Impacto'!$F$7,IF(Y383='Tabla Impacto'!$G$8,'Tabla Impacto'!$F$8))))))</f>
        <v/>
      </c>
      <c r="Y383" s="558" t="str">
        <f t="shared" ref="Y383" si="480">+IF(T383="",W383,IF(W383="",T383,IF(T383&gt;W383,T383,W383)))</f>
        <v/>
      </c>
      <c r="Z383" s="560" t="str">
        <f t="shared" ref="Z383" si="481">IF(OR(AND(P383="Muy Baja",X383="Leve"),AND(P383="Muy Baja",X383="Menor"),AND(P383="Baja",X383="Leve")),"Bajo",IF(OR(AND(P383="Muy baja",X383="Moderado"),AND(P383="Baja",X383="Menor"),AND(P383="Baja",X383="Moderado"),AND(P383="Media",X383="Leve"),AND(P383="Media",X383="Menor"),AND(P383="Media",X383="Moderado"),AND(P383="Alta",X383="Leve"),AND(P383="Alta",X383="Menor")),"Moderado",IF(OR(AND(P383="Muy Baja",X383="Mayor"),AND(P383="Baja",X383="Mayor"),AND(P383="Media",X383="Mayor"),AND(P383="Alta",X383="Moderado"),AND(P383="Alta",X383="Mayor"),AND(P383="Muy Alta",X383="Leve"),AND(P383="Muy Alta",X383="Menor"),AND(P383="Muy Alta",X383="Moderado"),AND(P383="Muy Alta",X383="Mayor")),"Alto",IF(OR(AND(P383="Muy Baja",X383="Catastrófico"),AND(P383="Baja",X383="Catastrófico"),AND(P383="Media",X383="Catastrófico"),AND(P383="Alta",X383="Catastrófico"),AND(P383="Muy Alta",X383="Catastrófico")),"Extremo",""))))</f>
        <v/>
      </c>
      <c r="AA383" s="562"/>
      <c r="AB383" s="350"/>
      <c r="AC383" s="352"/>
      <c r="AD383" s="138"/>
      <c r="AE383" s="138"/>
      <c r="AF383" s="138"/>
      <c r="AG383" s="138"/>
      <c r="AH383" s="138"/>
      <c r="AI383" s="138"/>
      <c r="AJ383" s="138"/>
      <c r="AK383" s="318"/>
      <c r="AL383" s="318"/>
      <c r="AM383" s="318"/>
      <c r="AN383" s="137"/>
      <c r="AO383" s="134" t="str">
        <f t="shared" si="414"/>
        <v/>
      </c>
      <c r="AP383" s="125"/>
      <c r="AQ383" s="134" t="str">
        <f t="shared" si="415"/>
        <v/>
      </c>
      <c r="AR383" s="125" t="str">
        <f t="shared" si="416"/>
        <v/>
      </c>
      <c r="AS383" s="312" t="str">
        <f t="shared" si="417"/>
        <v/>
      </c>
      <c r="AT383" s="312"/>
      <c r="AU383" s="312"/>
      <c r="AV383" s="418"/>
      <c r="AW383" s="319"/>
      <c r="AX383" s="319"/>
      <c r="AY383" s="139"/>
      <c r="AZ383" s="136"/>
      <c r="BA383" s="136"/>
      <c r="BB383" s="136"/>
      <c r="BC383" s="136"/>
      <c r="BJ383" s="329"/>
      <c r="BK383" s="329"/>
      <c r="BL383" s="329"/>
      <c r="BM383" s="329"/>
      <c r="BN383" s="329"/>
      <c r="BO383" s="329"/>
      <c r="BP383" s="329"/>
      <c r="BQ383" s="329"/>
      <c r="BR383" s="329"/>
      <c r="BS383" s="329"/>
      <c r="BT383" s="329"/>
      <c r="BU383" s="329"/>
      <c r="BV383" s="329"/>
      <c r="BW383" s="329"/>
      <c r="BX383" s="329"/>
      <c r="BY383" s="329"/>
      <c r="BZ383" s="329"/>
      <c r="CA383" s="329"/>
      <c r="CB383" s="329"/>
      <c r="CC383" s="329"/>
      <c r="CD383" s="329"/>
      <c r="CE383" s="329"/>
      <c r="CF383" s="329"/>
      <c r="CG383" s="329"/>
      <c r="CH383" s="329"/>
      <c r="CL383" s="329"/>
    </row>
    <row r="384" spans="1:90" s="1" customFormat="1" hidden="1" x14ac:dyDescent="0.3">
      <c r="A384" s="569"/>
      <c r="B384" s="572" t="s">
        <v>354</v>
      </c>
      <c r="C384" s="572"/>
      <c r="D384" s="572"/>
      <c r="E384" s="575"/>
      <c r="F384" s="542"/>
      <c r="G384" s="542"/>
      <c r="H384" s="542"/>
      <c r="I384" s="542"/>
      <c r="J384" s="572" t="s">
        <v>353</v>
      </c>
      <c r="K384" s="578" t="s">
        <v>352</v>
      </c>
      <c r="L384" s="578" t="s">
        <v>351</v>
      </c>
      <c r="M384" s="578" t="str">
        <f t="shared" ref="M384:M388" si="482">+CONCATENATE(J384," ",K384," ",L384)</f>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384" s="572"/>
      <c r="O384" s="575"/>
      <c r="P384" s="557"/>
      <c r="Q384" s="559"/>
      <c r="R384" s="581"/>
      <c r="S384" s="557"/>
      <c r="T384" s="559"/>
      <c r="U384" s="581"/>
      <c r="V384" s="557"/>
      <c r="W384" s="559"/>
      <c r="X384" s="561"/>
      <c r="Y384" s="559"/>
      <c r="Z384" s="561"/>
      <c r="AA384" s="563"/>
      <c r="AB384" s="350"/>
      <c r="AC384" s="352"/>
      <c r="AD384" s="138"/>
      <c r="AE384" s="138"/>
      <c r="AF384" s="138"/>
      <c r="AG384" s="138"/>
      <c r="AH384" s="138"/>
      <c r="AI384" s="138"/>
      <c r="AJ384" s="138"/>
      <c r="AK384" s="318"/>
      <c r="AL384" s="318"/>
      <c r="AM384" s="318"/>
      <c r="AN384" s="137"/>
      <c r="AO384" s="134" t="str">
        <f t="shared" si="414"/>
        <v/>
      </c>
      <c r="AP384" s="125"/>
      <c r="AQ384" s="134" t="str">
        <f t="shared" si="415"/>
        <v/>
      </c>
      <c r="AR384" s="125" t="str">
        <f t="shared" si="416"/>
        <v/>
      </c>
      <c r="AS384" s="312" t="str">
        <f t="shared" si="417"/>
        <v/>
      </c>
      <c r="AT384" s="312"/>
      <c r="AU384" s="312"/>
      <c r="AV384" s="418"/>
      <c r="AW384" s="319"/>
      <c r="AX384" s="319"/>
      <c r="AY384" s="139"/>
      <c r="AZ384" s="136"/>
      <c r="BA384" s="136"/>
      <c r="BB384" s="136"/>
      <c r="BC384" s="136"/>
      <c r="BJ384" s="329"/>
      <c r="BK384" s="329"/>
      <c r="BL384" s="329"/>
      <c r="BM384" s="329"/>
      <c r="BN384" s="329"/>
      <c r="BO384" s="329"/>
      <c r="BP384" s="329"/>
      <c r="BQ384" s="329"/>
      <c r="BR384" s="329"/>
      <c r="BS384" s="329"/>
      <c r="BT384" s="329"/>
      <c r="BU384" s="329"/>
      <c r="BV384" s="329"/>
      <c r="BW384" s="329"/>
      <c r="BX384" s="329"/>
      <c r="BY384" s="329"/>
      <c r="BZ384" s="329"/>
      <c r="CA384" s="329"/>
      <c r="CB384" s="329"/>
      <c r="CC384" s="329"/>
      <c r="CD384" s="329"/>
      <c r="CE384" s="329"/>
      <c r="CF384" s="329"/>
      <c r="CG384" s="329"/>
      <c r="CH384" s="329"/>
      <c r="CL384" s="329"/>
    </row>
    <row r="385" spans="1:90" s="1" customFormat="1" hidden="1" x14ac:dyDescent="0.3">
      <c r="A385" s="569"/>
      <c r="B385" s="572" t="s">
        <v>354</v>
      </c>
      <c r="C385" s="572"/>
      <c r="D385" s="572"/>
      <c r="E385" s="575"/>
      <c r="F385" s="542"/>
      <c r="G385" s="542"/>
      <c r="H385" s="542"/>
      <c r="I385" s="542"/>
      <c r="J385" s="572" t="s">
        <v>353</v>
      </c>
      <c r="K385" s="578" t="s">
        <v>352</v>
      </c>
      <c r="L385" s="578" t="s">
        <v>351</v>
      </c>
      <c r="M385" s="578" t="str">
        <f t="shared" si="482"/>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385" s="572"/>
      <c r="O385" s="575"/>
      <c r="P385" s="557"/>
      <c r="Q385" s="559"/>
      <c r="R385" s="581"/>
      <c r="S385" s="557"/>
      <c r="T385" s="559"/>
      <c r="U385" s="581"/>
      <c r="V385" s="557"/>
      <c r="W385" s="559"/>
      <c r="X385" s="561"/>
      <c r="Y385" s="559"/>
      <c r="Z385" s="561"/>
      <c r="AA385" s="563"/>
      <c r="AB385" s="350"/>
      <c r="AC385" s="352"/>
      <c r="AD385" s="138"/>
      <c r="AE385" s="138"/>
      <c r="AF385" s="138"/>
      <c r="AG385" s="138"/>
      <c r="AH385" s="138"/>
      <c r="AI385" s="138"/>
      <c r="AJ385" s="138"/>
      <c r="AK385" s="318"/>
      <c r="AL385" s="318"/>
      <c r="AM385" s="318"/>
      <c r="AN385" s="137"/>
      <c r="AO385" s="134" t="str">
        <f t="shared" si="414"/>
        <v/>
      </c>
      <c r="AP385" s="125"/>
      <c r="AQ385" s="134" t="str">
        <f t="shared" si="415"/>
        <v/>
      </c>
      <c r="AR385" s="125" t="str">
        <f t="shared" si="416"/>
        <v/>
      </c>
      <c r="AS385" s="312" t="str">
        <f t="shared" si="417"/>
        <v/>
      </c>
      <c r="AT385" s="312"/>
      <c r="AU385" s="312"/>
      <c r="AV385" s="418"/>
      <c r="AW385" s="319"/>
      <c r="AX385" s="319"/>
      <c r="AY385" s="139"/>
      <c r="AZ385" s="136"/>
      <c r="BA385" s="136"/>
      <c r="BB385" s="136"/>
      <c r="BC385" s="136"/>
      <c r="BJ385" s="329"/>
      <c r="BK385" s="329"/>
      <c r="BL385" s="329"/>
      <c r="BM385" s="329"/>
      <c r="BN385" s="329"/>
      <c r="BO385" s="329"/>
      <c r="BP385" s="329"/>
      <c r="BQ385" s="329"/>
      <c r="BR385" s="329"/>
      <c r="BS385" s="329"/>
      <c r="BT385" s="329"/>
      <c r="BU385" s="329"/>
      <c r="BV385" s="329"/>
      <c r="BW385" s="329"/>
      <c r="BX385" s="329"/>
      <c r="BY385" s="329"/>
      <c r="BZ385" s="329"/>
      <c r="CA385" s="329"/>
      <c r="CB385" s="329"/>
      <c r="CC385" s="329"/>
      <c r="CD385" s="329"/>
      <c r="CE385" s="329"/>
      <c r="CF385" s="329"/>
      <c r="CG385" s="329"/>
      <c r="CH385" s="329"/>
      <c r="CL385" s="329"/>
    </row>
    <row r="386" spans="1:90" s="1" customFormat="1" ht="13.9" hidden="1" customHeight="1" x14ac:dyDescent="0.3">
      <c r="A386" s="569"/>
      <c r="B386" s="572" t="s">
        <v>354</v>
      </c>
      <c r="C386" s="572"/>
      <c r="D386" s="572"/>
      <c r="E386" s="575"/>
      <c r="F386" s="542"/>
      <c r="G386" s="542"/>
      <c r="H386" s="542"/>
      <c r="I386" s="542"/>
      <c r="J386" s="572" t="s">
        <v>353</v>
      </c>
      <c r="K386" s="578" t="s">
        <v>352</v>
      </c>
      <c r="L386" s="578" t="s">
        <v>351</v>
      </c>
      <c r="M386" s="578" t="str">
        <f t="shared" si="482"/>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386" s="572"/>
      <c r="O386" s="575"/>
      <c r="P386" s="557"/>
      <c r="Q386" s="559"/>
      <c r="R386" s="581"/>
      <c r="S386" s="557"/>
      <c r="T386" s="559"/>
      <c r="U386" s="581"/>
      <c r="V386" s="557"/>
      <c r="W386" s="559"/>
      <c r="X386" s="561"/>
      <c r="Y386" s="559"/>
      <c r="Z386" s="561"/>
      <c r="AA386" s="563"/>
      <c r="AB386" s="350"/>
      <c r="AC386" s="352"/>
      <c r="AD386" s="138"/>
      <c r="AE386" s="138"/>
      <c r="AF386" s="138"/>
      <c r="AG386" s="138"/>
      <c r="AH386" s="138"/>
      <c r="AI386" s="138"/>
      <c r="AJ386" s="138"/>
      <c r="AK386" s="318"/>
      <c r="AL386" s="318"/>
      <c r="AM386" s="318"/>
      <c r="AN386" s="137"/>
      <c r="AO386" s="134" t="str">
        <f t="shared" si="414"/>
        <v/>
      </c>
      <c r="AP386" s="125"/>
      <c r="AQ386" s="134" t="str">
        <f t="shared" si="415"/>
        <v/>
      </c>
      <c r="AR386" s="125" t="str">
        <f t="shared" si="416"/>
        <v/>
      </c>
      <c r="AS386" s="312" t="str">
        <f t="shared" si="417"/>
        <v/>
      </c>
      <c r="AT386" s="312"/>
      <c r="AU386" s="312"/>
      <c r="AV386" s="418"/>
      <c r="AW386" s="319"/>
      <c r="AX386" s="319"/>
      <c r="AY386" s="139"/>
      <c r="AZ386" s="136"/>
      <c r="BA386" s="136"/>
      <c r="BB386" s="136"/>
      <c r="BC386" s="136"/>
      <c r="BJ386" s="329"/>
      <c r="BK386" s="329"/>
      <c r="BL386" s="329"/>
      <c r="BM386" s="329"/>
      <c r="BN386" s="329"/>
      <c r="BO386" s="329"/>
      <c r="BP386" s="329"/>
      <c r="BQ386" s="329"/>
      <c r="BR386" s="329"/>
      <c r="BS386" s="329"/>
      <c r="BT386" s="329"/>
      <c r="BU386" s="329"/>
      <c r="BV386" s="329"/>
      <c r="BW386" s="329"/>
      <c r="BX386" s="329"/>
      <c r="BY386" s="329"/>
      <c r="BZ386" s="329"/>
      <c r="CA386" s="329"/>
      <c r="CB386" s="329"/>
      <c r="CC386" s="329"/>
      <c r="CD386" s="329"/>
      <c r="CE386" s="329"/>
      <c r="CF386" s="329"/>
      <c r="CG386" s="329"/>
      <c r="CH386" s="329"/>
      <c r="CL386" s="329"/>
    </row>
    <row r="387" spans="1:90" s="1" customFormat="1" ht="13.9" hidden="1" customHeight="1" x14ac:dyDescent="0.3">
      <c r="A387" s="569"/>
      <c r="B387" s="572" t="s">
        <v>354</v>
      </c>
      <c r="C387" s="572"/>
      <c r="D387" s="572"/>
      <c r="E387" s="575"/>
      <c r="F387" s="542"/>
      <c r="G387" s="542"/>
      <c r="H387" s="542"/>
      <c r="I387" s="542"/>
      <c r="J387" s="572" t="s">
        <v>353</v>
      </c>
      <c r="K387" s="578" t="s">
        <v>352</v>
      </c>
      <c r="L387" s="578" t="s">
        <v>351</v>
      </c>
      <c r="M387" s="578" t="str">
        <f t="shared" si="482"/>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387" s="572"/>
      <c r="O387" s="575"/>
      <c r="P387" s="557"/>
      <c r="Q387" s="559"/>
      <c r="R387" s="581"/>
      <c r="S387" s="557"/>
      <c r="T387" s="559"/>
      <c r="U387" s="581"/>
      <c r="V387" s="557"/>
      <c r="W387" s="559"/>
      <c r="X387" s="561"/>
      <c r="Y387" s="559"/>
      <c r="Z387" s="561"/>
      <c r="AA387" s="563"/>
      <c r="AB387" s="350"/>
      <c r="AC387" s="352"/>
      <c r="AD387" s="138"/>
      <c r="AE387" s="138"/>
      <c r="AF387" s="138"/>
      <c r="AG387" s="138"/>
      <c r="AH387" s="138"/>
      <c r="AI387" s="138"/>
      <c r="AJ387" s="138"/>
      <c r="AK387" s="318"/>
      <c r="AL387" s="318"/>
      <c r="AM387" s="318"/>
      <c r="AN387" s="137"/>
      <c r="AO387" s="134" t="str">
        <f t="shared" si="414"/>
        <v/>
      </c>
      <c r="AP387" s="125"/>
      <c r="AQ387" s="134" t="str">
        <f t="shared" si="415"/>
        <v/>
      </c>
      <c r="AR387" s="125" t="str">
        <f t="shared" si="416"/>
        <v/>
      </c>
      <c r="AS387" s="312" t="str">
        <f t="shared" si="417"/>
        <v/>
      </c>
      <c r="AT387" s="312"/>
      <c r="AU387" s="312"/>
      <c r="AV387" s="418"/>
      <c r="AW387" s="319"/>
      <c r="AX387" s="319"/>
      <c r="AY387" s="139"/>
      <c r="AZ387" s="136"/>
      <c r="BA387" s="136"/>
      <c r="BB387" s="136"/>
      <c r="BC387" s="136"/>
      <c r="BJ387" s="329"/>
      <c r="BK387" s="329"/>
      <c r="BL387" s="329"/>
      <c r="BM387" s="329"/>
      <c r="BN387" s="329"/>
      <c r="BO387" s="329"/>
      <c r="BP387" s="329"/>
      <c r="BQ387" s="329"/>
      <c r="BR387" s="329"/>
      <c r="BS387" s="329"/>
      <c r="BT387" s="329"/>
      <c r="BU387" s="329"/>
      <c r="BV387" s="329"/>
      <c r="BW387" s="329"/>
      <c r="BX387" s="329"/>
      <c r="BY387" s="329"/>
      <c r="BZ387" s="329"/>
      <c r="CA387" s="329"/>
      <c r="CB387" s="329"/>
      <c r="CC387" s="329"/>
      <c r="CD387" s="329"/>
      <c r="CE387" s="329"/>
      <c r="CF387" s="329"/>
      <c r="CG387" s="329"/>
      <c r="CH387" s="329"/>
      <c r="CL387" s="329"/>
    </row>
    <row r="388" spans="1:90" s="1" customFormat="1" ht="13.9" hidden="1" customHeight="1" x14ac:dyDescent="0.3">
      <c r="A388" s="570"/>
      <c r="B388" s="573" t="s">
        <v>354</v>
      </c>
      <c r="C388" s="573"/>
      <c r="D388" s="573"/>
      <c r="E388" s="576"/>
      <c r="F388" s="543"/>
      <c r="G388" s="543"/>
      <c r="H388" s="543"/>
      <c r="I388" s="543"/>
      <c r="J388" s="573" t="s">
        <v>353</v>
      </c>
      <c r="K388" s="579" t="s">
        <v>352</v>
      </c>
      <c r="L388" s="579" t="s">
        <v>351</v>
      </c>
      <c r="M388" s="579" t="str">
        <f t="shared" si="482"/>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388" s="573"/>
      <c r="O388" s="576"/>
      <c r="P388" s="557"/>
      <c r="Q388" s="559"/>
      <c r="R388" s="581"/>
      <c r="S388" s="557"/>
      <c r="T388" s="559"/>
      <c r="U388" s="581"/>
      <c r="V388" s="557"/>
      <c r="W388" s="559"/>
      <c r="X388" s="561"/>
      <c r="Y388" s="559"/>
      <c r="Z388" s="561"/>
      <c r="AA388" s="564"/>
      <c r="AB388" s="350"/>
      <c r="AC388" s="352"/>
      <c r="AD388" s="138"/>
      <c r="AE388" s="138"/>
      <c r="AF388" s="138"/>
      <c r="AG388" s="138"/>
      <c r="AH388" s="138"/>
      <c r="AI388" s="138"/>
      <c r="AJ388" s="138"/>
      <c r="AK388" s="318"/>
      <c r="AL388" s="318"/>
      <c r="AM388" s="318"/>
      <c r="AN388" s="137"/>
      <c r="AO388" s="134" t="str">
        <f t="shared" si="414"/>
        <v/>
      </c>
      <c r="AP388" s="125"/>
      <c r="AQ388" s="134" t="str">
        <f t="shared" si="415"/>
        <v/>
      </c>
      <c r="AR388" s="125" t="str">
        <f t="shared" si="416"/>
        <v/>
      </c>
      <c r="AS388" s="312" t="str">
        <f t="shared" si="417"/>
        <v/>
      </c>
      <c r="AT388" s="312"/>
      <c r="AU388" s="312"/>
      <c r="AV388" s="418"/>
      <c r="AW388" s="319"/>
      <c r="AX388" s="319"/>
      <c r="AY388" s="139"/>
      <c r="AZ388" s="136"/>
      <c r="BA388" s="136"/>
      <c r="BB388" s="136"/>
      <c r="BC388" s="136"/>
      <c r="BJ388" s="329"/>
      <c r="BK388" s="329"/>
      <c r="BL388" s="329"/>
      <c r="BM388" s="329"/>
      <c r="BN388" s="329"/>
      <c r="BO388" s="329"/>
      <c r="BP388" s="329"/>
      <c r="BQ388" s="329"/>
      <c r="BR388" s="329"/>
      <c r="BS388" s="329"/>
      <c r="BT388" s="329"/>
      <c r="BU388" s="329"/>
      <c r="BV388" s="329"/>
      <c r="BW388" s="329"/>
      <c r="BX388" s="329"/>
      <c r="BY388" s="329"/>
      <c r="BZ388" s="329"/>
      <c r="CA388" s="329"/>
      <c r="CB388" s="329"/>
      <c r="CC388" s="329"/>
      <c r="CD388" s="329"/>
      <c r="CE388" s="329"/>
      <c r="CF388" s="329"/>
      <c r="CG388" s="329"/>
      <c r="CH388" s="329"/>
      <c r="CL388" s="329"/>
    </row>
    <row r="389" spans="1:90" s="1" customFormat="1" hidden="1" x14ac:dyDescent="0.3">
      <c r="A389" s="568" t="s">
        <v>350</v>
      </c>
      <c r="B389" s="571"/>
      <c r="C389" s="571"/>
      <c r="D389" s="571"/>
      <c r="E389" s="574"/>
      <c r="F389" s="544"/>
      <c r="G389" s="544"/>
      <c r="H389" s="544"/>
      <c r="I389" s="544"/>
      <c r="J389" s="571"/>
      <c r="K389" s="577"/>
      <c r="L389" s="577"/>
      <c r="M389" s="577"/>
      <c r="N389" s="571"/>
      <c r="O389" s="574"/>
      <c r="P389" s="557" t="str">
        <f t="shared" si="419"/>
        <v/>
      </c>
      <c r="Q389" s="559" t="str">
        <f t="shared" ref="Q389" si="483">IF(P389="","",IF(P389="Muy Baja",0.2,IF(P389="Baja",0.4,IF(P389="Media",0.6,IF(P389="Alta",0.8,IF(P389="Muy Alta",1,))))))</f>
        <v/>
      </c>
      <c r="R389" s="580"/>
      <c r="S389" s="556" t="str">
        <f>IF(OR(R389='Tabla Impacto'!$C$11,R389='Tabla Impacto'!$D$11),"Leve",IF(OR(R389='Tabla Impacto'!$C$12,R389='Tabla Impacto'!$D$12),"Menor",IF(OR(R389='Tabla Impacto'!$C$13,R389='Tabla Impacto'!$D$13),"Moderado",IF(OR(R389='Tabla Impacto'!$C$14,R389='Tabla Impacto'!$D$14),"Mayor",IF(OR(R389='Tabla Impacto'!$C$15,R389='Tabla Impacto'!$D$15),"Catastrófico","")))))</f>
        <v/>
      </c>
      <c r="T389" s="558" t="str">
        <f t="shared" ref="T389" si="484">IF(S389="","",IF(S389="Leve",0.2,IF(S389="Menor",0.4,IF(S389="Moderado",0.6,IF(S389="Mayor",0.8,IF(S389="Catastrófico",1,))))))</f>
        <v/>
      </c>
      <c r="U389" s="580"/>
      <c r="V389" s="556" t="str">
        <f>IF(OR(U389='Tabla Impacto'!$C$11,U389='Tabla Impacto'!$D$11),"Leve",IF(OR(U389='Tabla Impacto'!$C$12,U389='Tabla Impacto'!$D$12),"Menor",IF(OR(U389='Tabla Impacto'!$C$13,U389='Tabla Impacto'!$D$13),"Moderado",IF(OR(U389='Tabla Impacto'!$C$14,U389='Tabla Impacto'!$D$14),"Mayor",IF(OR(U389='Tabla Impacto'!$C$15,U389='Tabla Impacto'!$D$15),"Catastrófico","")))))</f>
        <v/>
      </c>
      <c r="W389" s="558" t="str">
        <f t="shared" ref="W389" si="485">IF(V389="","",IF(V389="Leve",0.2,IF(V389="Menor",0.4,IF(V389="Moderado",0.6,IF(V389="Mayor",0.8,IF(V389="Catastrófico",1,))))))</f>
        <v/>
      </c>
      <c r="X389" s="560" t="str">
        <f>IF(Y389="","",IF(Y389='Tabla Impacto'!$G$4,'Tabla Impacto'!$F$4,IF(Y389='Tabla Impacto'!$G$5,'Tabla Impacto'!$F$5,IF(Y389='Tabla Impacto'!$G$6,'Tabla Impacto'!$F$6,IF(Y389='Tabla Impacto'!$G$7,'Tabla Impacto'!$F$7,IF(Y389='Tabla Impacto'!$G$8,'Tabla Impacto'!$F$8))))))</f>
        <v/>
      </c>
      <c r="Y389" s="558" t="str">
        <f t="shared" ref="Y389" si="486">+IF(T389="",W389,IF(W389="",T389,IF(T389&gt;W389,T389,W389)))</f>
        <v/>
      </c>
      <c r="Z389" s="560" t="str">
        <f t="shared" ref="Z389" si="487">IF(OR(AND(P389="Muy Baja",X389="Leve"),AND(P389="Muy Baja",X389="Menor"),AND(P389="Baja",X389="Leve")),"Bajo",IF(OR(AND(P389="Muy baja",X389="Moderado"),AND(P389="Baja",X389="Menor"),AND(P389="Baja",X389="Moderado"),AND(P389="Media",X389="Leve"),AND(P389="Media",X389="Menor"),AND(P389="Media",X389="Moderado"),AND(P389="Alta",X389="Leve"),AND(P389="Alta",X389="Menor")),"Moderado",IF(OR(AND(P389="Muy Baja",X389="Mayor"),AND(P389="Baja",X389="Mayor"),AND(P389="Media",X389="Mayor"),AND(P389="Alta",X389="Moderado"),AND(P389="Alta",X389="Mayor"),AND(P389="Muy Alta",X389="Leve"),AND(P389="Muy Alta",X389="Menor"),AND(P389="Muy Alta",X389="Moderado"),AND(P389="Muy Alta",X389="Mayor")),"Alto",IF(OR(AND(P389="Muy Baja",X389="Catastrófico"),AND(P389="Baja",X389="Catastrófico"),AND(P389="Media",X389="Catastrófico"),AND(P389="Alta",X389="Catastrófico"),AND(P389="Muy Alta",X389="Catastrófico")),"Extremo",""))))</f>
        <v/>
      </c>
      <c r="AA389" s="562"/>
      <c r="AB389" s="350"/>
      <c r="AC389" s="352"/>
      <c r="AD389" s="138"/>
      <c r="AE389" s="138"/>
      <c r="AF389" s="138"/>
      <c r="AG389" s="138"/>
      <c r="AH389" s="138"/>
      <c r="AI389" s="138"/>
      <c r="AJ389" s="138"/>
      <c r="AK389" s="318"/>
      <c r="AL389" s="318"/>
      <c r="AM389" s="318"/>
      <c r="AN389" s="137"/>
      <c r="AO389" s="134" t="str">
        <f t="shared" si="414"/>
        <v/>
      </c>
      <c r="AP389" s="125"/>
      <c r="AQ389" s="134" t="str">
        <f t="shared" si="415"/>
        <v/>
      </c>
      <c r="AR389" s="125" t="str">
        <f t="shared" si="416"/>
        <v/>
      </c>
      <c r="AS389" s="312" t="str">
        <f t="shared" si="417"/>
        <v/>
      </c>
      <c r="AT389" s="312"/>
      <c r="AU389" s="312"/>
      <c r="AV389" s="418"/>
      <c r="AW389" s="319"/>
      <c r="AX389" s="319"/>
      <c r="AY389" s="139"/>
      <c r="AZ389" s="136"/>
      <c r="BA389" s="136"/>
      <c r="BB389" s="136"/>
      <c r="BC389" s="136"/>
      <c r="BJ389" s="329"/>
      <c r="BK389" s="329"/>
      <c r="BL389" s="329"/>
      <c r="BM389" s="329"/>
      <c r="BN389" s="329"/>
      <c r="BO389" s="329"/>
      <c r="BP389" s="329"/>
      <c r="BQ389" s="329"/>
      <c r="BR389" s="329"/>
      <c r="BS389" s="329"/>
      <c r="BT389" s="329"/>
      <c r="BU389" s="329"/>
      <c r="BV389" s="329"/>
      <c r="BW389" s="329"/>
      <c r="BX389" s="329"/>
      <c r="BY389" s="329"/>
      <c r="BZ389" s="329"/>
      <c r="CA389" s="329"/>
      <c r="CB389" s="329"/>
      <c r="CC389" s="329"/>
      <c r="CD389" s="329"/>
      <c r="CE389" s="329"/>
      <c r="CF389" s="329"/>
      <c r="CG389" s="329"/>
      <c r="CH389" s="329"/>
      <c r="CL389" s="329"/>
    </row>
    <row r="390" spans="1:90" s="1" customFormat="1" hidden="1" x14ac:dyDescent="0.3">
      <c r="A390" s="569"/>
      <c r="B390" s="572"/>
      <c r="C390" s="572"/>
      <c r="D390" s="572"/>
      <c r="E390" s="575"/>
      <c r="F390" s="542"/>
      <c r="G390" s="542"/>
      <c r="H390" s="542"/>
      <c r="I390" s="542"/>
      <c r="J390" s="572"/>
      <c r="K390" s="578"/>
      <c r="L390" s="578"/>
      <c r="M390" s="578"/>
      <c r="N390" s="572"/>
      <c r="O390" s="575"/>
      <c r="P390" s="557"/>
      <c r="Q390" s="559"/>
      <c r="R390" s="581"/>
      <c r="S390" s="557"/>
      <c r="T390" s="559"/>
      <c r="U390" s="581"/>
      <c r="V390" s="557"/>
      <c r="W390" s="559"/>
      <c r="X390" s="561"/>
      <c r="Y390" s="559"/>
      <c r="Z390" s="561"/>
      <c r="AA390" s="563"/>
      <c r="AB390" s="350"/>
      <c r="AC390" s="352"/>
      <c r="AD390" s="138"/>
      <c r="AE390" s="138"/>
      <c r="AF390" s="138"/>
      <c r="AG390" s="138"/>
      <c r="AH390" s="138"/>
      <c r="AI390" s="138"/>
      <c r="AJ390" s="138"/>
      <c r="AK390" s="318"/>
      <c r="AL390" s="318"/>
      <c r="AM390" s="318"/>
      <c r="AN390" s="137"/>
      <c r="AO390" s="134" t="str">
        <f t="shared" si="414"/>
        <v/>
      </c>
      <c r="AP390" s="125"/>
      <c r="AQ390" s="134" t="str">
        <f t="shared" si="415"/>
        <v/>
      </c>
      <c r="AR390" s="125" t="str">
        <f t="shared" si="416"/>
        <v/>
      </c>
      <c r="AS390" s="312" t="str">
        <f t="shared" si="417"/>
        <v/>
      </c>
      <c r="AT390" s="312"/>
      <c r="AU390" s="312"/>
      <c r="AV390" s="418"/>
      <c r="AW390" s="319"/>
      <c r="AX390" s="319"/>
      <c r="AY390" s="139"/>
      <c r="AZ390" s="136"/>
      <c r="BA390" s="136"/>
      <c r="BB390" s="136"/>
      <c r="BC390" s="136"/>
      <c r="BJ390" s="329"/>
      <c r="BK390" s="329"/>
      <c r="BL390" s="329"/>
      <c r="BM390" s="329"/>
      <c r="BN390" s="329"/>
      <c r="BO390" s="329"/>
      <c r="BP390" s="329"/>
      <c r="BQ390" s="329"/>
      <c r="BR390" s="329"/>
      <c r="BS390" s="329"/>
      <c r="BT390" s="329"/>
      <c r="BU390" s="329"/>
      <c r="BV390" s="329"/>
      <c r="BW390" s="329"/>
      <c r="BX390" s="329"/>
      <c r="BY390" s="329"/>
      <c r="BZ390" s="329"/>
      <c r="CA390" s="329"/>
      <c r="CB390" s="329"/>
      <c r="CC390" s="329"/>
      <c r="CD390" s="329"/>
      <c r="CE390" s="329"/>
      <c r="CF390" s="329"/>
      <c r="CG390" s="329"/>
      <c r="CH390" s="329"/>
      <c r="CL390" s="329"/>
    </row>
    <row r="391" spans="1:90" s="1" customFormat="1" hidden="1" x14ac:dyDescent="0.3">
      <c r="A391" s="569"/>
      <c r="B391" s="572"/>
      <c r="C391" s="572"/>
      <c r="D391" s="572"/>
      <c r="E391" s="575"/>
      <c r="F391" s="542"/>
      <c r="G391" s="542"/>
      <c r="H391" s="542"/>
      <c r="I391" s="542"/>
      <c r="J391" s="572"/>
      <c r="K391" s="578"/>
      <c r="L391" s="578"/>
      <c r="M391" s="578"/>
      <c r="N391" s="572"/>
      <c r="O391" s="575"/>
      <c r="P391" s="557"/>
      <c r="Q391" s="559"/>
      <c r="R391" s="581"/>
      <c r="S391" s="557"/>
      <c r="T391" s="559"/>
      <c r="U391" s="581"/>
      <c r="V391" s="557"/>
      <c r="W391" s="559"/>
      <c r="X391" s="561"/>
      <c r="Y391" s="559"/>
      <c r="Z391" s="561"/>
      <c r="AA391" s="563"/>
      <c r="AB391" s="350"/>
      <c r="AC391" s="352"/>
      <c r="AD391" s="138"/>
      <c r="AE391" s="138"/>
      <c r="AF391" s="138"/>
      <c r="AG391" s="138"/>
      <c r="AH391" s="138"/>
      <c r="AI391" s="138"/>
      <c r="AJ391" s="138"/>
      <c r="AK391" s="318"/>
      <c r="AL391" s="318"/>
      <c r="AM391" s="318"/>
      <c r="AN391" s="137"/>
      <c r="AO391" s="134" t="str">
        <f t="shared" ref="AO391:AO393" si="488">IFERROR(IF(AN391="","",IF(AN391&lt;=0.2,"Muy Baja",IF(AN391&lt;=0.4,"Baja",IF(AN391&lt;=0.6,"Media",IF(AN391&lt;=0.8,"Alta","Muy Alta"))))),"")</f>
        <v/>
      </c>
      <c r="AP391" s="125"/>
      <c r="AQ391" s="134" t="str">
        <f t="shared" ref="AQ391:AQ394" si="489">IFERROR(IF(AR391="","",IF(AR391&lt;=0.2,"Leve",IF(AR391&lt;=0.4,"Menor",IF(AR391&lt;=0.6,"Moderado",IF(AR391&lt;=0.8,"Mayor","Catastrófico"))))),"")</f>
        <v/>
      </c>
      <c r="AR391" s="125" t="str">
        <f t="shared" ref="AR391:AR394" si="490">IFERROR(IF(AND(AG390="Impacto",AG391="Impacto"),(AR390-(+AR390*AJ391)),IF(AG391="Impacto",(Y390-(+Y390*AJ391)),IF(AG391="Probabilidad",AR390,""))),"")</f>
        <v/>
      </c>
      <c r="AS391" s="312" t="str">
        <f t="shared" ref="AS391:AS394" si="491">IFERROR(IF(OR(AND(AO391="Muy Baja",AQ391="Leve"),AND(AO391="Muy Baja",AQ391="Menor"),AND(AO391="Baja",AQ391="Leve")),"Bajo",IF(OR(AND(AO391="Muy baja",AQ391="Moderado"),AND(AO391="Baja",AQ391="Menor"),AND(AO391="Baja",AQ391="Moderado"),AND(AO391="Media",AQ391="Leve"),AND(AO391="Media",AQ391="Menor"),AND(AO391="Media",AQ391="Moderado"),AND(AO391="Alta",AQ391="Leve"),AND(AO391="Alta",AQ391="Menor")),"Moderado",IF(OR(AND(AO391="Muy Baja",AQ391="Mayor"),AND(AO391="Baja",AQ391="Mayor"),AND(AO391="Media",AQ391="Mayor"),AND(AO391="Alta",AQ391="Moderado"),AND(AO391="Alta",AQ391="Mayor"),AND(AO391="Muy Alta",AQ391="Leve"),AND(AO391="Muy Alta",AQ391="Menor"),AND(AO391="Muy Alta",AQ391="Moderado"),AND(AO391="Muy Alta",AQ391="Mayor")),"Alto",IF(OR(AND(AO391="Muy Baja",AQ391="Catastrófico"),AND(AO391="Baja",AQ391="Catastrófico"),AND(AO391="Media",AQ391="Catastrófico"),AND(AO391="Alta",AQ391="Catastrófico"),AND(AO391="Muy Alta",AQ391="Catastrófico")),"Extremo","")))),"")</f>
        <v/>
      </c>
      <c r="AT391" s="312"/>
      <c r="AU391" s="312"/>
      <c r="AV391" s="418"/>
      <c r="AW391" s="319"/>
      <c r="AX391" s="319"/>
      <c r="AY391" s="139"/>
      <c r="AZ391" s="136"/>
      <c r="BA391" s="136"/>
      <c r="BB391" s="136"/>
      <c r="BC391" s="136"/>
      <c r="BJ391" s="329"/>
      <c r="BK391" s="329"/>
      <c r="BL391" s="329"/>
      <c r="BM391" s="329"/>
      <c r="BN391" s="329"/>
      <c r="BO391" s="329"/>
      <c r="BP391" s="329"/>
      <c r="BQ391" s="329"/>
      <c r="BR391" s="329"/>
      <c r="BS391" s="329"/>
      <c r="BT391" s="329"/>
      <c r="BU391" s="329"/>
      <c r="BV391" s="329"/>
      <c r="BW391" s="329"/>
      <c r="BX391" s="329"/>
      <c r="BY391" s="329"/>
      <c r="BZ391" s="329"/>
      <c r="CA391" s="329"/>
      <c r="CB391" s="329"/>
      <c r="CC391" s="329"/>
      <c r="CD391" s="329"/>
      <c r="CE391" s="329"/>
      <c r="CF391" s="329"/>
      <c r="CG391" s="329"/>
      <c r="CH391" s="329"/>
      <c r="CL391" s="329"/>
    </row>
    <row r="392" spans="1:90" s="1" customFormat="1" ht="13.9" hidden="1" customHeight="1" x14ac:dyDescent="0.3">
      <c r="A392" s="569"/>
      <c r="B392" s="572"/>
      <c r="C392" s="572"/>
      <c r="D392" s="572"/>
      <c r="E392" s="575"/>
      <c r="F392" s="542"/>
      <c r="G392" s="542"/>
      <c r="H392" s="542"/>
      <c r="I392" s="542"/>
      <c r="J392" s="572"/>
      <c r="K392" s="578"/>
      <c r="L392" s="578"/>
      <c r="M392" s="578"/>
      <c r="N392" s="572"/>
      <c r="O392" s="575"/>
      <c r="P392" s="557"/>
      <c r="Q392" s="559"/>
      <c r="R392" s="581"/>
      <c r="S392" s="557"/>
      <c r="T392" s="559"/>
      <c r="U392" s="581"/>
      <c r="V392" s="557"/>
      <c r="W392" s="559"/>
      <c r="X392" s="561"/>
      <c r="Y392" s="559"/>
      <c r="Z392" s="561"/>
      <c r="AA392" s="563"/>
      <c r="AB392" s="350"/>
      <c r="AC392" s="352"/>
      <c r="AD392" s="138"/>
      <c r="AE392" s="138"/>
      <c r="AF392" s="138"/>
      <c r="AG392" s="138"/>
      <c r="AH392" s="138"/>
      <c r="AI392" s="138"/>
      <c r="AJ392" s="138"/>
      <c r="AK392" s="318"/>
      <c r="AL392" s="318"/>
      <c r="AM392" s="318"/>
      <c r="AN392" s="137"/>
      <c r="AO392" s="134" t="str">
        <f t="shared" si="488"/>
        <v/>
      </c>
      <c r="AP392" s="125"/>
      <c r="AQ392" s="134" t="str">
        <f t="shared" si="489"/>
        <v/>
      </c>
      <c r="AR392" s="125" t="str">
        <f t="shared" si="490"/>
        <v/>
      </c>
      <c r="AS392" s="312" t="str">
        <f t="shared" si="491"/>
        <v/>
      </c>
      <c r="AT392" s="312"/>
      <c r="AU392" s="312"/>
      <c r="AV392" s="418"/>
      <c r="AW392" s="319"/>
      <c r="AX392" s="319"/>
      <c r="AY392" s="139"/>
      <c r="AZ392" s="136"/>
      <c r="BA392" s="136"/>
      <c r="BB392" s="136"/>
      <c r="BC392" s="136"/>
      <c r="BJ392" s="329"/>
      <c r="BK392" s="329"/>
      <c r="BL392" s="329"/>
      <c r="BM392" s="329"/>
      <c r="BN392" s="329"/>
      <c r="BO392" s="329"/>
      <c r="BP392" s="329"/>
      <c r="BQ392" s="329"/>
      <c r="BR392" s="329"/>
      <c r="BS392" s="329"/>
      <c r="BT392" s="329"/>
      <c r="BU392" s="329"/>
      <c r="BV392" s="329"/>
      <c r="BW392" s="329"/>
      <c r="BX392" s="329"/>
      <c r="BY392" s="329"/>
      <c r="BZ392" s="329"/>
      <c r="CA392" s="329"/>
      <c r="CB392" s="329"/>
      <c r="CC392" s="329"/>
      <c r="CD392" s="329"/>
      <c r="CE392" s="329"/>
      <c r="CF392" s="329"/>
      <c r="CG392" s="329"/>
      <c r="CH392" s="329"/>
      <c r="CL392" s="329"/>
    </row>
    <row r="393" spans="1:90" s="1" customFormat="1" ht="13.9" hidden="1" customHeight="1" x14ac:dyDescent="0.3">
      <c r="A393" s="569"/>
      <c r="B393" s="572"/>
      <c r="C393" s="572"/>
      <c r="D393" s="572"/>
      <c r="E393" s="575"/>
      <c r="F393" s="542"/>
      <c r="G393" s="542"/>
      <c r="H393" s="542"/>
      <c r="I393" s="542"/>
      <c r="J393" s="572"/>
      <c r="K393" s="578"/>
      <c r="L393" s="578"/>
      <c r="M393" s="578"/>
      <c r="N393" s="572"/>
      <c r="O393" s="575"/>
      <c r="P393" s="557"/>
      <c r="Q393" s="559"/>
      <c r="R393" s="581"/>
      <c r="S393" s="557"/>
      <c r="T393" s="559"/>
      <c r="U393" s="581"/>
      <c r="V393" s="557"/>
      <c r="W393" s="559"/>
      <c r="X393" s="561"/>
      <c r="Y393" s="559"/>
      <c r="Z393" s="561"/>
      <c r="AA393" s="563"/>
      <c r="AB393" s="350"/>
      <c r="AC393" s="352"/>
      <c r="AD393" s="138"/>
      <c r="AE393" s="138"/>
      <c r="AF393" s="138"/>
      <c r="AG393" s="138"/>
      <c r="AH393" s="138"/>
      <c r="AI393" s="138"/>
      <c r="AJ393" s="138"/>
      <c r="AK393" s="318"/>
      <c r="AL393" s="318"/>
      <c r="AM393" s="318"/>
      <c r="AN393" s="137"/>
      <c r="AO393" s="134" t="str">
        <f t="shared" si="488"/>
        <v/>
      </c>
      <c r="AP393" s="125"/>
      <c r="AQ393" s="134" t="str">
        <f t="shared" si="489"/>
        <v/>
      </c>
      <c r="AR393" s="125" t="str">
        <f t="shared" si="490"/>
        <v/>
      </c>
      <c r="AS393" s="312" t="str">
        <f t="shared" si="491"/>
        <v/>
      </c>
      <c r="AT393" s="312"/>
      <c r="AU393" s="312"/>
      <c r="AV393" s="418"/>
      <c r="AW393" s="319"/>
      <c r="AX393" s="319"/>
      <c r="AY393" s="139"/>
      <c r="AZ393" s="136"/>
      <c r="BA393" s="136"/>
      <c r="BB393" s="136"/>
      <c r="BC393" s="136"/>
      <c r="BJ393" s="329"/>
      <c r="BK393" s="329"/>
      <c r="BL393" s="329"/>
      <c r="BM393" s="329"/>
      <c r="BN393" s="329"/>
      <c r="BO393" s="329"/>
      <c r="BP393" s="329"/>
      <c r="BQ393" s="329"/>
      <c r="BR393" s="329"/>
      <c r="BS393" s="329"/>
      <c r="BT393" s="329"/>
      <c r="BU393" s="329"/>
      <c r="BV393" s="329"/>
      <c r="BW393" s="329"/>
      <c r="BX393" s="329"/>
      <c r="BY393" s="329"/>
      <c r="BZ393" s="329"/>
      <c r="CA393" s="329"/>
      <c r="CB393" s="329"/>
      <c r="CC393" s="329"/>
      <c r="CD393" s="329"/>
      <c r="CE393" s="329"/>
      <c r="CF393" s="329"/>
      <c r="CG393" s="329"/>
      <c r="CH393" s="329"/>
      <c r="CL393" s="329"/>
    </row>
    <row r="394" spans="1:90" s="1" customFormat="1" ht="13.9" hidden="1" customHeight="1" x14ac:dyDescent="0.3">
      <c r="A394" s="570"/>
      <c r="B394" s="573"/>
      <c r="C394" s="573"/>
      <c r="D394" s="573"/>
      <c r="E394" s="576"/>
      <c r="F394" s="543"/>
      <c r="G394" s="543"/>
      <c r="H394" s="543"/>
      <c r="I394" s="543"/>
      <c r="J394" s="573"/>
      <c r="K394" s="579"/>
      <c r="L394" s="579"/>
      <c r="M394" s="579"/>
      <c r="N394" s="573"/>
      <c r="O394" s="576"/>
      <c r="P394" s="557"/>
      <c r="Q394" s="559"/>
      <c r="R394" s="581"/>
      <c r="S394" s="557"/>
      <c r="T394" s="559"/>
      <c r="U394" s="581"/>
      <c r="V394" s="557"/>
      <c r="W394" s="559"/>
      <c r="X394" s="561"/>
      <c r="Y394" s="559"/>
      <c r="Z394" s="561"/>
      <c r="AA394" s="564"/>
      <c r="AB394" s="350"/>
      <c r="AC394" s="352"/>
      <c r="AD394" s="138"/>
      <c r="AE394" s="138"/>
      <c r="AF394" s="138"/>
      <c r="AG394" s="138"/>
      <c r="AH394" s="138"/>
      <c r="AI394" s="138"/>
      <c r="AJ394" s="138"/>
      <c r="AK394" s="318"/>
      <c r="AL394" s="318"/>
      <c r="AM394" s="318"/>
      <c r="AN394" s="137"/>
      <c r="AO394" s="134" t="str">
        <f t="shared" ref="AO394" si="492">IFERROR(IF(AN394="","",IF(AN394&lt;=0.2,"Muy Baja",IF(AN394&lt;=0.4,"Baja",IF(AN394&lt;=0.6,"Media",IF(AN394&lt;=0.8,"Alta","Muy Alta"))))),"")</f>
        <v/>
      </c>
      <c r="AP394" s="125"/>
      <c r="AQ394" s="134" t="str">
        <f t="shared" si="489"/>
        <v/>
      </c>
      <c r="AR394" s="125" t="str">
        <f t="shared" si="490"/>
        <v/>
      </c>
      <c r="AS394" s="312" t="str">
        <f t="shared" si="491"/>
        <v/>
      </c>
      <c r="AT394" s="312"/>
      <c r="AU394" s="312"/>
      <c r="AV394" s="418"/>
      <c r="AW394" s="319"/>
      <c r="AX394" s="319"/>
      <c r="AY394" s="139"/>
      <c r="AZ394" s="136"/>
      <c r="BA394" s="136"/>
      <c r="BB394" s="136"/>
      <c r="BC394" s="136"/>
      <c r="BJ394" s="329"/>
      <c r="BK394" s="329"/>
      <c r="BL394" s="329"/>
      <c r="BM394" s="329"/>
      <c r="BN394" s="329"/>
      <c r="BO394" s="329"/>
      <c r="BP394" s="329"/>
      <c r="BQ394" s="329"/>
      <c r="BR394" s="329"/>
      <c r="BS394" s="329"/>
      <c r="BT394" s="329"/>
      <c r="BU394" s="329"/>
      <c r="BV394" s="329"/>
      <c r="BW394" s="329"/>
      <c r="BX394" s="329"/>
      <c r="BY394" s="329"/>
      <c r="BZ394" s="329"/>
      <c r="CA394" s="329"/>
      <c r="CB394" s="329"/>
      <c r="CC394" s="329"/>
      <c r="CD394" s="329"/>
      <c r="CE394" s="329"/>
      <c r="CF394" s="329"/>
      <c r="CG394" s="329"/>
      <c r="CH394" s="329"/>
      <c r="CL394" s="329"/>
    </row>
    <row r="395" spans="1:90" x14ac:dyDescent="0.3">
      <c r="L395" s="389"/>
      <c r="M395" s="390"/>
    </row>
    <row r="396" spans="1:90" x14ac:dyDescent="0.3">
      <c r="L396" s="389"/>
      <c r="M396" s="390"/>
    </row>
    <row r="405" spans="2:10" x14ac:dyDescent="0.3">
      <c r="B405" s="361"/>
      <c r="C405" s="362" t="s">
        <v>804</v>
      </c>
      <c r="D405" s="361"/>
      <c r="E405" s="361"/>
      <c r="F405" s="361"/>
      <c r="G405" s="361" t="s">
        <v>790</v>
      </c>
      <c r="H405" s="361" t="s">
        <v>788</v>
      </c>
      <c r="I405" s="361" t="s">
        <v>798</v>
      </c>
      <c r="J405" s="361"/>
    </row>
    <row r="406" spans="2:10" x14ac:dyDescent="0.3">
      <c r="B406" s="361"/>
      <c r="C406" s="362" t="s">
        <v>778</v>
      </c>
      <c r="D406" s="361"/>
      <c r="E406" s="361"/>
      <c r="F406" s="361"/>
      <c r="G406" s="361" t="s">
        <v>787</v>
      </c>
      <c r="H406" s="361" t="s">
        <v>795</v>
      </c>
      <c r="I406" s="361" t="s">
        <v>799</v>
      </c>
      <c r="J406" s="361"/>
    </row>
    <row r="407" spans="2:10" x14ac:dyDescent="0.3">
      <c r="B407" s="361"/>
      <c r="C407" s="362" t="s">
        <v>779</v>
      </c>
      <c r="D407" s="361"/>
      <c r="E407" s="361"/>
      <c r="F407" s="361"/>
      <c r="G407" s="361" t="s">
        <v>791</v>
      </c>
      <c r="H407" s="361" t="s">
        <v>796</v>
      </c>
      <c r="I407" s="361" t="s">
        <v>789</v>
      </c>
      <c r="J407" s="361"/>
    </row>
    <row r="408" spans="2:10" x14ac:dyDescent="0.3">
      <c r="B408" s="361"/>
      <c r="C408" s="362" t="s">
        <v>780</v>
      </c>
      <c r="D408" s="361"/>
      <c r="E408" s="361"/>
      <c r="F408" s="361"/>
      <c r="G408" s="361" t="s">
        <v>792</v>
      </c>
      <c r="H408" s="361" t="s">
        <v>771</v>
      </c>
      <c r="I408" s="361" t="s">
        <v>800</v>
      </c>
      <c r="J408" s="361"/>
    </row>
    <row r="409" spans="2:10" x14ac:dyDescent="0.3">
      <c r="B409" s="361"/>
      <c r="C409" s="391" t="s">
        <v>781</v>
      </c>
      <c r="D409" s="361"/>
      <c r="E409" s="361"/>
      <c r="F409" s="361"/>
      <c r="G409" s="361" t="s">
        <v>793</v>
      </c>
      <c r="H409" s="361" t="s">
        <v>797</v>
      </c>
      <c r="I409" s="361" t="s">
        <v>801</v>
      </c>
      <c r="J409" s="361"/>
    </row>
    <row r="410" spans="2:10" ht="18" customHeight="1" x14ac:dyDescent="0.3">
      <c r="B410" s="361"/>
      <c r="C410" s="391" t="s">
        <v>782</v>
      </c>
      <c r="D410" s="361"/>
      <c r="E410" s="361"/>
      <c r="F410" s="361"/>
      <c r="G410" s="361" t="s">
        <v>794</v>
      </c>
      <c r="H410" s="361" t="s">
        <v>797</v>
      </c>
      <c r="I410" s="361" t="s">
        <v>802</v>
      </c>
      <c r="J410" s="361"/>
    </row>
    <row r="411" spans="2:10" x14ac:dyDescent="0.3">
      <c r="B411" s="361"/>
      <c r="C411" s="391" t="s">
        <v>783</v>
      </c>
      <c r="D411" s="361"/>
      <c r="E411" s="361"/>
      <c r="F411" s="361"/>
      <c r="G411" s="361"/>
      <c r="H411" s="361" t="s">
        <v>805</v>
      </c>
      <c r="I411" s="361" t="s">
        <v>803</v>
      </c>
      <c r="J411" s="361"/>
    </row>
    <row r="412" spans="2:10" x14ac:dyDescent="0.3">
      <c r="B412" s="361"/>
      <c r="C412" s="361"/>
      <c r="D412" s="361"/>
      <c r="E412" s="361"/>
      <c r="F412" s="361"/>
      <c r="G412" s="361"/>
      <c r="H412" s="361"/>
      <c r="I412" s="361"/>
      <c r="J412" s="361"/>
    </row>
    <row r="413" spans="2:10" x14ac:dyDescent="0.3">
      <c r="B413" s="361"/>
      <c r="C413" s="361"/>
      <c r="D413" s="361"/>
      <c r="E413" s="361"/>
      <c r="F413" s="361"/>
      <c r="G413" s="361"/>
      <c r="H413" s="361"/>
      <c r="I413" s="361"/>
      <c r="J413" s="361"/>
    </row>
    <row r="414" spans="2:10" x14ac:dyDescent="0.3">
      <c r="B414" s="361"/>
      <c r="C414" s="361"/>
      <c r="D414" s="361"/>
      <c r="E414" s="361"/>
      <c r="F414" s="361"/>
      <c r="G414" s="361"/>
      <c r="H414" s="361"/>
      <c r="I414" s="361"/>
      <c r="J414" s="361"/>
    </row>
    <row r="415" spans="2:10" x14ac:dyDescent="0.3">
      <c r="B415" s="361"/>
      <c r="C415" s="361"/>
      <c r="D415" s="361"/>
      <c r="E415" s="361"/>
      <c r="F415" s="361"/>
      <c r="G415" s="361"/>
      <c r="H415" s="361"/>
      <c r="I415" s="361"/>
      <c r="J415" s="361"/>
    </row>
  </sheetData>
  <sheetProtection sheet="1" objects="1" scenarios="1"/>
  <dataConsolidate/>
  <mergeCells count="1882">
    <mergeCell ref="F12:F14"/>
    <mergeCell ref="E12:E14"/>
    <mergeCell ref="D12:D14"/>
    <mergeCell ref="C12:C14"/>
    <mergeCell ref="B12:B14"/>
    <mergeCell ref="A12:A14"/>
    <mergeCell ref="Z12:Z14"/>
    <mergeCell ref="Y12:Y14"/>
    <mergeCell ref="X12:X14"/>
    <mergeCell ref="W12:W14"/>
    <mergeCell ref="V12:V14"/>
    <mergeCell ref="U12:U14"/>
    <mergeCell ref="T12:T14"/>
    <mergeCell ref="S12:S14"/>
    <mergeCell ref="R12:R14"/>
    <mergeCell ref="Q12:Q14"/>
    <mergeCell ref="P12:P14"/>
    <mergeCell ref="O12:O14"/>
    <mergeCell ref="N12:N14"/>
    <mergeCell ref="M12:M14"/>
    <mergeCell ref="L12:L14"/>
    <mergeCell ref="K12:K14"/>
    <mergeCell ref="J12:J14"/>
    <mergeCell ref="C2:AA5"/>
    <mergeCell ref="AA377:AA382"/>
    <mergeCell ref="AB7:AM8"/>
    <mergeCell ref="AN7:AV8"/>
    <mergeCell ref="BC9:BC10"/>
    <mergeCell ref="BB9:BB10"/>
    <mergeCell ref="BA9:BA10"/>
    <mergeCell ref="AZ9:AZ10"/>
    <mergeCell ref="AY9:AY10"/>
    <mergeCell ref="AX9:AX10"/>
    <mergeCell ref="AW9:AW10"/>
    <mergeCell ref="AW7:BC8"/>
    <mergeCell ref="A7:Q8"/>
    <mergeCell ref="X282:X287"/>
    <mergeCell ref="X288:X293"/>
    <mergeCell ref="X294:X299"/>
    <mergeCell ref="X300:X305"/>
    <mergeCell ref="X306:X311"/>
    <mergeCell ref="AA222:AA227"/>
    <mergeCell ref="AA228:AA233"/>
    <mergeCell ref="AA234:AA239"/>
    <mergeCell ref="AA240:AA245"/>
    <mergeCell ref="AA246:AA251"/>
    <mergeCell ref="X318:X323"/>
    <mergeCell ref="X324:X329"/>
    <mergeCell ref="X120:X125"/>
    <mergeCell ref="X126:X131"/>
    <mergeCell ref="X377:X382"/>
    <mergeCell ref="X312:X317"/>
    <mergeCell ref="F246:F251"/>
    <mergeCell ref="X192:X197"/>
    <mergeCell ref="F198:F203"/>
    <mergeCell ref="X383:X388"/>
    <mergeCell ref="AA60:AA65"/>
    <mergeCell ref="AA66:AA71"/>
    <mergeCell ref="AA72:AA77"/>
    <mergeCell ref="AA78:AA83"/>
    <mergeCell ref="AA84:AA89"/>
    <mergeCell ref="AA90:AA95"/>
    <mergeCell ref="AA96:AA101"/>
    <mergeCell ref="AA102:AA107"/>
    <mergeCell ref="AA162:AA167"/>
    <mergeCell ref="AA168:AA173"/>
    <mergeCell ref="AA174:AA179"/>
    <mergeCell ref="AA180:AA185"/>
    <mergeCell ref="AA186:AA191"/>
    <mergeCell ref="AA192:AA197"/>
    <mergeCell ref="AA198:AA203"/>
    <mergeCell ref="AA204:AA209"/>
    <mergeCell ref="AA383:AA388"/>
    <mergeCell ref="AA210:AA215"/>
    <mergeCell ref="X342:X347"/>
    <mergeCell ref="X348:X353"/>
    <mergeCell ref="X354:X359"/>
    <mergeCell ref="X228:X233"/>
    <mergeCell ref="X234:X239"/>
    <mergeCell ref="X240:X245"/>
    <mergeCell ref="X246:X251"/>
    <mergeCell ref="AA132:AA137"/>
    <mergeCell ref="AA138:AA143"/>
    <mergeCell ref="AA144:AA149"/>
    <mergeCell ref="X186:X191"/>
    <mergeCell ref="X252:X257"/>
    <mergeCell ref="X258:X263"/>
    <mergeCell ref="J192:J197"/>
    <mergeCell ref="L192:L197"/>
    <mergeCell ref="O186:O191"/>
    <mergeCell ref="N186:N191"/>
    <mergeCell ref="W234:W239"/>
    <mergeCell ref="V234:V239"/>
    <mergeCell ref="U234:U239"/>
    <mergeCell ref="V210:V215"/>
    <mergeCell ref="F234:F239"/>
    <mergeCell ref="F240:F245"/>
    <mergeCell ref="N240:N245"/>
    <mergeCell ref="M240:M245"/>
    <mergeCell ref="L240:L245"/>
    <mergeCell ref="K240:K245"/>
    <mergeCell ref="Q246:Q251"/>
    <mergeCell ref="U198:U203"/>
    <mergeCell ref="O192:O197"/>
    <mergeCell ref="N192:N197"/>
    <mergeCell ref="M192:M197"/>
    <mergeCell ref="I228:I233"/>
    <mergeCell ref="I216:I221"/>
    <mergeCell ref="L186:L191"/>
    <mergeCell ref="J186:J191"/>
    <mergeCell ref="K192:K197"/>
    <mergeCell ref="S198:S203"/>
    <mergeCell ref="T198:T203"/>
    <mergeCell ref="Q192:Q197"/>
    <mergeCell ref="P192:P197"/>
    <mergeCell ref="W198:W203"/>
    <mergeCell ref="V198:V203"/>
    <mergeCell ref="U186:U191"/>
    <mergeCell ref="W240:W245"/>
    <mergeCell ref="AC9:AC10"/>
    <mergeCell ref="F42:F47"/>
    <mergeCell ref="F48:F53"/>
    <mergeCell ref="X330:X335"/>
    <mergeCell ref="X264:X269"/>
    <mergeCell ref="X270:X275"/>
    <mergeCell ref="X276:X281"/>
    <mergeCell ref="X174:X179"/>
    <mergeCell ref="F330:F335"/>
    <mergeCell ref="F336:F341"/>
    <mergeCell ref="F342:F347"/>
    <mergeCell ref="F348:F353"/>
    <mergeCell ref="F354:F359"/>
    <mergeCell ref="F360:F365"/>
    <mergeCell ref="F366:F371"/>
    <mergeCell ref="F377:F382"/>
    <mergeCell ref="F276:F281"/>
    <mergeCell ref="X36:X41"/>
    <mergeCell ref="X42:X47"/>
    <mergeCell ref="J9:J10"/>
    <mergeCell ref="U9:U10"/>
    <mergeCell ref="N360:N365"/>
    <mergeCell ref="O360:O365"/>
    <mergeCell ref="P360:P365"/>
    <mergeCell ref="AA108:AA113"/>
    <mergeCell ref="X216:X221"/>
    <mergeCell ref="X222:X227"/>
    <mergeCell ref="X336:X341"/>
    <mergeCell ref="F294:F299"/>
    <mergeCell ref="F300:F305"/>
    <mergeCell ref="T377:T382"/>
    <mergeCell ref="F204:F209"/>
    <mergeCell ref="BD9:BD10"/>
    <mergeCell ref="BI9:BI10"/>
    <mergeCell ref="BH9:BH10"/>
    <mergeCell ref="BG9:BG10"/>
    <mergeCell ref="BF9:BF10"/>
    <mergeCell ref="BE9:BE10"/>
    <mergeCell ref="N9:N10"/>
    <mergeCell ref="M9:M10"/>
    <mergeCell ref="L9:L10"/>
    <mergeCell ref="K9:K10"/>
    <mergeCell ref="AV9:AV10"/>
    <mergeCell ref="R9:R10"/>
    <mergeCell ref="S9:S10"/>
    <mergeCell ref="T9:T10"/>
    <mergeCell ref="AF9:AF10"/>
    <mergeCell ref="AA7:AA10"/>
    <mergeCell ref="A9:A10"/>
    <mergeCell ref="AE9:AE10"/>
    <mergeCell ref="AP9:AP10"/>
    <mergeCell ref="O9:O10"/>
    <mergeCell ref="P9:P10"/>
    <mergeCell ref="Q9:Q10"/>
    <mergeCell ref="V9:V10"/>
    <mergeCell ref="W9:W10"/>
    <mergeCell ref="BD7:BI8"/>
    <mergeCell ref="R8:T8"/>
    <mergeCell ref="U8:W8"/>
    <mergeCell ref="E9:E10"/>
    <mergeCell ref="D9:D10"/>
    <mergeCell ref="C9:C10"/>
    <mergeCell ref="B9:B10"/>
    <mergeCell ref="F9:F10"/>
    <mergeCell ref="AS9:AS10"/>
    <mergeCell ref="AR9:AR10"/>
    <mergeCell ref="AN9:AN10"/>
    <mergeCell ref="AD9:AD10"/>
    <mergeCell ref="AQ9:AQ10"/>
    <mergeCell ref="AO9:AO10"/>
    <mergeCell ref="AG9:AG10"/>
    <mergeCell ref="AH9:AM9"/>
    <mergeCell ref="AB9:AB10"/>
    <mergeCell ref="F144:F149"/>
    <mergeCell ref="F150:F155"/>
    <mergeCell ref="F156:F161"/>
    <mergeCell ref="F162:F167"/>
    <mergeCell ref="X150:X155"/>
    <mergeCell ref="X156:X161"/>
    <mergeCell ref="X210:X215"/>
    <mergeCell ref="F36:F41"/>
    <mergeCell ref="X48:X53"/>
    <mergeCell ref="X54:X59"/>
    <mergeCell ref="X72:X77"/>
    <mergeCell ref="X78:X83"/>
    <mergeCell ref="X84:X89"/>
    <mergeCell ref="X90:X95"/>
    <mergeCell ref="X96:X101"/>
    <mergeCell ref="U36:U41"/>
    <mergeCell ref="V36:V41"/>
    <mergeCell ref="W36:W41"/>
    <mergeCell ref="M48:M53"/>
    <mergeCell ref="N48:N53"/>
    <mergeCell ref="O48:O53"/>
    <mergeCell ref="P48:P53"/>
    <mergeCell ref="Q48:Q53"/>
    <mergeCell ref="A383:A388"/>
    <mergeCell ref="A377:A382"/>
    <mergeCell ref="O377:O382"/>
    <mergeCell ref="P377:P382"/>
    <mergeCell ref="Q377:Q382"/>
    <mergeCell ref="U366:U371"/>
    <mergeCell ref="V366:V371"/>
    <mergeCell ref="W366:W371"/>
    <mergeCell ref="A366:A371"/>
    <mergeCell ref="J366:J371"/>
    <mergeCell ref="U377:U382"/>
    <mergeCell ref="V377:V382"/>
    <mergeCell ref="W377:W382"/>
    <mergeCell ref="N377:N382"/>
    <mergeCell ref="M377:M382"/>
    <mergeCell ref="L377:L382"/>
    <mergeCell ref="K377:K382"/>
    <mergeCell ref="J377:J382"/>
    <mergeCell ref="R377:R382"/>
    <mergeCell ref="S377:S382"/>
    <mergeCell ref="I366:I371"/>
    <mergeCell ref="B366:B371"/>
    <mergeCell ref="C366:C371"/>
    <mergeCell ref="D366:D371"/>
    <mergeCell ref="E366:E371"/>
    <mergeCell ref="F383:F388"/>
    <mergeCell ref="K383:K388"/>
    <mergeCell ref="J383:J388"/>
    <mergeCell ref="K366:K371"/>
    <mergeCell ref="L366:L371"/>
    <mergeCell ref="M366:M371"/>
    <mergeCell ref="N366:N371"/>
    <mergeCell ref="A42:A47"/>
    <mergeCell ref="J42:J47"/>
    <mergeCell ref="K42:K47"/>
    <mergeCell ref="L42:L47"/>
    <mergeCell ref="M42:M47"/>
    <mergeCell ref="N42:N47"/>
    <mergeCell ref="O42:O47"/>
    <mergeCell ref="P42:P47"/>
    <mergeCell ref="U42:U47"/>
    <mergeCell ref="Q42:Q47"/>
    <mergeCell ref="R42:R47"/>
    <mergeCell ref="S42:S47"/>
    <mergeCell ref="T42:T47"/>
    <mergeCell ref="R48:R53"/>
    <mergeCell ref="S48:S53"/>
    <mergeCell ref="T48:T53"/>
    <mergeCell ref="A30:A35"/>
    <mergeCell ref="A36:A41"/>
    <mergeCell ref="J36:J41"/>
    <mergeCell ref="K36:K41"/>
    <mergeCell ref="L36:L41"/>
    <mergeCell ref="M36:M41"/>
    <mergeCell ref="N36:N41"/>
    <mergeCell ref="O36:O41"/>
    <mergeCell ref="P36:P41"/>
    <mergeCell ref="Q36:Q41"/>
    <mergeCell ref="R36:R41"/>
    <mergeCell ref="S36:S41"/>
    <mergeCell ref="A48:A53"/>
    <mergeCell ref="J48:J53"/>
    <mergeCell ref="K48:K53"/>
    <mergeCell ref="L48:L53"/>
    <mergeCell ref="A60:A65"/>
    <mergeCell ref="J60:J65"/>
    <mergeCell ref="K60:K65"/>
    <mergeCell ref="L60:L65"/>
    <mergeCell ref="M60:M65"/>
    <mergeCell ref="N60:N65"/>
    <mergeCell ref="O60:O65"/>
    <mergeCell ref="P60:P65"/>
    <mergeCell ref="Q60:Q65"/>
    <mergeCell ref="U60:U65"/>
    <mergeCell ref="V60:V65"/>
    <mergeCell ref="W60:W65"/>
    <mergeCell ref="A54:A59"/>
    <mergeCell ref="J54:J59"/>
    <mergeCell ref="U66:U71"/>
    <mergeCell ref="V66:V71"/>
    <mergeCell ref="W66:W71"/>
    <mergeCell ref="R60:R65"/>
    <mergeCell ref="S60:S65"/>
    <mergeCell ref="T60:T65"/>
    <mergeCell ref="F54:F59"/>
    <mergeCell ref="F60:F65"/>
    <mergeCell ref="R54:R59"/>
    <mergeCell ref="S54:S59"/>
    <mergeCell ref="T54:T59"/>
    <mergeCell ref="W54:W59"/>
    <mergeCell ref="P66:P71"/>
    <mergeCell ref="Q66:Q71"/>
    <mergeCell ref="U54:U59"/>
    <mergeCell ref="C60:C65"/>
    <mergeCell ref="D60:D65"/>
    <mergeCell ref="E60:E65"/>
    <mergeCell ref="A72:A77"/>
    <mergeCell ref="J72:J77"/>
    <mergeCell ref="K72:K77"/>
    <mergeCell ref="L72:L77"/>
    <mergeCell ref="M72:M77"/>
    <mergeCell ref="N72:N77"/>
    <mergeCell ref="O72:O77"/>
    <mergeCell ref="P72:P77"/>
    <mergeCell ref="Q72:Q77"/>
    <mergeCell ref="U72:U77"/>
    <mergeCell ref="V72:V77"/>
    <mergeCell ref="W72:W77"/>
    <mergeCell ref="A66:A71"/>
    <mergeCell ref="J66:J71"/>
    <mergeCell ref="K66:K71"/>
    <mergeCell ref="L66:L71"/>
    <mergeCell ref="M66:M71"/>
    <mergeCell ref="R66:R71"/>
    <mergeCell ref="S66:S71"/>
    <mergeCell ref="T66:T71"/>
    <mergeCell ref="R72:R77"/>
    <mergeCell ref="S72:S77"/>
    <mergeCell ref="T72:T77"/>
    <mergeCell ref="B66:B71"/>
    <mergeCell ref="C66:C71"/>
    <mergeCell ref="D66:D71"/>
    <mergeCell ref="E66:E71"/>
    <mergeCell ref="B72:B77"/>
    <mergeCell ref="C72:C77"/>
    <mergeCell ref="D72:D77"/>
    <mergeCell ref="E72:E77"/>
    <mergeCell ref="F72:F77"/>
    <mergeCell ref="A84:A89"/>
    <mergeCell ref="J84:J89"/>
    <mergeCell ref="K84:K89"/>
    <mergeCell ref="L84:L89"/>
    <mergeCell ref="M84:M89"/>
    <mergeCell ref="N84:N89"/>
    <mergeCell ref="O84:O89"/>
    <mergeCell ref="P84:P89"/>
    <mergeCell ref="Q84:Q89"/>
    <mergeCell ref="U84:U89"/>
    <mergeCell ref="V84:V89"/>
    <mergeCell ref="W84:W89"/>
    <mergeCell ref="A78:A83"/>
    <mergeCell ref="J78:J83"/>
    <mergeCell ref="K78:K83"/>
    <mergeCell ref="L78:L83"/>
    <mergeCell ref="M78:M83"/>
    <mergeCell ref="N78:N83"/>
    <mergeCell ref="O78:O83"/>
    <mergeCell ref="P78:P83"/>
    <mergeCell ref="U78:U83"/>
    <mergeCell ref="V78:V83"/>
    <mergeCell ref="Q78:Q83"/>
    <mergeCell ref="R78:R83"/>
    <mergeCell ref="S78:S83"/>
    <mergeCell ref="T78:T83"/>
    <mergeCell ref="R84:R89"/>
    <mergeCell ref="S84:S89"/>
    <mergeCell ref="T84:T89"/>
    <mergeCell ref="W78:W83"/>
    <mergeCell ref="B78:B83"/>
    <mergeCell ref="C78:C83"/>
    <mergeCell ref="A96:A101"/>
    <mergeCell ref="J96:J101"/>
    <mergeCell ref="K96:K101"/>
    <mergeCell ref="L96:L101"/>
    <mergeCell ref="M96:M101"/>
    <mergeCell ref="N96:N101"/>
    <mergeCell ref="O96:O101"/>
    <mergeCell ref="P96:P101"/>
    <mergeCell ref="Q96:Q101"/>
    <mergeCell ref="U96:U101"/>
    <mergeCell ref="V96:V101"/>
    <mergeCell ref="W96:W101"/>
    <mergeCell ref="A90:A95"/>
    <mergeCell ref="J90:J95"/>
    <mergeCell ref="K90:K95"/>
    <mergeCell ref="F96:F101"/>
    <mergeCell ref="L90:L95"/>
    <mergeCell ref="M90:M95"/>
    <mergeCell ref="N90:N95"/>
    <mergeCell ref="O90:O95"/>
    <mergeCell ref="P90:P95"/>
    <mergeCell ref="Q90:Q95"/>
    <mergeCell ref="U90:U95"/>
    <mergeCell ref="V90:V95"/>
    <mergeCell ref="W90:W95"/>
    <mergeCell ref="R96:R101"/>
    <mergeCell ref="S96:S101"/>
    <mergeCell ref="T96:T101"/>
    <mergeCell ref="G96:G101"/>
    <mergeCell ref="H96:H101"/>
    <mergeCell ref="I96:I101"/>
    <mergeCell ref="A108:A113"/>
    <mergeCell ref="J108:J113"/>
    <mergeCell ref="K108:K113"/>
    <mergeCell ref="L108:L113"/>
    <mergeCell ref="M108:M113"/>
    <mergeCell ref="N108:N113"/>
    <mergeCell ref="O108:O113"/>
    <mergeCell ref="P108:P113"/>
    <mergeCell ref="Q108:Q113"/>
    <mergeCell ref="U108:U113"/>
    <mergeCell ref="V108:V113"/>
    <mergeCell ref="W108:W113"/>
    <mergeCell ref="A102:A107"/>
    <mergeCell ref="J102:J107"/>
    <mergeCell ref="K102:K107"/>
    <mergeCell ref="L102:L107"/>
    <mergeCell ref="M102:M107"/>
    <mergeCell ref="N102:N107"/>
    <mergeCell ref="O102:O107"/>
    <mergeCell ref="P102:P107"/>
    <mergeCell ref="Q102:Q107"/>
    <mergeCell ref="U102:U107"/>
    <mergeCell ref="V102:V107"/>
    <mergeCell ref="W102:W107"/>
    <mergeCell ref="F102:F107"/>
    <mergeCell ref="F108:F113"/>
    <mergeCell ref="S102:S107"/>
    <mergeCell ref="T102:T107"/>
    <mergeCell ref="R108:R113"/>
    <mergeCell ref="S108:S113"/>
    <mergeCell ref="T108:T113"/>
    <mergeCell ref="B108:B113"/>
    <mergeCell ref="O126:O131"/>
    <mergeCell ref="A120:A125"/>
    <mergeCell ref="J120:J125"/>
    <mergeCell ref="K120:K125"/>
    <mergeCell ref="L120:L125"/>
    <mergeCell ref="M120:M125"/>
    <mergeCell ref="N120:N125"/>
    <mergeCell ref="O120:O125"/>
    <mergeCell ref="P120:P125"/>
    <mergeCell ref="Q120:Q125"/>
    <mergeCell ref="U120:U125"/>
    <mergeCell ref="V120:V125"/>
    <mergeCell ref="W120:W125"/>
    <mergeCell ref="A114:A119"/>
    <mergeCell ref="J114:J119"/>
    <mergeCell ref="K114:K119"/>
    <mergeCell ref="L114:L119"/>
    <mergeCell ref="M114:M119"/>
    <mergeCell ref="N114:N119"/>
    <mergeCell ref="O114:O119"/>
    <mergeCell ref="P114:P119"/>
    <mergeCell ref="R114:R119"/>
    <mergeCell ref="S114:S119"/>
    <mergeCell ref="T114:T119"/>
    <mergeCell ref="R120:R125"/>
    <mergeCell ref="S120:S125"/>
    <mergeCell ref="T120:T125"/>
    <mergeCell ref="U114:U119"/>
    <mergeCell ref="V114:V119"/>
    <mergeCell ref="Q114:Q119"/>
    <mergeCell ref="F120:F125"/>
    <mergeCell ref="F114:F119"/>
    <mergeCell ref="T138:T143"/>
    <mergeCell ref="A132:A137"/>
    <mergeCell ref="J132:J137"/>
    <mergeCell ref="K132:K137"/>
    <mergeCell ref="L132:L137"/>
    <mergeCell ref="M132:M137"/>
    <mergeCell ref="N132:N137"/>
    <mergeCell ref="O132:O137"/>
    <mergeCell ref="P132:P137"/>
    <mergeCell ref="Q132:Q137"/>
    <mergeCell ref="U132:U137"/>
    <mergeCell ref="V132:V137"/>
    <mergeCell ref="W132:W137"/>
    <mergeCell ref="A126:A131"/>
    <mergeCell ref="J126:J131"/>
    <mergeCell ref="K126:K131"/>
    <mergeCell ref="Q126:Q131"/>
    <mergeCell ref="R126:R131"/>
    <mergeCell ref="S126:S131"/>
    <mergeCell ref="T126:T131"/>
    <mergeCell ref="R132:R137"/>
    <mergeCell ref="S132:S137"/>
    <mergeCell ref="T132:T137"/>
    <mergeCell ref="F126:F131"/>
    <mergeCell ref="F132:F137"/>
    <mergeCell ref="B132:B137"/>
    <mergeCell ref="C132:C137"/>
    <mergeCell ref="D132:D137"/>
    <mergeCell ref="E132:E137"/>
    <mergeCell ref="L126:L131"/>
    <mergeCell ref="M126:M131"/>
    <mergeCell ref="N126:N131"/>
    <mergeCell ref="A138:A143"/>
    <mergeCell ref="J138:J143"/>
    <mergeCell ref="K138:K143"/>
    <mergeCell ref="L138:L143"/>
    <mergeCell ref="M138:M143"/>
    <mergeCell ref="N138:N143"/>
    <mergeCell ref="B138:B143"/>
    <mergeCell ref="C138:C143"/>
    <mergeCell ref="D138:D143"/>
    <mergeCell ref="E138:E143"/>
    <mergeCell ref="B144:B149"/>
    <mergeCell ref="C144:C149"/>
    <mergeCell ref="D144:D149"/>
    <mergeCell ref="E144:E149"/>
    <mergeCell ref="O138:O143"/>
    <mergeCell ref="P138:P143"/>
    <mergeCell ref="Q138:Q143"/>
    <mergeCell ref="B150:B155"/>
    <mergeCell ref="C150:C155"/>
    <mergeCell ref="D150:D155"/>
    <mergeCell ref="E150:E155"/>
    <mergeCell ref="B156:B161"/>
    <mergeCell ref="C156:C161"/>
    <mergeCell ref="D156:D161"/>
    <mergeCell ref="E156:E161"/>
    <mergeCell ref="N156:N161"/>
    <mergeCell ref="O156:O161"/>
    <mergeCell ref="P156:P161"/>
    <mergeCell ref="Q156:Q161"/>
    <mergeCell ref="I150:I155"/>
    <mergeCell ref="A144:A149"/>
    <mergeCell ref="J144:J149"/>
    <mergeCell ref="K144:K149"/>
    <mergeCell ref="L144:L149"/>
    <mergeCell ref="M144:M149"/>
    <mergeCell ref="N144:N149"/>
    <mergeCell ref="O144:O149"/>
    <mergeCell ref="P144:P149"/>
    <mergeCell ref="Q144:Q149"/>
    <mergeCell ref="C180:C185"/>
    <mergeCell ref="D180:D185"/>
    <mergeCell ref="E180:E185"/>
    <mergeCell ref="F174:F179"/>
    <mergeCell ref="B162:B167"/>
    <mergeCell ref="M186:M191"/>
    <mergeCell ref="W186:W191"/>
    <mergeCell ref="Q186:Q191"/>
    <mergeCell ref="P186:P191"/>
    <mergeCell ref="O174:O179"/>
    <mergeCell ref="H150:H155"/>
    <mergeCell ref="A168:A173"/>
    <mergeCell ref="J168:J173"/>
    <mergeCell ref="K168:K173"/>
    <mergeCell ref="L168:L173"/>
    <mergeCell ref="M168:M173"/>
    <mergeCell ref="N168:N173"/>
    <mergeCell ref="O168:O173"/>
    <mergeCell ref="P168:P173"/>
    <mergeCell ref="Q168:Q173"/>
    <mergeCell ref="U168:U173"/>
    <mergeCell ref="V168:V173"/>
    <mergeCell ref="A162:A167"/>
    <mergeCell ref="A156:A161"/>
    <mergeCell ref="J156:J161"/>
    <mergeCell ref="K156:K161"/>
    <mergeCell ref="L156:L161"/>
    <mergeCell ref="M156:M161"/>
    <mergeCell ref="N174:N179"/>
    <mergeCell ref="A150:A155"/>
    <mergeCell ref="V186:V191"/>
    <mergeCell ref="J150:J155"/>
    <mergeCell ref="A198:A203"/>
    <mergeCell ref="J198:J203"/>
    <mergeCell ref="K198:K203"/>
    <mergeCell ref="L198:L203"/>
    <mergeCell ref="M198:M203"/>
    <mergeCell ref="O222:O227"/>
    <mergeCell ref="P222:P227"/>
    <mergeCell ref="Q222:Q227"/>
    <mergeCell ref="U222:U227"/>
    <mergeCell ref="A186:A191"/>
    <mergeCell ref="A192:A197"/>
    <mergeCell ref="U174:U179"/>
    <mergeCell ref="V174:V179"/>
    <mergeCell ref="W174:W179"/>
    <mergeCell ref="A180:A185"/>
    <mergeCell ref="J180:J185"/>
    <mergeCell ref="K180:K185"/>
    <mergeCell ref="L180:L185"/>
    <mergeCell ref="M180:M185"/>
    <mergeCell ref="N180:N185"/>
    <mergeCell ref="O180:O185"/>
    <mergeCell ref="P180:P185"/>
    <mergeCell ref="Q180:Q185"/>
    <mergeCell ref="U180:U185"/>
    <mergeCell ref="V180:V185"/>
    <mergeCell ref="W180:W185"/>
    <mergeCell ref="A174:A179"/>
    <mergeCell ref="J174:J179"/>
    <mergeCell ref="K174:K179"/>
    <mergeCell ref="L174:L179"/>
    <mergeCell ref="M174:M179"/>
    <mergeCell ref="H216:H221"/>
    <mergeCell ref="A222:A227"/>
    <mergeCell ref="K222:K227"/>
    <mergeCell ref="L222:L227"/>
    <mergeCell ref="M222:M227"/>
    <mergeCell ref="N222:N227"/>
    <mergeCell ref="S228:S233"/>
    <mergeCell ref="T228:T233"/>
    <mergeCell ref="Q210:Q215"/>
    <mergeCell ref="K210:K215"/>
    <mergeCell ref="F222:F227"/>
    <mergeCell ref="F228:F233"/>
    <mergeCell ref="W228:W233"/>
    <mergeCell ref="V228:V233"/>
    <mergeCell ref="U228:U233"/>
    <mergeCell ref="G222:G227"/>
    <mergeCell ref="H222:H227"/>
    <mergeCell ref="I222:I227"/>
    <mergeCell ref="G228:G233"/>
    <mergeCell ref="H228:H233"/>
    <mergeCell ref="B216:B221"/>
    <mergeCell ref="C216:C221"/>
    <mergeCell ref="F210:F215"/>
    <mergeCell ref="F216:F221"/>
    <mergeCell ref="L210:L215"/>
    <mergeCell ref="M210:M215"/>
    <mergeCell ref="N210:N215"/>
    <mergeCell ref="O210:O215"/>
    <mergeCell ref="P210:P215"/>
    <mergeCell ref="B228:B233"/>
    <mergeCell ref="C228:C233"/>
    <mergeCell ref="D228:D233"/>
    <mergeCell ref="E228:E233"/>
    <mergeCell ref="A204:A209"/>
    <mergeCell ref="J204:J209"/>
    <mergeCell ref="K204:K209"/>
    <mergeCell ref="L204:L209"/>
    <mergeCell ref="M204:M209"/>
    <mergeCell ref="N204:N209"/>
    <mergeCell ref="O204:O209"/>
    <mergeCell ref="P204:P209"/>
    <mergeCell ref="Q204:Q209"/>
    <mergeCell ref="N234:N239"/>
    <mergeCell ref="O234:O239"/>
    <mergeCell ref="P234:P239"/>
    <mergeCell ref="Q234:Q239"/>
    <mergeCell ref="A240:A245"/>
    <mergeCell ref="A234:A239"/>
    <mergeCell ref="A228:A233"/>
    <mergeCell ref="A216:A221"/>
    <mergeCell ref="J216:J221"/>
    <mergeCell ref="K216:K221"/>
    <mergeCell ref="L216:L221"/>
    <mergeCell ref="M216:M221"/>
    <mergeCell ref="N216:N221"/>
    <mergeCell ref="O216:O221"/>
    <mergeCell ref="P216:P221"/>
    <mergeCell ref="J222:J227"/>
    <mergeCell ref="Q228:Q233"/>
    <mergeCell ref="G210:G215"/>
    <mergeCell ref="H210:H215"/>
    <mergeCell ref="I210:I215"/>
    <mergeCell ref="G216:G221"/>
    <mergeCell ref="A210:A215"/>
    <mergeCell ref="J210:J215"/>
    <mergeCell ref="A252:A257"/>
    <mergeCell ref="J252:J257"/>
    <mergeCell ref="K252:K257"/>
    <mergeCell ref="L252:L257"/>
    <mergeCell ref="M252:M257"/>
    <mergeCell ref="N252:N257"/>
    <mergeCell ref="O252:O257"/>
    <mergeCell ref="P252:P257"/>
    <mergeCell ref="Q252:Q257"/>
    <mergeCell ref="U252:U257"/>
    <mergeCell ref="V252:V257"/>
    <mergeCell ref="W252:W257"/>
    <mergeCell ref="A246:A251"/>
    <mergeCell ref="J246:J251"/>
    <mergeCell ref="K246:K251"/>
    <mergeCell ref="L246:L251"/>
    <mergeCell ref="M246:M251"/>
    <mergeCell ref="N246:N251"/>
    <mergeCell ref="G252:G257"/>
    <mergeCell ref="H252:H257"/>
    <mergeCell ref="I252:I257"/>
    <mergeCell ref="F252:F257"/>
    <mergeCell ref="O246:O251"/>
    <mergeCell ref="P246:P251"/>
    <mergeCell ref="A258:A263"/>
    <mergeCell ref="J258:J263"/>
    <mergeCell ref="K258:K263"/>
    <mergeCell ref="U270:U275"/>
    <mergeCell ref="V270:V275"/>
    <mergeCell ref="W270:W275"/>
    <mergeCell ref="L258:L263"/>
    <mergeCell ref="M258:M263"/>
    <mergeCell ref="N258:N263"/>
    <mergeCell ref="O258:O263"/>
    <mergeCell ref="P258:P263"/>
    <mergeCell ref="Q258:Q263"/>
    <mergeCell ref="C264:C269"/>
    <mergeCell ref="F270:F275"/>
    <mergeCell ref="H270:H275"/>
    <mergeCell ref="I270:I275"/>
    <mergeCell ref="N270:N275"/>
    <mergeCell ref="O270:O275"/>
    <mergeCell ref="P270:P275"/>
    <mergeCell ref="Q270:Q275"/>
    <mergeCell ref="U258:U263"/>
    <mergeCell ref="V258:V263"/>
    <mergeCell ref="W258:W263"/>
    <mergeCell ref="A264:A269"/>
    <mergeCell ref="J264:J269"/>
    <mergeCell ref="K264:K269"/>
    <mergeCell ref="L264:L269"/>
    <mergeCell ref="F258:F263"/>
    <mergeCell ref="F264:F269"/>
    <mergeCell ref="B264:B269"/>
    <mergeCell ref="A276:A281"/>
    <mergeCell ref="J276:J281"/>
    <mergeCell ref="K276:K281"/>
    <mergeCell ref="L276:L281"/>
    <mergeCell ref="M276:M281"/>
    <mergeCell ref="N276:N281"/>
    <mergeCell ref="O276:O281"/>
    <mergeCell ref="P276:P281"/>
    <mergeCell ref="Q276:Q281"/>
    <mergeCell ref="U276:U281"/>
    <mergeCell ref="V276:V281"/>
    <mergeCell ref="W276:W281"/>
    <mergeCell ref="A270:A275"/>
    <mergeCell ref="J270:J275"/>
    <mergeCell ref="K270:K275"/>
    <mergeCell ref="L270:L275"/>
    <mergeCell ref="M270:M275"/>
    <mergeCell ref="T270:T275"/>
    <mergeCell ref="R276:R281"/>
    <mergeCell ref="S276:S281"/>
    <mergeCell ref="T276:T281"/>
    <mergeCell ref="R270:R275"/>
    <mergeCell ref="S270:S275"/>
    <mergeCell ref="B276:B281"/>
    <mergeCell ref="C276:C281"/>
    <mergeCell ref="D276:D281"/>
    <mergeCell ref="E276:E281"/>
    <mergeCell ref="B270:B275"/>
    <mergeCell ref="C270:C275"/>
    <mergeCell ref="D270:D275"/>
    <mergeCell ref="E270:E275"/>
    <mergeCell ref="G270:G275"/>
    <mergeCell ref="A282:A287"/>
    <mergeCell ref="J282:J287"/>
    <mergeCell ref="K282:K287"/>
    <mergeCell ref="L282:L287"/>
    <mergeCell ref="M282:M287"/>
    <mergeCell ref="N282:N287"/>
    <mergeCell ref="O282:O287"/>
    <mergeCell ref="P282:P287"/>
    <mergeCell ref="F282:F287"/>
    <mergeCell ref="F288:F293"/>
    <mergeCell ref="R282:R287"/>
    <mergeCell ref="S282:S287"/>
    <mergeCell ref="T282:T287"/>
    <mergeCell ref="R288:R293"/>
    <mergeCell ref="S288:S293"/>
    <mergeCell ref="T288:T293"/>
    <mergeCell ref="B282:B287"/>
    <mergeCell ref="C282:C287"/>
    <mergeCell ref="D282:D287"/>
    <mergeCell ref="E282:E287"/>
    <mergeCell ref="Q282:Q287"/>
    <mergeCell ref="A288:A293"/>
    <mergeCell ref="J288:J293"/>
    <mergeCell ref="B288:B293"/>
    <mergeCell ref="C288:C293"/>
    <mergeCell ref="D288:D293"/>
    <mergeCell ref="E288:E293"/>
    <mergeCell ref="O288:O293"/>
    <mergeCell ref="P288:P293"/>
    <mergeCell ref="Q288:Q293"/>
    <mergeCell ref="A300:A305"/>
    <mergeCell ref="J300:J305"/>
    <mergeCell ref="K300:K305"/>
    <mergeCell ref="L300:L305"/>
    <mergeCell ref="M300:M305"/>
    <mergeCell ref="N300:N305"/>
    <mergeCell ref="O300:O305"/>
    <mergeCell ref="P300:P305"/>
    <mergeCell ref="Q300:Q305"/>
    <mergeCell ref="U300:U305"/>
    <mergeCell ref="V300:V305"/>
    <mergeCell ref="W300:W305"/>
    <mergeCell ref="A294:A299"/>
    <mergeCell ref="J294:J299"/>
    <mergeCell ref="K294:K299"/>
    <mergeCell ref="R300:R305"/>
    <mergeCell ref="S300:S305"/>
    <mergeCell ref="T300:T305"/>
    <mergeCell ref="I300:I305"/>
    <mergeCell ref="A312:A317"/>
    <mergeCell ref="J312:J317"/>
    <mergeCell ref="K312:K317"/>
    <mergeCell ref="L312:L317"/>
    <mergeCell ref="M312:M317"/>
    <mergeCell ref="N312:N317"/>
    <mergeCell ref="O312:O317"/>
    <mergeCell ref="P312:P317"/>
    <mergeCell ref="Q312:Q317"/>
    <mergeCell ref="U312:U317"/>
    <mergeCell ref="V312:V317"/>
    <mergeCell ref="W312:W317"/>
    <mergeCell ref="A306:A311"/>
    <mergeCell ref="J306:J311"/>
    <mergeCell ref="K306:K311"/>
    <mergeCell ref="L306:L311"/>
    <mergeCell ref="M306:M311"/>
    <mergeCell ref="N306:N311"/>
    <mergeCell ref="F306:F311"/>
    <mergeCell ref="F312:F317"/>
    <mergeCell ref="B312:B317"/>
    <mergeCell ref="C312:C317"/>
    <mergeCell ref="R312:R317"/>
    <mergeCell ref="G306:G311"/>
    <mergeCell ref="H306:H311"/>
    <mergeCell ref="I306:I311"/>
    <mergeCell ref="A318:A323"/>
    <mergeCell ref="J318:J323"/>
    <mergeCell ref="K318:K323"/>
    <mergeCell ref="L318:L323"/>
    <mergeCell ref="M318:M323"/>
    <mergeCell ref="N318:N323"/>
    <mergeCell ref="O318:O323"/>
    <mergeCell ref="P318:P323"/>
    <mergeCell ref="R318:R323"/>
    <mergeCell ref="S318:S323"/>
    <mergeCell ref="T318:T323"/>
    <mergeCell ref="R324:R329"/>
    <mergeCell ref="S324:S329"/>
    <mergeCell ref="T324:T329"/>
    <mergeCell ref="F318:F323"/>
    <mergeCell ref="F324:F329"/>
    <mergeCell ref="B318:B323"/>
    <mergeCell ref="E318:E323"/>
    <mergeCell ref="B324:B329"/>
    <mergeCell ref="C324:C329"/>
    <mergeCell ref="H318:H323"/>
    <mergeCell ref="I318:I323"/>
    <mergeCell ref="A324:A329"/>
    <mergeCell ref="J324:J329"/>
    <mergeCell ref="K324:K329"/>
    <mergeCell ref="L324:L329"/>
    <mergeCell ref="M324:M329"/>
    <mergeCell ref="N324:N329"/>
    <mergeCell ref="O324:O329"/>
    <mergeCell ref="P324:P329"/>
    <mergeCell ref="Q324:Q329"/>
    <mergeCell ref="A336:A341"/>
    <mergeCell ref="J336:J341"/>
    <mergeCell ref="K336:K341"/>
    <mergeCell ref="L336:L341"/>
    <mergeCell ref="M336:M341"/>
    <mergeCell ref="N336:N341"/>
    <mergeCell ref="O336:O341"/>
    <mergeCell ref="P336:P341"/>
    <mergeCell ref="Q336:Q341"/>
    <mergeCell ref="G324:G329"/>
    <mergeCell ref="H324:H329"/>
    <mergeCell ref="I324:I329"/>
    <mergeCell ref="A330:A335"/>
    <mergeCell ref="J330:J335"/>
    <mergeCell ref="K330:K335"/>
    <mergeCell ref="R330:R335"/>
    <mergeCell ref="S330:S335"/>
    <mergeCell ref="R336:R341"/>
    <mergeCell ref="S336:S341"/>
    <mergeCell ref="T336:T341"/>
    <mergeCell ref="U342:U347"/>
    <mergeCell ref="V342:V347"/>
    <mergeCell ref="W342:W347"/>
    <mergeCell ref="B342:B347"/>
    <mergeCell ref="C342:C347"/>
    <mergeCell ref="D342:D347"/>
    <mergeCell ref="E342:E347"/>
    <mergeCell ref="P342:P347"/>
    <mergeCell ref="Q342:Q347"/>
    <mergeCell ref="R342:R347"/>
    <mergeCell ref="S342:S347"/>
    <mergeCell ref="T342:T347"/>
    <mergeCell ref="L330:L335"/>
    <mergeCell ref="M330:M335"/>
    <mergeCell ref="G330:G335"/>
    <mergeCell ref="H330:H335"/>
    <mergeCell ref="I330:I335"/>
    <mergeCell ref="G336:G341"/>
    <mergeCell ref="H336:H341"/>
    <mergeCell ref="I336:I341"/>
    <mergeCell ref="L342:L347"/>
    <mergeCell ref="M342:M347"/>
    <mergeCell ref="N342:N347"/>
    <mergeCell ref="R383:R388"/>
    <mergeCell ref="S383:S388"/>
    <mergeCell ref="T383:T388"/>
    <mergeCell ref="R366:R371"/>
    <mergeCell ref="S366:S371"/>
    <mergeCell ref="G348:G353"/>
    <mergeCell ref="H348:H353"/>
    <mergeCell ref="I348:I353"/>
    <mergeCell ref="G354:G359"/>
    <mergeCell ref="H354:H359"/>
    <mergeCell ref="I354:I359"/>
    <mergeCell ref="G360:G365"/>
    <mergeCell ref="H360:H365"/>
    <mergeCell ref="I360:I365"/>
    <mergeCell ref="G366:G371"/>
    <mergeCell ref="H366:H371"/>
    <mergeCell ref="B354:B359"/>
    <mergeCell ref="C354:C359"/>
    <mergeCell ref="D354:D359"/>
    <mergeCell ref="E354:E359"/>
    <mergeCell ref="B360:B365"/>
    <mergeCell ref="C360:C365"/>
    <mergeCell ref="D360:D365"/>
    <mergeCell ref="J360:J365"/>
    <mergeCell ref="K360:K365"/>
    <mergeCell ref="U288:U293"/>
    <mergeCell ref="V288:V293"/>
    <mergeCell ref="W288:W293"/>
    <mergeCell ref="U282:U287"/>
    <mergeCell ref="V282:V287"/>
    <mergeCell ref="W282:W287"/>
    <mergeCell ref="U324:U329"/>
    <mergeCell ref="M264:M269"/>
    <mergeCell ref="Q383:Q388"/>
    <mergeCell ref="P383:P388"/>
    <mergeCell ref="O383:O388"/>
    <mergeCell ref="N383:N388"/>
    <mergeCell ref="M383:M388"/>
    <mergeCell ref="L383:L388"/>
    <mergeCell ref="V336:V341"/>
    <mergeCell ref="W336:W341"/>
    <mergeCell ref="O342:O347"/>
    <mergeCell ref="U336:U341"/>
    <mergeCell ref="N264:N269"/>
    <mergeCell ref="O264:O269"/>
    <mergeCell ref="P264:P269"/>
    <mergeCell ref="Q264:Q269"/>
    <mergeCell ref="U264:U269"/>
    <mergeCell ref="V264:V269"/>
    <mergeCell ref="W264:W269"/>
    <mergeCell ref="R306:R311"/>
    <mergeCell ref="S306:S311"/>
    <mergeCell ref="T306:T311"/>
    <mergeCell ref="L360:L365"/>
    <mergeCell ref="M360:M365"/>
    <mergeCell ref="N348:N353"/>
    <mergeCell ref="O348:O353"/>
    <mergeCell ref="L162:L167"/>
    <mergeCell ref="M162:M167"/>
    <mergeCell ref="N162:N167"/>
    <mergeCell ref="O162:O167"/>
    <mergeCell ref="P162:P167"/>
    <mergeCell ref="Q162:Q167"/>
    <mergeCell ref="U150:U155"/>
    <mergeCell ref="V150:V155"/>
    <mergeCell ref="Q150:Q155"/>
    <mergeCell ref="P174:P179"/>
    <mergeCell ref="Q174:Q179"/>
    <mergeCell ref="U162:U167"/>
    <mergeCell ref="V162:V167"/>
    <mergeCell ref="W192:W197"/>
    <mergeCell ref="K186:K191"/>
    <mergeCell ref="K234:K239"/>
    <mergeCell ref="J234:J239"/>
    <mergeCell ref="R162:R167"/>
    <mergeCell ref="S162:S167"/>
    <mergeCell ref="J162:J167"/>
    <mergeCell ref="K150:K155"/>
    <mergeCell ref="L150:L155"/>
    <mergeCell ref="M150:M155"/>
    <mergeCell ref="N150:N155"/>
    <mergeCell ref="O150:O155"/>
    <mergeCell ref="P150:P155"/>
    <mergeCell ref="R150:R155"/>
    <mergeCell ref="S150:S155"/>
    <mergeCell ref="T150:T155"/>
    <mergeCell ref="R156:R161"/>
    <mergeCell ref="S156:S161"/>
    <mergeCell ref="T156:T161"/>
    <mergeCell ref="J240:J245"/>
    <mergeCell ref="Q240:Q245"/>
    <mergeCell ref="P240:P245"/>
    <mergeCell ref="O240:O245"/>
    <mergeCell ref="Q216:Q221"/>
    <mergeCell ref="U216:U221"/>
    <mergeCell ref="V216:V221"/>
    <mergeCell ref="W216:W221"/>
    <mergeCell ref="P228:P233"/>
    <mergeCell ref="O228:O233"/>
    <mergeCell ref="N228:N233"/>
    <mergeCell ref="M228:M233"/>
    <mergeCell ref="L228:L233"/>
    <mergeCell ref="K228:K233"/>
    <mergeCell ref="J228:J233"/>
    <mergeCell ref="V222:V227"/>
    <mergeCell ref="W222:W227"/>
    <mergeCell ref="R180:R185"/>
    <mergeCell ref="S180:S185"/>
    <mergeCell ref="T180:T185"/>
    <mergeCell ref="X168:X173"/>
    <mergeCell ref="W156:W161"/>
    <mergeCell ref="V156:V161"/>
    <mergeCell ref="U156:U161"/>
    <mergeCell ref="V192:V197"/>
    <mergeCell ref="U192:U197"/>
    <mergeCell ref="M234:M239"/>
    <mergeCell ref="L234:L239"/>
    <mergeCell ref="X198:X203"/>
    <mergeCell ref="X204:X209"/>
    <mergeCell ref="X180:X185"/>
    <mergeCell ref="X102:X107"/>
    <mergeCell ref="W210:W215"/>
    <mergeCell ref="N198:N203"/>
    <mergeCell ref="O198:O203"/>
    <mergeCell ref="P198:P203"/>
    <mergeCell ref="Q198:Q203"/>
    <mergeCell ref="T192:T197"/>
    <mergeCell ref="U204:U209"/>
    <mergeCell ref="V204:V209"/>
    <mergeCell ref="W204:W209"/>
    <mergeCell ref="S204:S209"/>
    <mergeCell ref="T204:T209"/>
    <mergeCell ref="S168:S173"/>
    <mergeCell ref="U210:U215"/>
    <mergeCell ref="S234:S239"/>
    <mergeCell ref="T234:T239"/>
    <mergeCell ref="T222:T227"/>
    <mergeCell ref="R228:R233"/>
    <mergeCell ref="X66:X71"/>
    <mergeCell ref="R102:R107"/>
    <mergeCell ref="Z66:Z71"/>
    <mergeCell ref="Z72:Z77"/>
    <mergeCell ref="T168:T173"/>
    <mergeCell ref="R174:R179"/>
    <mergeCell ref="Z102:Z107"/>
    <mergeCell ref="Z108:Z113"/>
    <mergeCell ref="Z114:Z119"/>
    <mergeCell ref="Z120:Z125"/>
    <mergeCell ref="Z126:Z131"/>
    <mergeCell ref="Z144:Z149"/>
    <mergeCell ref="Y90:Y95"/>
    <mergeCell ref="Y96:Y101"/>
    <mergeCell ref="Y102:Y107"/>
    <mergeCell ref="Y108:Y113"/>
    <mergeCell ref="Y114:Y119"/>
    <mergeCell ref="Y120:Y125"/>
    <mergeCell ref="Y126:Y131"/>
    <mergeCell ref="Y132:Y137"/>
    <mergeCell ref="W150:W155"/>
    <mergeCell ref="W138:W143"/>
    <mergeCell ref="Z150:Z155"/>
    <mergeCell ref="X162:X167"/>
    <mergeCell ref="T90:T95"/>
    <mergeCell ref="S174:S179"/>
    <mergeCell ref="T174:T179"/>
    <mergeCell ref="U144:U149"/>
    <mergeCell ref="V144:V149"/>
    <mergeCell ref="W144:W149"/>
    <mergeCell ref="R138:R143"/>
    <mergeCell ref="S138:S143"/>
    <mergeCell ref="Z377:Z382"/>
    <mergeCell ref="Z383:Z388"/>
    <mergeCell ref="Z294:Z299"/>
    <mergeCell ref="Z300:Z305"/>
    <mergeCell ref="Z306:Z311"/>
    <mergeCell ref="Z312:Z317"/>
    <mergeCell ref="Z318:Z323"/>
    <mergeCell ref="Z324:Z329"/>
    <mergeCell ref="Z330:Z335"/>
    <mergeCell ref="Z174:Z179"/>
    <mergeCell ref="Y342:Y347"/>
    <mergeCell ref="R240:R245"/>
    <mergeCell ref="S240:S245"/>
    <mergeCell ref="T240:T245"/>
    <mergeCell ref="R246:R251"/>
    <mergeCell ref="S246:S251"/>
    <mergeCell ref="S252:S257"/>
    <mergeCell ref="T252:T257"/>
    <mergeCell ref="W383:W388"/>
    <mergeCell ref="V383:V388"/>
    <mergeCell ref="U383:U388"/>
    <mergeCell ref="W348:W353"/>
    <mergeCell ref="R348:R353"/>
    <mergeCell ref="S348:S353"/>
    <mergeCell ref="T348:T353"/>
    <mergeCell ref="U294:U299"/>
    <mergeCell ref="V294:V299"/>
    <mergeCell ref="Z234:Z239"/>
    <mergeCell ref="S186:S191"/>
    <mergeCell ref="T186:T191"/>
    <mergeCell ref="R192:R197"/>
    <mergeCell ref="S192:S197"/>
    <mergeCell ref="E54:E59"/>
    <mergeCell ref="B60:B65"/>
    <mergeCell ref="O18:O23"/>
    <mergeCell ref="P18:P23"/>
    <mergeCell ref="Q18:Q23"/>
    <mergeCell ref="R18:R23"/>
    <mergeCell ref="S18:S23"/>
    <mergeCell ref="T18:T23"/>
    <mergeCell ref="U18:U23"/>
    <mergeCell ref="V18:V23"/>
    <mergeCell ref="Z8:Z10"/>
    <mergeCell ref="R7:Z7"/>
    <mergeCell ref="X8:X10"/>
    <mergeCell ref="Y8:Y10"/>
    <mergeCell ref="Z24:Z29"/>
    <mergeCell ref="Y60:Y65"/>
    <mergeCell ref="Z18:Z23"/>
    <mergeCell ref="X60:X65"/>
    <mergeCell ref="Z36:Z41"/>
    <mergeCell ref="Z42:Z47"/>
    <mergeCell ref="Z48:Z53"/>
    <mergeCell ref="E18:E23"/>
    <mergeCell ref="D18:D23"/>
    <mergeCell ref="C18:C23"/>
    <mergeCell ref="B18:B23"/>
    <mergeCell ref="K18:K23"/>
    <mergeCell ref="J18:J23"/>
    <mergeCell ref="E24:E29"/>
    <mergeCell ref="F24:F29"/>
    <mergeCell ref="J24:J29"/>
    <mergeCell ref="U48:U53"/>
    <mergeCell ref="V48:V53"/>
    <mergeCell ref="H72:H77"/>
    <mergeCell ref="D84:D89"/>
    <mergeCell ref="E84:E89"/>
    <mergeCell ref="B90:B95"/>
    <mergeCell ref="C90:C95"/>
    <mergeCell ref="D90:D95"/>
    <mergeCell ref="E90:E95"/>
    <mergeCell ref="B96:B101"/>
    <mergeCell ref="C96:C101"/>
    <mergeCell ref="D96:D101"/>
    <mergeCell ref="E96:E101"/>
    <mergeCell ref="B102:B107"/>
    <mergeCell ref="C102:C107"/>
    <mergeCell ref="D102:D107"/>
    <mergeCell ref="E102:E107"/>
    <mergeCell ref="E36:E41"/>
    <mergeCell ref="D36:D41"/>
    <mergeCell ref="C36:C41"/>
    <mergeCell ref="B36:B41"/>
    <mergeCell ref="B42:B47"/>
    <mergeCell ref="C42:C47"/>
    <mergeCell ref="D42:D47"/>
    <mergeCell ref="E42:E47"/>
    <mergeCell ref="B48:B53"/>
    <mergeCell ref="C48:C53"/>
    <mergeCell ref="D48:D53"/>
    <mergeCell ref="E48:E53"/>
    <mergeCell ref="B54:B59"/>
    <mergeCell ref="G78:G83"/>
    <mergeCell ref="H78:H83"/>
    <mergeCell ref="C54:C59"/>
    <mergeCell ref="D54:D59"/>
    <mergeCell ref="C108:C113"/>
    <mergeCell ref="D108:D113"/>
    <mergeCell ref="E108:E113"/>
    <mergeCell ref="B114:B119"/>
    <mergeCell ref="C114:C119"/>
    <mergeCell ref="D114:D119"/>
    <mergeCell ref="E114:E119"/>
    <mergeCell ref="B120:B125"/>
    <mergeCell ref="C120:C125"/>
    <mergeCell ref="D120:D125"/>
    <mergeCell ref="E120:E125"/>
    <mergeCell ref="B126:B131"/>
    <mergeCell ref="C126:C131"/>
    <mergeCell ref="D126:D131"/>
    <mergeCell ref="E126:E131"/>
    <mergeCell ref="D78:D83"/>
    <mergeCell ref="E78:E83"/>
    <mergeCell ref="B234:B239"/>
    <mergeCell ref="C234:C239"/>
    <mergeCell ref="D234:D239"/>
    <mergeCell ref="E234:E239"/>
    <mergeCell ref="B240:B245"/>
    <mergeCell ref="C240:C245"/>
    <mergeCell ref="D240:D245"/>
    <mergeCell ref="E240:E245"/>
    <mergeCell ref="B246:B251"/>
    <mergeCell ref="C246:C251"/>
    <mergeCell ref="D246:D251"/>
    <mergeCell ref="E246:E251"/>
    <mergeCell ref="B252:B257"/>
    <mergeCell ref="C252:C257"/>
    <mergeCell ref="B258:B263"/>
    <mergeCell ref="C258:C263"/>
    <mergeCell ref="D258:D263"/>
    <mergeCell ref="E258:E263"/>
    <mergeCell ref="D204:D209"/>
    <mergeCell ref="B84:B89"/>
    <mergeCell ref="C84:C89"/>
    <mergeCell ref="D216:D221"/>
    <mergeCell ref="E216:E221"/>
    <mergeCell ref="B222:B227"/>
    <mergeCell ref="C222:C227"/>
    <mergeCell ref="D222:D227"/>
    <mergeCell ref="E222:E227"/>
    <mergeCell ref="D264:D269"/>
    <mergeCell ref="E264:E269"/>
    <mergeCell ref="D252:D257"/>
    <mergeCell ref="E252:E257"/>
    <mergeCell ref="C186:C191"/>
    <mergeCell ref="D186:D191"/>
    <mergeCell ref="E186:E191"/>
    <mergeCell ref="B192:B197"/>
    <mergeCell ref="C192:C197"/>
    <mergeCell ref="D192:D197"/>
    <mergeCell ref="E192:E197"/>
    <mergeCell ref="B198:B203"/>
    <mergeCell ref="C198:C203"/>
    <mergeCell ref="D198:D203"/>
    <mergeCell ref="E198:E203"/>
    <mergeCell ref="B204:B209"/>
    <mergeCell ref="C204:C209"/>
    <mergeCell ref="E204:E209"/>
    <mergeCell ref="B210:B215"/>
    <mergeCell ref="C210:C215"/>
    <mergeCell ref="D210:D215"/>
    <mergeCell ref="E210:E215"/>
    <mergeCell ref="B186:B191"/>
    <mergeCell ref="A18:A23"/>
    <mergeCell ref="B377:B382"/>
    <mergeCell ref="C377:C382"/>
    <mergeCell ref="D377:D382"/>
    <mergeCell ref="E377:E382"/>
    <mergeCell ref="B383:B388"/>
    <mergeCell ref="C383:C388"/>
    <mergeCell ref="D383:D388"/>
    <mergeCell ref="E383:E388"/>
    <mergeCell ref="C162:C167"/>
    <mergeCell ref="D162:D167"/>
    <mergeCell ref="E162:E167"/>
    <mergeCell ref="B168:B173"/>
    <mergeCell ref="C168:C173"/>
    <mergeCell ref="D168:D173"/>
    <mergeCell ref="E168:E173"/>
    <mergeCell ref="B174:B179"/>
    <mergeCell ref="C174:C179"/>
    <mergeCell ref="D174:D179"/>
    <mergeCell ref="E174:E179"/>
    <mergeCell ref="B180:B185"/>
    <mergeCell ref="B300:B305"/>
    <mergeCell ref="C300:C305"/>
    <mergeCell ref="D300:D305"/>
    <mergeCell ref="E300:E305"/>
    <mergeCell ref="E360:E365"/>
    <mergeCell ref="D24:D29"/>
    <mergeCell ref="B306:B311"/>
    <mergeCell ref="C306:C311"/>
    <mergeCell ref="D306:D311"/>
    <mergeCell ref="E306:E311"/>
    <mergeCell ref="A354:A359"/>
    <mergeCell ref="AA12:AA17"/>
    <mergeCell ref="F78:F83"/>
    <mergeCell ref="Z78:Z83"/>
    <mergeCell ref="F84:F89"/>
    <mergeCell ref="Z84:Z89"/>
    <mergeCell ref="F90:F95"/>
    <mergeCell ref="Z90:Z95"/>
    <mergeCell ref="Z96:Z101"/>
    <mergeCell ref="V30:V35"/>
    <mergeCell ref="W30:W35"/>
    <mergeCell ref="X30:X35"/>
    <mergeCell ref="Y30:Y35"/>
    <mergeCell ref="Z30:Z35"/>
    <mergeCell ref="AA30:AA35"/>
    <mergeCell ref="O30:O35"/>
    <mergeCell ref="P30:P35"/>
    <mergeCell ref="Q30:Q35"/>
    <mergeCell ref="R30:R35"/>
    <mergeCell ref="S30:S35"/>
    <mergeCell ref="T30:T35"/>
    <mergeCell ref="U30:U35"/>
    <mergeCell ref="F66:F71"/>
    <mergeCell ref="Y24:Y29"/>
    <mergeCell ref="W18:W23"/>
    <mergeCell ref="X18:X23"/>
    <mergeCell ref="Y18:Y23"/>
    <mergeCell ref="AA18:AA23"/>
    <mergeCell ref="F18:F23"/>
    <mergeCell ref="S24:S29"/>
    <mergeCell ref="N18:N23"/>
    <mergeCell ref="M18:M23"/>
    <mergeCell ref="L18:L23"/>
    <mergeCell ref="AA120:AA125"/>
    <mergeCell ref="AA126:AA131"/>
    <mergeCell ref="Z132:Z137"/>
    <mergeCell ref="T36:T41"/>
    <mergeCell ref="Y36:Y41"/>
    <mergeCell ref="AA36:AA41"/>
    <mergeCell ref="V42:V47"/>
    <mergeCell ref="W42:W47"/>
    <mergeCell ref="Y42:Y47"/>
    <mergeCell ref="AA42:AA47"/>
    <mergeCell ref="Y48:Y53"/>
    <mergeCell ref="AA48:AA53"/>
    <mergeCell ref="K54:K59"/>
    <mergeCell ref="L54:L59"/>
    <mergeCell ref="M54:M59"/>
    <mergeCell ref="V54:V59"/>
    <mergeCell ref="Y54:Y59"/>
    <mergeCell ref="AA54:AA59"/>
    <mergeCell ref="Z60:Z65"/>
    <mergeCell ref="Y84:Y89"/>
    <mergeCell ref="U126:U131"/>
    <mergeCell ref="V126:V131"/>
    <mergeCell ref="W126:W131"/>
    <mergeCell ref="W48:W53"/>
    <mergeCell ref="N54:N59"/>
    <mergeCell ref="O54:O59"/>
    <mergeCell ref="P54:P59"/>
    <mergeCell ref="Q54:Q59"/>
    <mergeCell ref="N66:N71"/>
    <mergeCell ref="O66:O71"/>
    <mergeCell ref="Y66:Y71"/>
    <mergeCell ref="Y72:Y77"/>
    <mergeCell ref="K24:K29"/>
    <mergeCell ref="L24:L29"/>
    <mergeCell ref="M24:M29"/>
    <mergeCell ref="N24:N29"/>
    <mergeCell ref="O24:O29"/>
    <mergeCell ref="P24:P29"/>
    <mergeCell ref="Q24:Q29"/>
    <mergeCell ref="R24:R29"/>
    <mergeCell ref="T24:T29"/>
    <mergeCell ref="U24:U29"/>
    <mergeCell ref="B30:B35"/>
    <mergeCell ref="C30:C35"/>
    <mergeCell ref="D30:D35"/>
    <mergeCell ref="E30:E35"/>
    <mergeCell ref="F30:F35"/>
    <mergeCell ref="J30:J35"/>
    <mergeCell ref="K30:K35"/>
    <mergeCell ref="L30:L35"/>
    <mergeCell ref="M30:M35"/>
    <mergeCell ref="N30:N35"/>
    <mergeCell ref="V24:V29"/>
    <mergeCell ref="W24:W29"/>
    <mergeCell ref="X24:X29"/>
    <mergeCell ref="AA114:AA119"/>
    <mergeCell ref="Y78:Y83"/>
    <mergeCell ref="F138:F143"/>
    <mergeCell ref="U138:U143"/>
    <mergeCell ref="V138:V143"/>
    <mergeCell ref="Z138:Z143"/>
    <mergeCell ref="AA24:AA29"/>
    <mergeCell ref="R90:R95"/>
    <mergeCell ref="S90:S95"/>
    <mergeCell ref="X132:X137"/>
    <mergeCell ref="X138:X143"/>
    <mergeCell ref="X108:X113"/>
    <mergeCell ref="X114:X119"/>
    <mergeCell ref="P126:P131"/>
    <mergeCell ref="G48:G53"/>
    <mergeCell ref="H48:H53"/>
    <mergeCell ref="I48:I53"/>
    <mergeCell ref="G54:G59"/>
    <mergeCell ref="H54:H59"/>
    <mergeCell ref="I54:I59"/>
    <mergeCell ref="G60:G65"/>
    <mergeCell ref="H60:H65"/>
    <mergeCell ref="I60:I65"/>
    <mergeCell ref="G66:G71"/>
    <mergeCell ref="H66:H71"/>
    <mergeCell ref="I66:I71"/>
    <mergeCell ref="G72:G77"/>
    <mergeCell ref="W114:W119"/>
    <mergeCell ref="Z54:Z59"/>
    <mergeCell ref="AA150:AA155"/>
    <mergeCell ref="Z156:Z161"/>
    <mergeCell ref="AA156:AA161"/>
    <mergeCell ref="Z162:Z167"/>
    <mergeCell ref="F168:F173"/>
    <mergeCell ref="Z168:Z173"/>
    <mergeCell ref="Y138:Y143"/>
    <mergeCell ref="Y144:Y149"/>
    <mergeCell ref="Y150:Y155"/>
    <mergeCell ref="Y168:Y173"/>
    <mergeCell ref="Y162:Y167"/>
    <mergeCell ref="Y156:Y161"/>
    <mergeCell ref="R168:R173"/>
    <mergeCell ref="R144:R149"/>
    <mergeCell ref="S144:S149"/>
    <mergeCell ref="T144:T149"/>
    <mergeCell ref="K162:K167"/>
    <mergeCell ref="W168:W173"/>
    <mergeCell ref="X144:X149"/>
    <mergeCell ref="G138:G143"/>
    <mergeCell ref="H138:H143"/>
    <mergeCell ref="I138:I143"/>
    <mergeCell ref="G144:G149"/>
    <mergeCell ref="H144:H149"/>
    <mergeCell ref="I144:I149"/>
    <mergeCell ref="G150:G155"/>
    <mergeCell ref="W162:W167"/>
    <mergeCell ref="T162:T167"/>
    <mergeCell ref="G156:G161"/>
    <mergeCell ref="H156:H161"/>
    <mergeCell ref="I156:I161"/>
    <mergeCell ref="I162:I167"/>
    <mergeCell ref="F180:F185"/>
    <mergeCell ref="Z180:Z185"/>
    <mergeCell ref="F186:F191"/>
    <mergeCell ref="F192:F197"/>
    <mergeCell ref="AA216:AA221"/>
    <mergeCell ref="Z222:Z227"/>
    <mergeCell ref="Z186:Z191"/>
    <mergeCell ref="Z192:Z197"/>
    <mergeCell ref="Z198:Z203"/>
    <mergeCell ref="Z204:Z209"/>
    <mergeCell ref="Z210:Z215"/>
    <mergeCell ref="Z216:Z221"/>
    <mergeCell ref="Y174:Y179"/>
    <mergeCell ref="Y180:Y185"/>
    <mergeCell ref="Y186:Y191"/>
    <mergeCell ref="Y192:Y197"/>
    <mergeCell ref="Y198:Y203"/>
    <mergeCell ref="Y204:Y209"/>
    <mergeCell ref="Y210:Y215"/>
    <mergeCell ref="Y216:Y221"/>
    <mergeCell ref="Y222:Y227"/>
    <mergeCell ref="R198:R203"/>
    <mergeCell ref="R204:R209"/>
    <mergeCell ref="R210:R215"/>
    <mergeCell ref="S210:S215"/>
    <mergeCell ref="T210:T215"/>
    <mergeCell ref="R216:R221"/>
    <mergeCell ref="S216:S221"/>
    <mergeCell ref="T216:T221"/>
    <mergeCell ref="R222:R227"/>
    <mergeCell ref="S222:S227"/>
    <mergeCell ref="R186:R191"/>
    <mergeCell ref="AA252:AA257"/>
    <mergeCell ref="R258:R263"/>
    <mergeCell ref="S258:S263"/>
    <mergeCell ref="T258:T263"/>
    <mergeCell ref="AA258:AA263"/>
    <mergeCell ref="R264:R269"/>
    <mergeCell ref="S264:S269"/>
    <mergeCell ref="T264:T269"/>
    <mergeCell ref="AA264:AA269"/>
    <mergeCell ref="Z240:Z245"/>
    <mergeCell ref="Z246:Z251"/>
    <mergeCell ref="Z252:Z257"/>
    <mergeCell ref="Z258:Z263"/>
    <mergeCell ref="Z264:Z269"/>
    <mergeCell ref="Z228:Z233"/>
    <mergeCell ref="Y228:Y233"/>
    <mergeCell ref="Y234:Y239"/>
    <mergeCell ref="Y240:Y245"/>
    <mergeCell ref="Y246:Y251"/>
    <mergeCell ref="Y252:Y257"/>
    <mergeCell ref="Y258:Y263"/>
    <mergeCell ref="Y264:Y269"/>
    <mergeCell ref="U246:U251"/>
    <mergeCell ref="V246:V251"/>
    <mergeCell ref="R234:R239"/>
    <mergeCell ref="T246:T251"/>
    <mergeCell ref="R252:R257"/>
    <mergeCell ref="W246:W251"/>
    <mergeCell ref="V240:V245"/>
    <mergeCell ref="U240:U245"/>
    <mergeCell ref="AA270:AA275"/>
    <mergeCell ref="Y276:Y281"/>
    <mergeCell ref="AA276:AA281"/>
    <mergeCell ref="AA282:AA287"/>
    <mergeCell ref="AA288:AA293"/>
    <mergeCell ref="B294:B299"/>
    <mergeCell ref="C294:C299"/>
    <mergeCell ref="D294:D299"/>
    <mergeCell ref="E294:E299"/>
    <mergeCell ref="R294:R299"/>
    <mergeCell ref="S294:S299"/>
    <mergeCell ref="T294:T299"/>
    <mergeCell ref="AA294:AA299"/>
    <mergeCell ref="Z270:Z275"/>
    <mergeCell ref="Z276:Z281"/>
    <mergeCell ref="Z282:Z287"/>
    <mergeCell ref="Z288:Z293"/>
    <mergeCell ref="Y282:Y287"/>
    <mergeCell ref="Y288:Y293"/>
    <mergeCell ref="Y294:Y299"/>
    <mergeCell ref="Y270:Y275"/>
    <mergeCell ref="L294:L299"/>
    <mergeCell ref="M294:M299"/>
    <mergeCell ref="N294:N299"/>
    <mergeCell ref="O294:O299"/>
    <mergeCell ref="P294:P299"/>
    <mergeCell ref="Q294:Q299"/>
    <mergeCell ref="K288:K293"/>
    <mergeCell ref="L288:L293"/>
    <mergeCell ref="M288:M293"/>
    <mergeCell ref="N288:N293"/>
    <mergeCell ref="W294:W299"/>
    <mergeCell ref="C318:C323"/>
    <mergeCell ref="D318:D323"/>
    <mergeCell ref="S312:S317"/>
    <mergeCell ref="T312:T317"/>
    <mergeCell ref="W318:W323"/>
    <mergeCell ref="O306:O311"/>
    <mergeCell ref="P306:P311"/>
    <mergeCell ref="Q306:Q311"/>
    <mergeCell ref="U306:U311"/>
    <mergeCell ref="D312:D317"/>
    <mergeCell ref="E312:E317"/>
    <mergeCell ref="G312:G317"/>
    <mergeCell ref="H312:H317"/>
    <mergeCell ref="I312:I317"/>
    <mergeCell ref="G318:G323"/>
    <mergeCell ref="H300:H305"/>
    <mergeCell ref="V306:V311"/>
    <mergeCell ref="W306:W311"/>
    <mergeCell ref="Y330:Y335"/>
    <mergeCell ref="N330:N335"/>
    <mergeCell ref="O330:O335"/>
    <mergeCell ref="P330:P335"/>
    <mergeCell ref="Q330:Q335"/>
    <mergeCell ref="U318:U323"/>
    <mergeCell ref="V318:V323"/>
    <mergeCell ref="Q318:Q323"/>
    <mergeCell ref="U330:U335"/>
    <mergeCell ref="E324:E329"/>
    <mergeCell ref="V330:V335"/>
    <mergeCell ref="W330:W335"/>
    <mergeCell ref="D324:D329"/>
    <mergeCell ref="AA300:AA305"/>
    <mergeCell ref="V324:V329"/>
    <mergeCell ref="W324:W329"/>
    <mergeCell ref="AA306:AA311"/>
    <mergeCell ref="Y300:Y305"/>
    <mergeCell ref="Y306:Y311"/>
    <mergeCell ref="AA312:AA317"/>
    <mergeCell ref="AA318:AA323"/>
    <mergeCell ref="Y312:Y317"/>
    <mergeCell ref="Y318:Y323"/>
    <mergeCell ref="T330:T335"/>
    <mergeCell ref="AA324:AA329"/>
    <mergeCell ref="B330:B335"/>
    <mergeCell ref="C330:C335"/>
    <mergeCell ref="D330:D335"/>
    <mergeCell ref="E330:E335"/>
    <mergeCell ref="AA330:AA335"/>
    <mergeCell ref="B336:B341"/>
    <mergeCell ref="C336:C341"/>
    <mergeCell ref="D336:D341"/>
    <mergeCell ref="E336:E341"/>
    <mergeCell ref="Y336:Y341"/>
    <mergeCell ref="AA336:AA341"/>
    <mergeCell ref="Z336:Z341"/>
    <mergeCell ref="Z348:Z353"/>
    <mergeCell ref="Z354:Z359"/>
    <mergeCell ref="Z360:Z365"/>
    <mergeCell ref="H342:H347"/>
    <mergeCell ref="I342:I347"/>
    <mergeCell ref="G342:G347"/>
    <mergeCell ref="J342:J347"/>
    <mergeCell ref="K342:K347"/>
    <mergeCell ref="AA342:AA347"/>
    <mergeCell ref="AA348:AA353"/>
    <mergeCell ref="J354:J359"/>
    <mergeCell ref="K354:K359"/>
    <mergeCell ref="L354:L359"/>
    <mergeCell ref="M354:M359"/>
    <mergeCell ref="N354:N359"/>
    <mergeCell ref="O354:O359"/>
    <mergeCell ref="P354:P359"/>
    <mergeCell ref="Q354:Q359"/>
    <mergeCell ref="Y324:Y329"/>
    <mergeCell ref="R354:R359"/>
    <mergeCell ref="S354:S359"/>
    <mergeCell ref="T354:T359"/>
    <mergeCell ref="U354:U359"/>
    <mergeCell ref="V354:V359"/>
    <mergeCell ref="W354:W359"/>
    <mergeCell ref="AA354:AA359"/>
    <mergeCell ref="Z342:Z347"/>
    <mergeCell ref="Y348:Y353"/>
    <mergeCell ref="Y354:Y359"/>
    <mergeCell ref="A348:A353"/>
    <mergeCell ref="J348:J353"/>
    <mergeCell ref="K348:K353"/>
    <mergeCell ref="L348:L353"/>
    <mergeCell ref="M348:M353"/>
    <mergeCell ref="A342:A347"/>
    <mergeCell ref="Q360:Q365"/>
    <mergeCell ref="R360:R365"/>
    <mergeCell ref="S360:S365"/>
    <mergeCell ref="T360:T365"/>
    <mergeCell ref="U360:U365"/>
    <mergeCell ref="V360:V365"/>
    <mergeCell ref="W360:W365"/>
    <mergeCell ref="AA360:AA365"/>
    <mergeCell ref="P348:P353"/>
    <mergeCell ref="Q348:Q353"/>
    <mergeCell ref="U348:U353"/>
    <mergeCell ref="V348:V353"/>
    <mergeCell ref="B348:B353"/>
    <mergeCell ref="C348:C353"/>
    <mergeCell ref="D348:D353"/>
    <mergeCell ref="E348:E353"/>
    <mergeCell ref="O366:O371"/>
    <mergeCell ref="P366:P371"/>
    <mergeCell ref="Q366:Q371"/>
    <mergeCell ref="AA366:AA371"/>
    <mergeCell ref="Y366:Y371"/>
    <mergeCell ref="Y360:Y365"/>
    <mergeCell ref="X360:X365"/>
    <mergeCell ref="X366:X371"/>
    <mergeCell ref="T366:T371"/>
    <mergeCell ref="Z366:Z371"/>
    <mergeCell ref="A24:A29"/>
    <mergeCell ref="B24:B29"/>
    <mergeCell ref="C24:C29"/>
    <mergeCell ref="AA372:AA376"/>
    <mergeCell ref="A389:A394"/>
    <mergeCell ref="B389:B394"/>
    <mergeCell ref="C389:C394"/>
    <mergeCell ref="D389:D394"/>
    <mergeCell ref="E389:E394"/>
    <mergeCell ref="F389:F394"/>
    <mergeCell ref="J389:J394"/>
    <mergeCell ref="K389:K394"/>
    <mergeCell ref="L389:L394"/>
    <mergeCell ref="M389:M394"/>
    <mergeCell ref="N389:N394"/>
    <mergeCell ref="O389:O394"/>
    <mergeCell ref="P389:P394"/>
    <mergeCell ref="Q389:Q394"/>
    <mergeCell ref="R389:R394"/>
    <mergeCell ref="S389:S394"/>
    <mergeCell ref="T389:T394"/>
    <mergeCell ref="U389:U394"/>
    <mergeCell ref="V389:V394"/>
    <mergeCell ref="W389:W394"/>
    <mergeCell ref="X389:X394"/>
    <mergeCell ref="Y389:Y394"/>
    <mergeCell ref="Z389:Z394"/>
    <mergeCell ref="AA389:AA394"/>
    <mergeCell ref="Y377:Y382"/>
    <mergeCell ref="Y383:Y388"/>
    <mergeCell ref="A360:A365"/>
    <mergeCell ref="I72:I77"/>
    <mergeCell ref="AT36:AT38"/>
    <mergeCell ref="AU36:AU38"/>
    <mergeCell ref="AV36:AV38"/>
    <mergeCell ref="AT60:AT61"/>
    <mergeCell ref="AU60:AU61"/>
    <mergeCell ref="AV60:AV61"/>
    <mergeCell ref="AV54:AV56"/>
    <mergeCell ref="AT84:AT85"/>
    <mergeCell ref="AU84:AU85"/>
    <mergeCell ref="AV84:AV85"/>
    <mergeCell ref="AV186:AV187"/>
    <mergeCell ref="AT90:AT91"/>
    <mergeCell ref="AU90:AU91"/>
    <mergeCell ref="AV90:AV91"/>
    <mergeCell ref="AT96:AT97"/>
    <mergeCell ref="AU96:AU97"/>
    <mergeCell ref="AV96:AV97"/>
    <mergeCell ref="AT102:AT104"/>
    <mergeCell ref="AU102:AU104"/>
    <mergeCell ref="AV102:AV104"/>
    <mergeCell ref="AT108:AT110"/>
    <mergeCell ref="AU108:AU110"/>
    <mergeCell ref="AT156:AT159"/>
    <mergeCell ref="AU156:AU159"/>
    <mergeCell ref="AV156:AV159"/>
    <mergeCell ref="AT9:AT10"/>
    <mergeCell ref="AU9:AU10"/>
    <mergeCell ref="AT12:AT14"/>
    <mergeCell ref="AU12:AU14"/>
    <mergeCell ref="AV12:AV14"/>
    <mergeCell ref="AT18:AT20"/>
    <mergeCell ref="AU18:AU20"/>
    <mergeCell ref="AV18:AV20"/>
    <mergeCell ref="AT24:AT26"/>
    <mergeCell ref="AU24:AU26"/>
    <mergeCell ref="AV24:AV26"/>
    <mergeCell ref="AT30:AT33"/>
    <mergeCell ref="AU30:AU33"/>
    <mergeCell ref="AV30:AV33"/>
    <mergeCell ref="AV48:AV49"/>
    <mergeCell ref="AV42:AV44"/>
    <mergeCell ref="AV78:AV79"/>
    <mergeCell ref="AT66:AT68"/>
    <mergeCell ref="AU66:AU68"/>
    <mergeCell ref="AV66:AV68"/>
    <mergeCell ref="AT72:AT73"/>
    <mergeCell ref="AU72:AU73"/>
    <mergeCell ref="AV72:AV73"/>
    <mergeCell ref="AT246:AT249"/>
    <mergeCell ref="AU246:AU249"/>
    <mergeCell ref="AV246:AV249"/>
    <mergeCell ref="AV252:AV253"/>
    <mergeCell ref="AT258:AT259"/>
    <mergeCell ref="AU258:AU259"/>
    <mergeCell ref="AV258:AV259"/>
    <mergeCell ref="AT270:AT271"/>
    <mergeCell ref="AU270:AU271"/>
    <mergeCell ref="AV270:AV271"/>
    <mergeCell ref="AV108:AV110"/>
    <mergeCell ref="AT126:AT127"/>
    <mergeCell ref="AU126:AU127"/>
    <mergeCell ref="AT120:AT122"/>
    <mergeCell ref="AU120:AU122"/>
    <mergeCell ref="AV120:AV122"/>
    <mergeCell ref="AV126:AV127"/>
    <mergeCell ref="AT132:AT133"/>
    <mergeCell ref="AU132:AU133"/>
    <mergeCell ref="AV132:AV133"/>
    <mergeCell ref="AT144:AT145"/>
    <mergeCell ref="AU144:AU145"/>
    <mergeCell ref="AV144:AV145"/>
    <mergeCell ref="AT150:AT151"/>
    <mergeCell ref="AU150:AU151"/>
    <mergeCell ref="AV150:AV151"/>
    <mergeCell ref="AT192:AT193"/>
    <mergeCell ref="AU192:AU193"/>
    <mergeCell ref="AV192:AV193"/>
    <mergeCell ref="AT198:AT201"/>
    <mergeCell ref="AU198:AU201"/>
    <mergeCell ref="AV198:AV201"/>
    <mergeCell ref="AT222:AT223"/>
    <mergeCell ref="AU222:AU223"/>
    <mergeCell ref="AV222:AV223"/>
    <mergeCell ref="AT234:AT236"/>
    <mergeCell ref="AU234:AU236"/>
    <mergeCell ref="AV234:AV236"/>
    <mergeCell ref="AT240:AT242"/>
    <mergeCell ref="AU240:AU242"/>
    <mergeCell ref="AV240:AV242"/>
    <mergeCell ref="AV162:AV163"/>
    <mergeCell ref="AT186:AT187"/>
    <mergeCell ref="AU186:AU187"/>
    <mergeCell ref="AT354:AT356"/>
    <mergeCell ref="AU354:AU356"/>
    <mergeCell ref="AV354:AV356"/>
    <mergeCell ref="AV282:AV284"/>
    <mergeCell ref="AV276:AV277"/>
    <mergeCell ref="AT282:AT284"/>
    <mergeCell ref="AU282:AU284"/>
    <mergeCell ref="AV288:AV290"/>
    <mergeCell ref="AT294:AT295"/>
    <mergeCell ref="AU294:AU295"/>
    <mergeCell ref="AV294:AV295"/>
    <mergeCell ref="AT306:AT307"/>
    <mergeCell ref="AU306:AU307"/>
    <mergeCell ref="AV306:AV307"/>
    <mergeCell ref="AT312:AT313"/>
    <mergeCell ref="AU312:AU313"/>
    <mergeCell ref="AV312:AV313"/>
    <mergeCell ref="AT324:AT325"/>
    <mergeCell ref="AU324:AU325"/>
    <mergeCell ref="AV324:AV325"/>
    <mergeCell ref="AU288:AU289"/>
    <mergeCell ref="AT288:AT289"/>
    <mergeCell ref="AT276:AT277"/>
    <mergeCell ref="AU276:AU277"/>
    <mergeCell ref="AT348:AT349"/>
    <mergeCell ref="AU348:AU349"/>
    <mergeCell ref="AV348:AV349"/>
    <mergeCell ref="G18:G23"/>
    <mergeCell ref="H18:H23"/>
    <mergeCell ref="I18:I23"/>
    <mergeCell ref="G24:G29"/>
    <mergeCell ref="H24:H29"/>
    <mergeCell ref="I24:I29"/>
    <mergeCell ref="G30:G35"/>
    <mergeCell ref="H30:H35"/>
    <mergeCell ref="I30:I35"/>
    <mergeCell ref="G36:G41"/>
    <mergeCell ref="H36:H41"/>
    <mergeCell ref="I36:I41"/>
    <mergeCell ref="G42:G47"/>
    <mergeCell ref="H42:H47"/>
    <mergeCell ref="I42:I47"/>
    <mergeCell ref="I12:I14"/>
    <mergeCell ref="H12:H14"/>
    <mergeCell ref="G12:G14"/>
    <mergeCell ref="G168:G173"/>
    <mergeCell ref="H168:H173"/>
    <mergeCell ref="I168:I173"/>
    <mergeCell ref="I78:I83"/>
    <mergeCell ref="G84:G89"/>
    <mergeCell ref="H84:H89"/>
    <mergeCell ref="I84:I89"/>
    <mergeCell ref="G90:G95"/>
    <mergeCell ref="H90:H95"/>
    <mergeCell ref="I90:I95"/>
    <mergeCell ref="G102:G107"/>
    <mergeCell ref="H102:H107"/>
    <mergeCell ref="I102:I107"/>
    <mergeCell ref="G108:G113"/>
    <mergeCell ref="H108:H113"/>
    <mergeCell ref="I108:I113"/>
    <mergeCell ref="G114:G119"/>
    <mergeCell ref="H114:H119"/>
    <mergeCell ref="I114:I119"/>
    <mergeCell ref="H120:H125"/>
    <mergeCell ref="I120:I125"/>
    <mergeCell ref="G120:G125"/>
    <mergeCell ref="G198:G203"/>
    <mergeCell ref="H198:H203"/>
    <mergeCell ref="I198:I203"/>
    <mergeCell ref="G204:G209"/>
    <mergeCell ref="H204:H209"/>
    <mergeCell ref="I204:I209"/>
    <mergeCell ref="G234:G239"/>
    <mergeCell ref="H234:H239"/>
    <mergeCell ref="I234:I239"/>
    <mergeCell ref="G240:G245"/>
    <mergeCell ref="H240:H245"/>
    <mergeCell ref="I240:I245"/>
    <mergeCell ref="G246:G251"/>
    <mergeCell ref="H246:H251"/>
    <mergeCell ref="I246:I251"/>
    <mergeCell ref="G126:G131"/>
    <mergeCell ref="H126:H131"/>
    <mergeCell ref="I126:I131"/>
    <mergeCell ref="G132:G137"/>
    <mergeCell ref="H132:H137"/>
    <mergeCell ref="I132:I137"/>
    <mergeCell ref="G174:G179"/>
    <mergeCell ref="H174:H179"/>
    <mergeCell ref="I174:I179"/>
    <mergeCell ref="G180:G185"/>
    <mergeCell ref="H180:H185"/>
    <mergeCell ref="I180:I185"/>
    <mergeCell ref="G186:G191"/>
    <mergeCell ref="H186:H191"/>
    <mergeCell ref="I186:I191"/>
    <mergeCell ref="G162:G167"/>
    <mergeCell ref="H162:H167"/>
    <mergeCell ref="A1:B6"/>
    <mergeCell ref="G258:G263"/>
    <mergeCell ref="H258:H263"/>
    <mergeCell ref="I258:I263"/>
    <mergeCell ref="G264:G269"/>
    <mergeCell ref="H264:H269"/>
    <mergeCell ref="I264:I269"/>
    <mergeCell ref="G377:G382"/>
    <mergeCell ref="H377:H382"/>
    <mergeCell ref="I377:I382"/>
    <mergeCell ref="G383:G388"/>
    <mergeCell ref="H383:H388"/>
    <mergeCell ref="I383:I388"/>
    <mergeCell ref="G389:G394"/>
    <mergeCell ref="H389:H394"/>
    <mergeCell ref="I389:I394"/>
    <mergeCell ref="G276:G281"/>
    <mergeCell ref="H276:H281"/>
    <mergeCell ref="I276:I281"/>
    <mergeCell ref="G282:G287"/>
    <mergeCell ref="H282:H287"/>
    <mergeCell ref="I282:I287"/>
    <mergeCell ref="G288:G293"/>
    <mergeCell ref="H288:H293"/>
    <mergeCell ref="I288:I293"/>
    <mergeCell ref="G294:G299"/>
    <mergeCell ref="H294:H299"/>
    <mergeCell ref="I294:I299"/>
    <mergeCell ref="G300:G305"/>
    <mergeCell ref="G192:G197"/>
    <mergeCell ref="H192:H197"/>
    <mergeCell ref="I192:I197"/>
  </mergeCells>
  <phoneticPr fontId="64" type="noConversion"/>
  <conditionalFormatting sqref="AS15:AU17 AS12:AS14 AS21:AU23 AS18:AS20 AS27:AU29 AS24:AS26 AS34:AU35 AS30:AS33 AS39:AU41 AS36:AS38 AS42:AS53 AS62:AU65 AS55:AS61 AS69:AU71 AS74:AU77 AS80:AU83 AS79 AS86:AU89 AS92:AU95 AS98:AU101 AS105:AU107 AS102:AS104 AS111:AU113 AS115:AU119 AS123:AU125 AS128:AU131 AS134:AU137 AS139:AU143 AS146:AU149 AS152:AU155 AS160:AU161 AS164:AU167 AS163 AS175:AU179 AS181:AU185 AS188:AU191 AS194:AU197 AS193 AS202:AU203 AS205:AU209 AS211:AU215 AS217:AU221 AS224:AU227 AS229:AU233 AS237:AU239 AS243:AU245 AS250:AU251 AS254:AU257 AS260:AU263 AS266:AU269 AS272:AU275 AS278:AU281 AS285:AU287 AS291:AU293 AS296:AU299 AS301:AU305 AS308:AU311 AS314:AU317 AS319:AU323 AS326:AU329 AS331:AU335 AS337:AU341 AS343:AU347 AS350:AU353 AS357:AU359 AS361:AU365 AS367:AU371 AS373:AU394 AS108:AS110 AS169:AU173 AS168">
    <cfRule type="cellIs" dxfId="3138" priority="6451" operator="equal">
      <formula>"Extremo"</formula>
    </cfRule>
    <cfRule type="cellIs" dxfId="3137" priority="6452" operator="equal">
      <formula>"Alto"</formula>
    </cfRule>
    <cfRule type="cellIs" dxfId="3136" priority="6453" operator="equal">
      <formula>"Moderado"</formula>
    </cfRule>
    <cfRule type="cellIs" dxfId="3135" priority="6454" operator="equal">
      <formula>"Bajo"</formula>
    </cfRule>
  </conditionalFormatting>
  <conditionalFormatting sqref="AO12:AO35 AO39:AO41 AO43:AO47 AO49:AO53 AO55:AO59 AO62:AO65 AO69:AO71 AO74:AO77 AO79:AO83 AO86:AO89 AO92:AO95 AO98:AO101 AO105:AO107 AO111:AO113 AO115:AO119 AO123:AO125 AO128:AO131 AO134:AO137 AO139:AO143 AO146:AO149 AO152:AO155 AO160:AO161 AO163:AO167 AO169:AO173 AO175:AO179 AO181:AO185 AO188:AO191 AO194:AO197 AO202:AO203 AO205:AO209 AO211:AO215 AO217:AO221 AO224:AO227 AO229:AO233 AO237:AO239 AO243:AO245 AO250:AO251 AO254:AO257 AO260:AO263 AO266:AO269 AO272:AO275 AO278:AO281 AO285:AO287 AO291:AO293 AO296:AO299 AO301:AO305 AO308:AO311 AO314:AO317 AO319:AO323 AO326:AO329 AO331:AO335 AO337:AO341 AO343:AO347 AO350:AO353 AO357:AO359 AO361:AO365 AO367:AO371 AO373:AO394">
    <cfRule type="cellIs" dxfId="3134" priority="6096" operator="equal">
      <formula>"Muy Alta"</formula>
    </cfRule>
    <cfRule type="cellIs" dxfId="3133" priority="6097" operator="equal">
      <formula>"Alta"</formula>
    </cfRule>
    <cfRule type="cellIs" dxfId="3132" priority="6098" operator="equal">
      <formula>"Media"</formula>
    </cfRule>
    <cfRule type="cellIs" dxfId="3131" priority="6099" operator="equal">
      <formula>"Baja"</formula>
    </cfRule>
    <cfRule type="cellIs" dxfId="3130" priority="6100" operator="equal">
      <formula>"Muy Baja"</formula>
    </cfRule>
  </conditionalFormatting>
  <conditionalFormatting sqref="AQ12:AQ35 AQ39:AQ41 AQ43:AQ47 AQ49:AQ53 AQ55:AQ59 AQ62:AQ65 AQ69:AQ71 AQ74:AQ77 AQ79:AQ83 AQ86:AQ89 AQ92:AQ95 AQ98:AQ101 AQ105:AQ107 AQ111:AQ113 AQ115:AQ119 AQ123:AQ125 AQ128:AQ131 AQ134:AQ137 AQ139:AQ143 AQ146:AQ149 AQ152:AQ155 AQ160:AQ161 AQ163:AQ167 AQ169:AQ173 AQ175:AQ179 AQ181:AQ185 AQ188:AQ191 AQ194:AQ197 AQ202:AQ203 AQ205:AQ209 AQ211:AQ215 AQ217:AQ221 AQ224:AQ227 AQ229:AQ233 AQ237:AQ239 AQ243:AQ245 AQ250:AQ251 AQ254:AQ257 AQ260:AQ263 AQ266:AQ269 AQ272:AQ275 AQ278:AQ281 AQ285:AQ287 AQ291:AQ293 AQ296:AQ299 AQ301:AQ305 AQ308:AQ311 AQ314:AQ317 AQ319:AQ323 AQ326:AQ329 AQ331:AQ335 AQ337:AQ341 AQ343:AQ347 AQ350:AQ353 AQ357:AQ359 AQ361:AQ365 AQ367:AQ371 AQ373:AQ394">
    <cfRule type="cellIs" dxfId="3129" priority="6091" operator="equal">
      <formula>"Catastrófico"</formula>
    </cfRule>
    <cfRule type="cellIs" dxfId="3128" priority="6092" operator="equal">
      <formula>"Mayor"</formula>
    </cfRule>
    <cfRule type="cellIs" dxfId="3127" priority="6093" operator="equal">
      <formula>"Moderado"</formula>
    </cfRule>
    <cfRule type="cellIs" dxfId="3126" priority="6094" operator="equal">
      <formula>"Menor"</formula>
    </cfRule>
    <cfRule type="cellIs" dxfId="3125" priority="6095" operator="equal">
      <formula>"Leve"</formula>
    </cfRule>
  </conditionalFormatting>
  <conditionalFormatting sqref="P12 P18 P24">
    <cfRule type="cellIs" dxfId="3124" priority="4744" operator="equal">
      <formula>"Muy Alta"</formula>
    </cfRule>
    <cfRule type="cellIs" dxfId="3123" priority="4745" operator="equal">
      <formula>"Alta"</formula>
    </cfRule>
    <cfRule type="cellIs" dxfId="3122" priority="4746" operator="equal">
      <formula>"Media"</formula>
    </cfRule>
    <cfRule type="cellIs" dxfId="3121" priority="4747" operator="equal">
      <formula>"Baja"</formula>
    </cfRule>
    <cfRule type="cellIs" dxfId="3120" priority="4748" operator="equal">
      <formula>"Muy Baja"</formula>
    </cfRule>
  </conditionalFormatting>
  <conditionalFormatting sqref="S18 S24 S30 S36 S42 S48 S54 S60 S66 S72 S78 S84 S90 S96 S102 S108 S114 S120 S126 S132 S138 S144 S150 S162 S168 S174 S180 S186 S192 S198 S204 S210 S216 S222 S228 S234 S240 S246 S252 S258 S264 S270 S276 S282 S288 S294 S300 S306 S312 S318 S324 S330 S336 S342 S348 S354 S360 S366 S372 S377 S383 S389 S12 S156">
    <cfRule type="cellIs" dxfId="3119" priority="4739" operator="equal">
      <formula>"Catastrófico"</formula>
    </cfRule>
    <cfRule type="cellIs" dxfId="3118" priority="4740" operator="equal">
      <formula>"Mayor"</formula>
    </cfRule>
    <cfRule type="cellIs" dxfId="3117" priority="4741" operator="equal">
      <formula>"Moderado"</formula>
    </cfRule>
    <cfRule type="cellIs" dxfId="3116" priority="4742" operator="equal">
      <formula>"Menor"</formula>
    </cfRule>
    <cfRule type="cellIs" dxfId="3115" priority="4743" operator="equal">
      <formula>"Leve"</formula>
    </cfRule>
  </conditionalFormatting>
  <conditionalFormatting sqref="V12 V18 V24 V30 V36 V42 V48 V54 V60 V66 V72 V78 V84 V90 V96 V102 V108 V114 V120 V126 V132 V138 V144 V150 V156 V162 V168 V174 V180 V186 V192 V198 V204 V210 V216 V222 V228 V234 V240 V246 V252 V258 V264 V270 V276 V282 V288 V294 V300 V306 V312 V318 V324 V330 V336 V342 V348 V354 V360 V366 V372 V377 V383 V389">
    <cfRule type="cellIs" dxfId="3114" priority="4734" operator="equal">
      <formula>"Catastrófico"</formula>
    </cfRule>
    <cfRule type="cellIs" dxfId="3113" priority="4735" operator="equal">
      <formula>"Mayor"</formula>
    </cfRule>
    <cfRule type="cellIs" dxfId="3112" priority="4736" operator="equal">
      <formula>"Moderado"</formula>
    </cfRule>
    <cfRule type="cellIs" dxfId="3111" priority="4737" operator="equal">
      <formula>"Menor"</formula>
    </cfRule>
    <cfRule type="cellIs" dxfId="3110" priority="4738" operator="equal">
      <formula>"Leve"</formula>
    </cfRule>
  </conditionalFormatting>
  <conditionalFormatting sqref="Z12 Z18 Z24 Z30 Z36 Z42 Z48 Z54 Z60 Z66 Z72 Z78 Z84 Z90 Z96 Z102 Z108 Z114 Z120 Z126 Z132 Z138 Z144 Z150 Z156 Z162 Z168 Z174 Z180 Z186 Z192 Z198 Z204 Z210 Z216 Z222 Z228 Z234 Z240 Z246 Z252 Z258 Z264 Z270 Z276 Z282 Z288 Z294 Z300 Z306 Z312 Z318 Z324 Z330 Z336 Z342 Z348 Z354 Z360 Z366 Z372 Z377 Z383 Z389">
    <cfRule type="cellIs" dxfId="3109" priority="4730" operator="equal">
      <formula>"Extremo"</formula>
    </cfRule>
    <cfRule type="cellIs" dxfId="3108" priority="4731" operator="equal">
      <formula>"Alto"</formula>
    </cfRule>
    <cfRule type="cellIs" dxfId="3107" priority="4732" operator="equal">
      <formula>"Moderado"</formula>
    </cfRule>
    <cfRule type="cellIs" dxfId="3106" priority="4733" operator="equal">
      <formula>"Bajo"</formula>
    </cfRule>
  </conditionalFormatting>
  <conditionalFormatting sqref="X12 X15:X394">
    <cfRule type="containsText" dxfId="3105" priority="4715" operator="containsText" text="Leve">
      <formula>NOT(ISERROR(SEARCH("Leve",X12)))</formula>
    </cfRule>
    <cfRule type="containsText" dxfId="3104" priority="4716" operator="containsText" text="Menor">
      <formula>NOT(ISERROR(SEARCH("Menor",X12)))</formula>
    </cfRule>
    <cfRule type="containsText" dxfId="3103" priority="4717" operator="containsText" text="Moderado">
      <formula>NOT(ISERROR(SEARCH("Moderado",X12)))</formula>
    </cfRule>
    <cfRule type="containsText" dxfId="3102" priority="4718" operator="containsText" text="Mayor">
      <formula>NOT(ISERROR(SEARCH("Mayor",X12)))</formula>
    </cfRule>
    <cfRule type="containsText" dxfId="3101" priority="4719" operator="containsText" text="Catastrófico">
      <formula>NOT(ISERROR(SEARCH("Catastrófico",X12)))</formula>
    </cfRule>
  </conditionalFormatting>
  <conditionalFormatting sqref="AA12">
    <cfRule type="cellIs" dxfId="3100" priority="4682" operator="equal">
      <formula>"Extremo"</formula>
    </cfRule>
    <cfRule type="cellIs" dxfId="3099" priority="4683" operator="equal">
      <formula>"Alto"</formula>
    </cfRule>
    <cfRule type="cellIs" dxfId="3098" priority="4684" operator="equal">
      <formula>"Moderado"</formula>
    </cfRule>
    <cfRule type="cellIs" dxfId="3097" priority="4685" operator="equal">
      <formula>"Bajo"</formula>
    </cfRule>
  </conditionalFormatting>
  <conditionalFormatting sqref="P30 P36">
    <cfRule type="cellIs" dxfId="3096" priority="3658" operator="equal">
      <formula>"Muy Alta"</formula>
    </cfRule>
    <cfRule type="cellIs" dxfId="3095" priority="3659" operator="equal">
      <formula>"Alta"</formula>
    </cfRule>
    <cfRule type="cellIs" dxfId="3094" priority="3660" operator="equal">
      <formula>"Media"</formula>
    </cfRule>
    <cfRule type="cellIs" dxfId="3093" priority="3661" operator="equal">
      <formula>"Baja"</formula>
    </cfRule>
    <cfRule type="cellIs" dxfId="3092" priority="3662" operator="equal">
      <formula>"Muy Baja"</formula>
    </cfRule>
  </conditionalFormatting>
  <conditionalFormatting sqref="P42 P48 P54 P60 P66 P72 P78 P84 P90 P96 P102 P108 P114 P120 P126 P132 P138 P144 P150 P156 P162 P168 P174 P180 P192 P204 P216 P228 P240 P252 P264 P276 P288 P300 P312 P324 P336 P348 P360 P372 P383 P186 P198 P210 P222 P234 P246 P258 P270 P282 P294 P306 P318 P330 P342 P354 P366 P377 P389">
    <cfRule type="cellIs" dxfId="3091" priority="3648" operator="equal">
      <formula>"Muy Alta"</formula>
    </cfRule>
    <cfRule type="cellIs" dxfId="3090" priority="3649" operator="equal">
      <formula>"Alta"</formula>
    </cfRule>
    <cfRule type="cellIs" dxfId="3089" priority="3650" operator="equal">
      <formula>"Media"</formula>
    </cfRule>
    <cfRule type="cellIs" dxfId="3088" priority="3651" operator="equal">
      <formula>"Baja"</formula>
    </cfRule>
    <cfRule type="cellIs" dxfId="3087" priority="3652" operator="equal">
      <formula>"Muy Baja"</formula>
    </cfRule>
  </conditionalFormatting>
  <conditionalFormatting sqref="AA18">
    <cfRule type="cellIs" dxfId="3086" priority="3333" operator="equal">
      <formula>"Catastrófico"</formula>
    </cfRule>
    <cfRule type="cellIs" dxfId="3085" priority="3334" operator="equal">
      <formula>"Mayor"</formula>
    </cfRule>
    <cfRule type="cellIs" dxfId="3084" priority="3335" operator="equal">
      <formula>"Moderado"</formula>
    </cfRule>
    <cfRule type="cellIs" dxfId="3083" priority="3336" operator="equal">
      <formula>"Menor"</formula>
    </cfRule>
    <cfRule type="cellIs" dxfId="3082" priority="3337" operator="equal">
      <formula>"Leve"</formula>
    </cfRule>
  </conditionalFormatting>
  <conditionalFormatting sqref="AV18">
    <cfRule type="cellIs" dxfId="3081" priority="3313" operator="equal">
      <formula>"Extremo"</formula>
    </cfRule>
    <cfRule type="cellIs" dxfId="3080" priority="3314" operator="equal">
      <formula>"Alto"</formula>
    </cfRule>
    <cfRule type="cellIs" dxfId="3079" priority="3315" operator="equal">
      <formula>"Moderado"</formula>
    </cfRule>
    <cfRule type="cellIs" dxfId="3078" priority="3316" operator="equal">
      <formula>"Bajo"</formula>
    </cfRule>
  </conditionalFormatting>
  <conditionalFormatting sqref="AV24">
    <cfRule type="cellIs" dxfId="3077" priority="3309" operator="equal">
      <formula>"Extremo"</formula>
    </cfRule>
    <cfRule type="cellIs" dxfId="3076" priority="3310" operator="equal">
      <formula>"Alto"</formula>
    </cfRule>
    <cfRule type="cellIs" dxfId="3075" priority="3311" operator="equal">
      <formula>"Moderado"</formula>
    </cfRule>
    <cfRule type="cellIs" dxfId="3074" priority="3312" operator="equal">
      <formula>"Bajo"</formula>
    </cfRule>
  </conditionalFormatting>
  <conditionalFormatting sqref="AV30">
    <cfRule type="cellIs" dxfId="3073" priority="3305" operator="equal">
      <formula>"Extremo"</formula>
    </cfRule>
    <cfRule type="cellIs" dxfId="3072" priority="3306" operator="equal">
      <formula>"Alto"</formula>
    </cfRule>
    <cfRule type="cellIs" dxfId="3071" priority="3307" operator="equal">
      <formula>"Moderado"</formula>
    </cfRule>
    <cfRule type="cellIs" dxfId="3070" priority="3308" operator="equal">
      <formula>"Bajo"</formula>
    </cfRule>
  </conditionalFormatting>
  <conditionalFormatting sqref="AO36">
    <cfRule type="cellIs" dxfId="3069" priority="3300" operator="equal">
      <formula>"Muy Alta"</formula>
    </cfRule>
    <cfRule type="cellIs" dxfId="3068" priority="3301" operator="equal">
      <formula>"Alta"</formula>
    </cfRule>
    <cfRule type="cellIs" dxfId="3067" priority="3302" operator="equal">
      <formula>"Media"</formula>
    </cfRule>
    <cfRule type="cellIs" dxfId="3066" priority="3303" operator="equal">
      <formula>"Baja"</formula>
    </cfRule>
    <cfRule type="cellIs" dxfId="3065" priority="3304" operator="equal">
      <formula>"Muy Baja"</formula>
    </cfRule>
  </conditionalFormatting>
  <conditionalFormatting sqref="AQ36">
    <cfRule type="cellIs" dxfId="3064" priority="3295" operator="equal">
      <formula>"Catastrófico"</formula>
    </cfRule>
    <cfRule type="cellIs" dxfId="3063" priority="3296" operator="equal">
      <formula>"Mayor"</formula>
    </cfRule>
    <cfRule type="cellIs" dxfId="3062" priority="3297" operator="equal">
      <formula>"Moderado"</formula>
    </cfRule>
    <cfRule type="cellIs" dxfId="3061" priority="3298" operator="equal">
      <formula>"Menor"</formula>
    </cfRule>
    <cfRule type="cellIs" dxfId="3060" priority="3299" operator="equal">
      <formula>"Leve"</formula>
    </cfRule>
  </conditionalFormatting>
  <conditionalFormatting sqref="AO37">
    <cfRule type="cellIs" dxfId="3059" priority="3290" operator="equal">
      <formula>"Muy Alta"</formula>
    </cfRule>
    <cfRule type="cellIs" dxfId="3058" priority="3291" operator="equal">
      <formula>"Alta"</formula>
    </cfRule>
    <cfRule type="cellIs" dxfId="3057" priority="3292" operator="equal">
      <formula>"Media"</formula>
    </cfRule>
    <cfRule type="cellIs" dxfId="3056" priority="3293" operator="equal">
      <formula>"Baja"</formula>
    </cfRule>
    <cfRule type="cellIs" dxfId="3055" priority="3294" operator="equal">
      <formula>"Muy Baja"</formula>
    </cfRule>
  </conditionalFormatting>
  <conditionalFormatting sqref="AQ37">
    <cfRule type="cellIs" dxfId="3054" priority="3285" operator="equal">
      <formula>"Catastrófico"</formula>
    </cfRule>
    <cfRule type="cellIs" dxfId="3053" priority="3286" operator="equal">
      <formula>"Mayor"</formula>
    </cfRule>
    <cfRule type="cellIs" dxfId="3052" priority="3287" operator="equal">
      <formula>"Moderado"</formula>
    </cfRule>
    <cfRule type="cellIs" dxfId="3051" priority="3288" operator="equal">
      <formula>"Menor"</formula>
    </cfRule>
    <cfRule type="cellIs" dxfId="3050" priority="3289" operator="equal">
      <formula>"Leve"</formula>
    </cfRule>
  </conditionalFormatting>
  <conditionalFormatting sqref="AO38">
    <cfRule type="cellIs" dxfId="3049" priority="3280" operator="equal">
      <formula>"Muy Alta"</formula>
    </cfRule>
    <cfRule type="cellIs" dxfId="3048" priority="3281" operator="equal">
      <formula>"Alta"</formula>
    </cfRule>
    <cfRule type="cellIs" dxfId="3047" priority="3282" operator="equal">
      <formula>"Media"</formula>
    </cfRule>
    <cfRule type="cellIs" dxfId="3046" priority="3283" operator="equal">
      <formula>"Baja"</formula>
    </cfRule>
    <cfRule type="cellIs" dxfId="3045" priority="3284" operator="equal">
      <formula>"Muy Baja"</formula>
    </cfRule>
  </conditionalFormatting>
  <conditionalFormatting sqref="AQ38">
    <cfRule type="cellIs" dxfId="3044" priority="3275" operator="equal">
      <formula>"Catastrófico"</formula>
    </cfRule>
    <cfRule type="cellIs" dxfId="3043" priority="3276" operator="equal">
      <formula>"Mayor"</formula>
    </cfRule>
    <cfRule type="cellIs" dxfId="3042" priority="3277" operator="equal">
      <formula>"Moderado"</formula>
    </cfRule>
    <cfRule type="cellIs" dxfId="3041" priority="3278" operator="equal">
      <formula>"Menor"</formula>
    </cfRule>
    <cfRule type="cellIs" dxfId="3040" priority="3279" operator="equal">
      <formula>"Leve"</formula>
    </cfRule>
  </conditionalFormatting>
  <conditionalFormatting sqref="AV36">
    <cfRule type="cellIs" dxfId="3039" priority="3267" operator="equal">
      <formula>"Extremo"</formula>
    </cfRule>
    <cfRule type="cellIs" dxfId="3038" priority="3268" operator="equal">
      <formula>"Alto"</formula>
    </cfRule>
    <cfRule type="cellIs" dxfId="3037" priority="3269" operator="equal">
      <formula>"Moderado"</formula>
    </cfRule>
    <cfRule type="cellIs" dxfId="3036" priority="3270" operator="equal">
      <formula>"Bajo"</formula>
    </cfRule>
  </conditionalFormatting>
  <conditionalFormatting sqref="AO42">
    <cfRule type="cellIs" dxfId="3035" priority="3258" operator="equal">
      <formula>"Muy Alta"</formula>
    </cfRule>
    <cfRule type="cellIs" dxfId="3034" priority="3259" operator="equal">
      <formula>"Alta"</formula>
    </cfRule>
    <cfRule type="cellIs" dxfId="3033" priority="3260" operator="equal">
      <formula>"Media"</formula>
    </cfRule>
    <cfRule type="cellIs" dxfId="3032" priority="3261" operator="equal">
      <formula>"Baja"</formula>
    </cfRule>
    <cfRule type="cellIs" dxfId="3031" priority="3262" operator="equal">
      <formula>"Muy Baja"</formula>
    </cfRule>
  </conditionalFormatting>
  <conditionalFormatting sqref="AQ42">
    <cfRule type="cellIs" dxfId="3030" priority="3253" operator="equal">
      <formula>"Catastrófico"</formula>
    </cfRule>
    <cfRule type="cellIs" dxfId="3029" priority="3254" operator="equal">
      <formula>"Mayor"</formula>
    </cfRule>
    <cfRule type="cellIs" dxfId="3028" priority="3255" operator="equal">
      <formula>"Moderado"</formula>
    </cfRule>
    <cfRule type="cellIs" dxfId="3027" priority="3256" operator="equal">
      <formula>"Menor"</formula>
    </cfRule>
    <cfRule type="cellIs" dxfId="3026" priority="3257" operator="equal">
      <formula>"Leve"</formula>
    </cfRule>
  </conditionalFormatting>
  <conditionalFormatting sqref="AO48">
    <cfRule type="cellIs" dxfId="3025" priority="3240" operator="equal">
      <formula>"Muy Alta"</formula>
    </cfRule>
    <cfRule type="cellIs" dxfId="3024" priority="3241" operator="equal">
      <formula>"Alta"</formula>
    </cfRule>
    <cfRule type="cellIs" dxfId="3023" priority="3242" operator="equal">
      <formula>"Media"</formula>
    </cfRule>
    <cfRule type="cellIs" dxfId="3022" priority="3243" operator="equal">
      <formula>"Baja"</formula>
    </cfRule>
    <cfRule type="cellIs" dxfId="3021" priority="3244" operator="equal">
      <formula>"Muy Baja"</formula>
    </cfRule>
  </conditionalFormatting>
  <conditionalFormatting sqref="AQ48">
    <cfRule type="cellIs" dxfId="3020" priority="3235" operator="equal">
      <formula>"Catastrófico"</formula>
    </cfRule>
    <cfRule type="cellIs" dxfId="3019" priority="3236" operator="equal">
      <formula>"Mayor"</formula>
    </cfRule>
    <cfRule type="cellIs" dxfId="3018" priority="3237" operator="equal">
      <formula>"Moderado"</formula>
    </cfRule>
    <cfRule type="cellIs" dxfId="3017" priority="3238" operator="equal">
      <formula>"Menor"</formula>
    </cfRule>
    <cfRule type="cellIs" dxfId="3016" priority="3239" operator="equal">
      <formula>"Leve"</formula>
    </cfRule>
  </conditionalFormatting>
  <conditionalFormatting sqref="AS54">
    <cfRule type="cellIs" dxfId="3015" priority="3231" operator="equal">
      <formula>"Extremo"</formula>
    </cfRule>
    <cfRule type="cellIs" dxfId="3014" priority="3232" operator="equal">
      <formula>"Alto"</formula>
    </cfRule>
    <cfRule type="cellIs" dxfId="3013" priority="3233" operator="equal">
      <formula>"Moderado"</formula>
    </cfRule>
    <cfRule type="cellIs" dxfId="3012" priority="3234" operator="equal">
      <formula>"Bajo"</formula>
    </cfRule>
  </conditionalFormatting>
  <conditionalFormatting sqref="AO54">
    <cfRule type="cellIs" dxfId="3011" priority="3226" operator="equal">
      <formula>"Muy Alta"</formula>
    </cfRule>
    <cfRule type="cellIs" dxfId="3010" priority="3227" operator="equal">
      <formula>"Alta"</formula>
    </cfRule>
    <cfRule type="cellIs" dxfId="3009" priority="3228" operator="equal">
      <formula>"Media"</formula>
    </cfRule>
    <cfRule type="cellIs" dxfId="3008" priority="3229" operator="equal">
      <formula>"Baja"</formula>
    </cfRule>
    <cfRule type="cellIs" dxfId="3007" priority="3230" operator="equal">
      <formula>"Muy Baja"</formula>
    </cfRule>
  </conditionalFormatting>
  <conditionalFormatting sqref="AQ54">
    <cfRule type="cellIs" dxfId="3006" priority="3221" operator="equal">
      <formula>"Catastrófico"</formula>
    </cfRule>
    <cfRule type="cellIs" dxfId="3005" priority="3222" operator="equal">
      <formula>"Mayor"</formula>
    </cfRule>
    <cfRule type="cellIs" dxfId="3004" priority="3223" operator="equal">
      <formula>"Moderado"</formula>
    </cfRule>
    <cfRule type="cellIs" dxfId="3003" priority="3224" operator="equal">
      <formula>"Menor"</formula>
    </cfRule>
    <cfRule type="cellIs" dxfId="3002" priority="3225" operator="equal">
      <formula>"Leve"</formula>
    </cfRule>
  </conditionalFormatting>
  <conditionalFormatting sqref="AV54">
    <cfRule type="cellIs" dxfId="3001" priority="3217" operator="equal">
      <formula>"Extremo"</formula>
    </cfRule>
    <cfRule type="cellIs" dxfId="3000" priority="3218" operator="equal">
      <formula>"Alto"</formula>
    </cfRule>
    <cfRule type="cellIs" dxfId="2999" priority="3219" operator="equal">
      <formula>"Moderado"</formula>
    </cfRule>
    <cfRule type="cellIs" dxfId="2998" priority="3220" operator="equal">
      <formula>"Bajo"</formula>
    </cfRule>
  </conditionalFormatting>
  <conditionalFormatting sqref="AO60">
    <cfRule type="cellIs" dxfId="2997" priority="3212" operator="equal">
      <formula>"Muy Alta"</formula>
    </cfRule>
    <cfRule type="cellIs" dxfId="2996" priority="3213" operator="equal">
      <formula>"Alta"</formula>
    </cfRule>
    <cfRule type="cellIs" dxfId="2995" priority="3214" operator="equal">
      <formula>"Media"</formula>
    </cfRule>
    <cfRule type="cellIs" dxfId="2994" priority="3215" operator="equal">
      <formula>"Baja"</formula>
    </cfRule>
    <cfRule type="cellIs" dxfId="2993" priority="3216" operator="equal">
      <formula>"Muy Baja"</formula>
    </cfRule>
  </conditionalFormatting>
  <conditionalFormatting sqref="AQ60">
    <cfRule type="cellIs" dxfId="2992" priority="3207" operator="equal">
      <formula>"Catastrófico"</formula>
    </cfRule>
    <cfRule type="cellIs" dxfId="2991" priority="3208" operator="equal">
      <formula>"Mayor"</formula>
    </cfRule>
    <cfRule type="cellIs" dxfId="2990" priority="3209" operator="equal">
      <formula>"Moderado"</formula>
    </cfRule>
    <cfRule type="cellIs" dxfId="2989" priority="3210" operator="equal">
      <formula>"Menor"</formula>
    </cfRule>
    <cfRule type="cellIs" dxfId="2988" priority="3211" operator="equal">
      <formula>"Leve"</formula>
    </cfRule>
  </conditionalFormatting>
  <conditionalFormatting sqref="AO61">
    <cfRule type="cellIs" dxfId="2987" priority="3202" operator="equal">
      <formula>"Muy Alta"</formula>
    </cfRule>
    <cfRule type="cellIs" dxfId="2986" priority="3203" operator="equal">
      <formula>"Alta"</formula>
    </cfRule>
    <cfRule type="cellIs" dxfId="2985" priority="3204" operator="equal">
      <formula>"Media"</formula>
    </cfRule>
    <cfRule type="cellIs" dxfId="2984" priority="3205" operator="equal">
      <formula>"Baja"</formula>
    </cfRule>
    <cfRule type="cellIs" dxfId="2983" priority="3206" operator="equal">
      <formula>"Muy Baja"</formula>
    </cfRule>
  </conditionalFormatting>
  <conditionalFormatting sqref="AQ61">
    <cfRule type="cellIs" dxfId="2982" priority="3197" operator="equal">
      <formula>"Catastrófico"</formula>
    </cfRule>
    <cfRule type="cellIs" dxfId="2981" priority="3198" operator="equal">
      <formula>"Mayor"</formula>
    </cfRule>
    <cfRule type="cellIs" dxfId="2980" priority="3199" operator="equal">
      <formula>"Moderado"</formula>
    </cfRule>
    <cfRule type="cellIs" dxfId="2979" priority="3200" operator="equal">
      <formula>"Menor"</formula>
    </cfRule>
    <cfRule type="cellIs" dxfId="2978" priority="3201" operator="equal">
      <formula>"Leve"</formula>
    </cfRule>
  </conditionalFormatting>
  <conditionalFormatting sqref="AS162">
    <cfRule type="cellIs" dxfId="2977" priority="2563" operator="equal">
      <formula>"Extremo"</formula>
    </cfRule>
    <cfRule type="cellIs" dxfId="2976" priority="2564" operator="equal">
      <formula>"Alto"</formula>
    </cfRule>
    <cfRule type="cellIs" dxfId="2975" priority="2565" operator="equal">
      <formula>"Moderado"</formula>
    </cfRule>
    <cfRule type="cellIs" dxfId="2974" priority="2566" operator="equal">
      <formula>"Bajo"</formula>
    </cfRule>
  </conditionalFormatting>
  <conditionalFormatting sqref="AO162">
    <cfRule type="cellIs" dxfId="2973" priority="2558" operator="equal">
      <formula>"Muy Alta"</formula>
    </cfRule>
    <cfRule type="cellIs" dxfId="2972" priority="2559" operator="equal">
      <formula>"Alta"</formula>
    </cfRule>
    <cfRule type="cellIs" dxfId="2971" priority="2560" operator="equal">
      <formula>"Media"</formula>
    </cfRule>
    <cfRule type="cellIs" dxfId="2970" priority="2561" operator="equal">
      <formula>"Baja"</formula>
    </cfRule>
    <cfRule type="cellIs" dxfId="2969" priority="2562" operator="equal">
      <formula>"Muy Baja"</formula>
    </cfRule>
  </conditionalFormatting>
  <conditionalFormatting sqref="AQ162">
    <cfRule type="cellIs" dxfId="2968" priority="2553" operator="equal">
      <formula>"Catastrófico"</formula>
    </cfRule>
    <cfRule type="cellIs" dxfId="2967" priority="2554" operator="equal">
      <formula>"Mayor"</formula>
    </cfRule>
    <cfRule type="cellIs" dxfId="2966" priority="2555" operator="equal">
      <formula>"Moderado"</formula>
    </cfRule>
    <cfRule type="cellIs" dxfId="2965" priority="2556" operator="equal">
      <formula>"Menor"</formula>
    </cfRule>
    <cfRule type="cellIs" dxfId="2964" priority="2557" operator="equal">
      <formula>"Leve"</formula>
    </cfRule>
  </conditionalFormatting>
  <conditionalFormatting sqref="AS66">
    <cfRule type="cellIs" dxfId="2963" priority="3179" operator="equal">
      <formula>"Extremo"</formula>
    </cfRule>
    <cfRule type="cellIs" dxfId="2962" priority="3180" operator="equal">
      <formula>"Alto"</formula>
    </cfRule>
    <cfRule type="cellIs" dxfId="2961" priority="3181" operator="equal">
      <formula>"Moderado"</formula>
    </cfRule>
    <cfRule type="cellIs" dxfId="2960" priority="3182" operator="equal">
      <formula>"Bajo"</formula>
    </cfRule>
  </conditionalFormatting>
  <conditionalFormatting sqref="AO66">
    <cfRule type="cellIs" dxfId="2959" priority="3174" operator="equal">
      <formula>"Muy Alta"</formula>
    </cfRule>
    <cfRule type="cellIs" dxfId="2958" priority="3175" operator="equal">
      <formula>"Alta"</formula>
    </cfRule>
    <cfRule type="cellIs" dxfId="2957" priority="3176" operator="equal">
      <formula>"Media"</formula>
    </cfRule>
    <cfRule type="cellIs" dxfId="2956" priority="3177" operator="equal">
      <formula>"Baja"</formula>
    </cfRule>
    <cfRule type="cellIs" dxfId="2955" priority="3178" operator="equal">
      <formula>"Muy Baja"</formula>
    </cfRule>
  </conditionalFormatting>
  <conditionalFormatting sqref="AQ66">
    <cfRule type="cellIs" dxfId="2954" priority="3169" operator="equal">
      <formula>"Catastrófico"</formula>
    </cfRule>
    <cfRule type="cellIs" dxfId="2953" priority="3170" operator="equal">
      <formula>"Mayor"</formula>
    </cfRule>
    <cfRule type="cellIs" dxfId="2952" priority="3171" operator="equal">
      <formula>"Moderado"</formula>
    </cfRule>
    <cfRule type="cellIs" dxfId="2951" priority="3172" operator="equal">
      <formula>"Menor"</formula>
    </cfRule>
    <cfRule type="cellIs" dxfId="2950" priority="3173" operator="equal">
      <formula>"Leve"</formula>
    </cfRule>
  </conditionalFormatting>
  <conditionalFormatting sqref="AS67">
    <cfRule type="cellIs" dxfId="2949" priority="3165" operator="equal">
      <formula>"Extremo"</formula>
    </cfRule>
    <cfRule type="cellIs" dxfId="2948" priority="3166" operator="equal">
      <formula>"Alto"</formula>
    </cfRule>
    <cfRule type="cellIs" dxfId="2947" priority="3167" operator="equal">
      <formula>"Moderado"</formula>
    </cfRule>
    <cfRule type="cellIs" dxfId="2946" priority="3168" operator="equal">
      <formula>"Bajo"</formula>
    </cfRule>
  </conditionalFormatting>
  <conditionalFormatting sqref="AO67">
    <cfRule type="cellIs" dxfId="2945" priority="3160" operator="equal">
      <formula>"Muy Alta"</formula>
    </cfRule>
    <cfRule type="cellIs" dxfId="2944" priority="3161" operator="equal">
      <formula>"Alta"</formula>
    </cfRule>
    <cfRule type="cellIs" dxfId="2943" priority="3162" operator="equal">
      <formula>"Media"</formula>
    </cfRule>
    <cfRule type="cellIs" dxfId="2942" priority="3163" operator="equal">
      <formula>"Baja"</formula>
    </cfRule>
    <cfRule type="cellIs" dxfId="2941" priority="3164" operator="equal">
      <formula>"Muy Baja"</formula>
    </cfRule>
  </conditionalFormatting>
  <conditionalFormatting sqref="AQ67">
    <cfRule type="cellIs" dxfId="2940" priority="3155" operator="equal">
      <formula>"Catastrófico"</formula>
    </cfRule>
    <cfRule type="cellIs" dxfId="2939" priority="3156" operator="equal">
      <formula>"Mayor"</formula>
    </cfRule>
    <cfRule type="cellIs" dxfId="2938" priority="3157" operator="equal">
      <formula>"Moderado"</formula>
    </cfRule>
    <cfRule type="cellIs" dxfId="2937" priority="3158" operator="equal">
      <formula>"Menor"</formula>
    </cfRule>
    <cfRule type="cellIs" dxfId="2936" priority="3159" operator="equal">
      <formula>"Leve"</formula>
    </cfRule>
  </conditionalFormatting>
  <conditionalFormatting sqref="AS68">
    <cfRule type="cellIs" dxfId="2935" priority="3137" operator="equal">
      <formula>"Extremo"</formula>
    </cfRule>
    <cfRule type="cellIs" dxfId="2934" priority="3138" operator="equal">
      <formula>"Alto"</formula>
    </cfRule>
    <cfRule type="cellIs" dxfId="2933" priority="3139" operator="equal">
      <formula>"Moderado"</formula>
    </cfRule>
    <cfRule type="cellIs" dxfId="2932" priority="3140" operator="equal">
      <formula>"Bajo"</formula>
    </cfRule>
  </conditionalFormatting>
  <conditionalFormatting sqref="AO68">
    <cfRule type="cellIs" dxfId="2931" priority="3132" operator="equal">
      <formula>"Muy Alta"</formula>
    </cfRule>
    <cfRule type="cellIs" dxfId="2930" priority="3133" operator="equal">
      <formula>"Alta"</formula>
    </cfRule>
    <cfRule type="cellIs" dxfId="2929" priority="3134" operator="equal">
      <formula>"Media"</formula>
    </cfRule>
    <cfRule type="cellIs" dxfId="2928" priority="3135" operator="equal">
      <formula>"Baja"</formula>
    </cfRule>
    <cfRule type="cellIs" dxfId="2927" priority="3136" operator="equal">
      <formula>"Muy Baja"</formula>
    </cfRule>
  </conditionalFormatting>
  <conditionalFormatting sqref="AQ68">
    <cfRule type="cellIs" dxfId="2926" priority="3127" operator="equal">
      <formula>"Catastrófico"</formula>
    </cfRule>
    <cfRule type="cellIs" dxfId="2925" priority="3128" operator="equal">
      <formula>"Mayor"</formula>
    </cfRule>
    <cfRule type="cellIs" dxfId="2924" priority="3129" operator="equal">
      <formula>"Moderado"</formula>
    </cfRule>
    <cfRule type="cellIs" dxfId="2923" priority="3130" operator="equal">
      <formula>"Menor"</formula>
    </cfRule>
    <cfRule type="cellIs" dxfId="2922" priority="3131" operator="equal">
      <formula>"Leve"</formula>
    </cfRule>
  </conditionalFormatting>
  <conditionalFormatting sqref="AS72">
    <cfRule type="cellIs" dxfId="2921" priority="3123" operator="equal">
      <formula>"Extremo"</formula>
    </cfRule>
    <cfRule type="cellIs" dxfId="2920" priority="3124" operator="equal">
      <formula>"Alto"</formula>
    </cfRule>
    <cfRule type="cellIs" dxfId="2919" priority="3125" operator="equal">
      <formula>"Moderado"</formula>
    </cfRule>
    <cfRule type="cellIs" dxfId="2918" priority="3126" operator="equal">
      <formula>"Bajo"</formula>
    </cfRule>
  </conditionalFormatting>
  <conditionalFormatting sqref="AO72">
    <cfRule type="cellIs" dxfId="2917" priority="3118" operator="equal">
      <formula>"Muy Alta"</formula>
    </cfRule>
    <cfRule type="cellIs" dxfId="2916" priority="3119" operator="equal">
      <formula>"Alta"</formula>
    </cfRule>
    <cfRule type="cellIs" dxfId="2915" priority="3120" operator="equal">
      <formula>"Media"</formula>
    </cfRule>
    <cfRule type="cellIs" dxfId="2914" priority="3121" operator="equal">
      <formula>"Baja"</formula>
    </cfRule>
    <cfRule type="cellIs" dxfId="2913" priority="3122" operator="equal">
      <formula>"Muy Baja"</formula>
    </cfRule>
  </conditionalFormatting>
  <conditionalFormatting sqref="AQ72">
    <cfRule type="cellIs" dxfId="2912" priority="3113" operator="equal">
      <formula>"Catastrófico"</formula>
    </cfRule>
    <cfRule type="cellIs" dxfId="2911" priority="3114" operator="equal">
      <formula>"Mayor"</formula>
    </cfRule>
    <cfRule type="cellIs" dxfId="2910" priority="3115" operator="equal">
      <formula>"Moderado"</formula>
    </cfRule>
    <cfRule type="cellIs" dxfId="2909" priority="3116" operator="equal">
      <formula>"Menor"</formula>
    </cfRule>
    <cfRule type="cellIs" dxfId="2908" priority="3117" operator="equal">
      <formula>"Leve"</formula>
    </cfRule>
  </conditionalFormatting>
  <conditionalFormatting sqref="AS73">
    <cfRule type="cellIs" dxfId="2907" priority="3109" operator="equal">
      <formula>"Extremo"</formula>
    </cfRule>
    <cfRule type="cellIs" dxfId="2906" priority="3110" operator="equal">
      <formula>"Alto"</formula>
    </cfRule>
    <cfRule type="cellIs" dxfId="2905" priority="3111" operator="equal">
      <formula>"Moderado"</formula>
    </cfRule>
    <cfRule type="cellIs" dxfId="2904" priority="3112" operator="equal">
      <formula>"Bajo"</formula>
    </cfRule>
  </conditionalFormatting>
  <conditionalFormatting sqref="AO73">
    <cfRule type="cellIs" dxfId="2903" priority="3104" operator="equal">
      <formula>"Muy Alta"</formula>
    </cfRule>
    <cfRule type="cellIs" dxfId="2902" priority="3105" operator="equal">
      <formula>"Alta"</formula>
    </cfRule>
    <cfRule type="cellIs" dxfId="2901" priority="3106" operator="equal">
      <formula>"Media"</formula>
    </cfRule>
    <cfRule type="cellIs" dxfId="2900" priority="3107" operator="equal">
      <formula>"Baja"</formula>
    </cfRule>
    <cfRule type="cellIs" dxfId="2899" priority="3108" operator="equal">
      <formula>"Muy Baja"</formula>
    </cfRule>
  </conditionalFormatting>
  <conditionalFormatting sqref="AQ73">
    <cfRule type="cellIs" dxfId="2898" priority="3099" operator="equal">
      <formula>"Catastrófico"</formula>
    </cfRule>
    <cfRule type="cellIs" dxfId="2897" priority="3100" operator="equal">
      <formula>"Mayor"</formula>
    </cfRule>
    <cfRule type="cellIs" dxfId="2896" priority="3101" operator="equal">
      <formula>"Moderado"</formula>
    </cfRule>
    <cfRule type="cellIs" dxfId="2895" priority="3102" operator="equal">
      <formula>"Menor"</formula>
    </cfRule>
    <cfRule type="cellIs" dxfId="2894" priority="3103" operator="equal">
      <formula>"Leve"</formula>
    </cfRule>
  </conditionalFormatting>
  <conditionalFormatting sqref="AS78">
    <cfRule type="cellIs" dxfId="2893" priority="3081" operator="equal">
      <formula>"Extremo"</formula>
    </cfRule>
    <cfRule type="cellIs" dxfId="2892" priority="3082" operator="equal">
      <formula>"Alto"</formula>
    </cfRule>
    <cfRule type="cellIs" dxfId="2891" priority="3083" operator="equal">
      <formula>"Moderado"</formula>
    </cfRule>
    <cfRule type="cellIs" dxfId="2890" priority="3084" operator="equal">
      <formula>"Bajo"</formula>
    </cfRule>
  </conditionalFormatting>
  <conditionalFormatting sqref="AO78">
    <cfRule type="cellIs" dxfId="2889" priority="3076" operator="equal">
      <formula>"Muy Alta"</formula>
    </cfRule>
    <cfRule type="cellIs" dxfId="2888" priority="3077" operator="equal">
      <formula>"Alta"</formula>
    </cfRule>
    <cfRule type="cellIs" dxfId="2887" priority="3078" operator="equal">
      <formula>"Media"</formula>
    </cfRule>
    <cfRule type="cellIs" dxfId="2886" priority="3079" operator="equal">
      <formula>"Baja"</formula>
    </cfRule>
    <cfRule type="cellIs" dxfId="2885" priority="3080" operator="equal">
      <formula>"Muy Baja"</formula>
    </cfRule>
  </conditionalFormatting>
  <conditionalFormatting sqref="AQ78">
    <cfRule type="cellIs" dxfId="2884" priority="3071" operator="equal">
      <formula>"Catastrófico"</formula>
    </cfRule>
    <cfRule type="cellIs" dxfId="2883" priority="3072" operator="equal">
      <formula>"Mayor"</formula>
    </cfRule>
    <cfRule type="cellIs" dxfId="2882" priority="3073" operator="equal">
      <formula>"Moderado"</formula>
    </cfRule>
    <cfRule type="cellIs" dxfId="2881" priority="3074" operator="equal">
      <formula>"Menor"</formula>
    </cfRule>
    <cfRule type="cellIs" dxfId="2880" priority="3075" operator="equal">
      <formula>"Leve"</formula>
    </cfRule>
  </conditionalFormatting>
  <conditionalFormatting sqref="AV42">
    <cfRule type="cellIs" dxfId="2879" priority="3063" operator="equal">
      <formula>"Extremo"</formula>
    </cfRule>
    <cfRule type="cellIs" dxfId="2878" priority="3064" operator="equal">
      <formula>"Alto"</formula>
    </cfRule>
    <cfRule type="cellIs" dxfId="2877" priority="3065" operator="equal">
      <formula>"Moderado"</formula>
    </cfRule>
    <cfRule type="cellIs" dxfId="2876" priority="3066" operator="equal">
      <formula>"Bajo"</formula>
    </cfRule>
  </conditionalFormatting>
  <conditionalFormatting sqref="AV78">
    <cfRule type="cellIs" dxfId="2875" priority="3059" operator="equal">
      <formula>"Extremo"</formula>
    </cfRule>
    <cfRule type="cellIs" dxfId="2874" priority="3060" operator="equal">
      <formula>"Alto"</formula>
    </cfRule>
    <cfRule type="cellIs" dxfId="2873" priority="3061" operator="equal">
      <formula>"Moderado"</formula>
    </cfRule>
    <cfRule type="cellIs" dxfId="2872" priority="3062" operator="equal">
      <formula>"Bajo"</formula>
    </cfRule>
  </conditionalFormatting>
  <conditionalFormatting sqref="AS84">
    <cfRule type="cellIs" dxfId="2871" priority="3041" operator="equal">
      <formula>"Extremo"</formula>
    </cfRule>
    <cfRule type="cellIs" dxfId="2870" priority="3042" operator="equal">
      <formula>"Alto"</formula>
    </cfRule>
    <cfRule type="cellIs" dxfId="2869" priority="3043" operator="equal">
      <formula>"Moderado"</formula>
    </cfRule>
    <cfRule type="cellIs" dxfId="2868" priority="3044" operator="equal">
      <formula>"Bajo"</formula>
    </cfRule>
  </conditionalFormatting>
  <conditionalFormatting sqref="AO84">
    <cfRule type="cellIs" dxfId="2867" priority="3036" operator="equal">
      <formula>"Muy Alta"</formula>
    </cfRule>
    <cfRule type="cellIs" dxfId="2866" priority="3037" operator="equal">
      <formula>"Alta"</formula>
    </cfRule>
    <cfRule type="cellIs" dxfId="2865" priority="3038" operator="equal">
      <formula>"Media"</formula>
    </cfRule>
    <cfRule type="cellIs" dxfId="2864" priority="3039" operator="equal">
      <formula>"Baja"</formula>
    </cfRule>
    <cfRule type="cellIs" dxfId="2863" priority="3040" operator="equal">
      <formula>"Muy Baja"</formula>
    </cfRule>
  </conditionalFormatting>
  <conditionalFormatting sqref="AQ84">
    <cfRule type="cellIs" dxfId="2862" priority="3031" operator="equal">
      <formula>"Catastrófico"</formula>
    </cfRule>
    <cfRule type="cellIs" dxfId="2861" priority="3032" operator="equal">
      <formula>"Mayor"</formula>
    </cfRule>
    <cfRule type="cellIs" dxfId="2860" priority="3033" operator="equal">
      <formula>"Moderado"</formula>
    </cfRule>
    <cfRule type="cellIs" dxfId="2859" priority="3034" operator="equal">
      <formula>"Menor"</formula>
    </cfRule>
    <cfRule type="cellIs" dxfId="2858" priority="3035" operator="equal">
      <formula>"Leve"</formula>
    </cfRule>
  </conditionalFormatting>
  <conditionalFormatting sqref="AS85">
    <cfRule type="cellIs" dxfId="2857" priority="3027" operator="equal">
      <formula>"Extremo"</formula>
    </cfRule>
    <cfRule type="cellIs" dxfId="2856" priority="3028" operator="equal">
      <formula>"Alto"</formula>
    </cfRule>
    <cfRule type="cellIs" dxfId="2855" priority="3029" operator="equal">
      <formula>"Moderado"</formula>
    </cfRule>
    <cfRule type="cellIs" dxfId="2854" priority="3030" operator="equal">
      <formula>"Bajo"</formula>
    </cfRule>
  </conditionalFormatting>
  <conditionalFormatting sqref="AO85">
    <cfRule type="cellIs" dxfId="2853" priority="3022" operator="equal">
      <formula>"Muy Alta"</formula>
    </cfRule>
    <cfRule type="cellIs" dxfId="2852" priority="3023" operator="equal">
      <formula>"Alta"</formula>
    </cfRule>
    <cfRule type="cellIs" dxfId="2851" priority="3024" operator="equal">
      <formula>"Media"</formula>
    </cfRule>
    <cfRule type="cellIs" dxfId="2850" priority="3025" operator="equal">
      <formula>"Baja"</formula>
    </cfRule>
    <cfRule type="cellIs" dxfId="2849" priority="3026" operator="equal">
      <formula>"Muy Baja"</formula>
    </cfRule>
  </conditionalFormatting>
  <conditionalFormatting sqref="AQ85">
    <cfRule type="cellIs" dxfId="2848" priority="3017" operator="equal">
      <formula>"Catastrófico"</formula>
    </cfRule>
    <cfRule type="cellIs" dxfId="2847" priority="3018" operator="equal">
      <formula>"Mayor"</formula>
    </cfRule>
    <cfRule type="cellIs" dxfId="2846" priority="3019" operator="equal">
      <formula>"Moderado"</formula>
    </cfRule>
    <cfRule type="cellIs" dxfId="2845" priority="3020" operator="equal">
      <formula>"Menor"</formula>
    </cfRule>
    <cfRule type="cellIs" dxfId="2844" priority="3021" operator="equal">
      <formula>"Leve"</formula>
    </cfRule>
  </conditionalFormatting>
  <conditionalFormatting sqref="AV84">
    <cfRule type="cellIs" dxfId="2843" priority="3013" operator="equal">
      <formula>"Extremo"</formula>
    </cfRule>
    <cfRule type="cellIs" dxfId="2842" priority="3014" operator="equal">
      <formula>"Alto"</formula>
    </cfRule>
    <cfRule type="cellIs" dxfId="2841" priority="3015" operator="equal">
      <formula>"Moderado"</formula>
    </cfRule>
    <cfRule type="cellIs" dxfId="2840" priority="3016" operator="equal">
      <formula>"Bajo"</formula>
    </cfRule>
  </conditionalFormatting>
  <conditionalFormatting sqref="AS90">
    <cfRule type="cellIs" dxfId="2839" priority="3009" operator="equal">
      <formula>"Extremo"</formula>
    </cfRule>
    <cfRule type="cellIs" dxfId="2838" priority="3010" operator="equal">
      <formula>"Alto"</formula>
    </cfRule>
    <cfRule type="cellIs" dxfId="2837" priority="3011" operator="equal">
      <formula>"Moderado"</formula>
    </cfRule>
    <cfRule type="cellIs" dxfId="2836" priority="3012" operator="equal">
      <formula>"Bajo"</formula>
    </cfRule>
  </conditionalFormatting>
  <conditionalFormatting sqref="AO90">
    <cfRule type="cellIs" dxfId="2835" priority="3004" operator="equal">
      <formula>"Muy Alta"</formula>
    </cfRule>
    <cfRule type="cellIs" dxfId="2834" priority="3005" operator="equal">
      <formula>"Alta"</formula>
    </cfRule>
    <cfRule type="cellIs" dxfId="2833" priority="3006" operator="equal">
      <formula>"Media"</formula>
    </cfRule>
    <cfRule type="cellIs" dxfId="2832" priority="3007" operator="equal">
      <formula>"Baja"</formula>
    </cfRule>
    <cfRule type="cellIs" dxfId="2831" priority="3008" operator="equal">
      <formula>"Muy Baja"</formula>
    </cfRule>
  </conditionalFormatting>
  <conditionalFormatting sqref="AQ90">
    <cfRule type="cellIs" dxfId="2830" priority="2999" operator="equal">
      <formula>"Catastrófico"</formula>
    </cfRule>
    <cfRule type="cellIs" dxfId="2829" priority="3000" operator="equal">
      <formula>"Mayor"</formula>
    </cfRule>
    <cfRule type="cellIs" dxfId="2828" priority="3001" operator="equal">
      <formula>"Moderado"</formula>
    </cfRule>
    <cfRule type="cellIs" dxfId="2827" priority="3002" operator="equal">
      <formula>"Menor"</formula>
    </cfRule>
    <cfRule type="cellIs" dxfId="2826" priority="3003" operator="equal">
      <formula>"Leve"</formula>
    </cfRule>
  </conditionalFormatting>
  <conditionalFormatting sqref="AS91">
    <cfRule type="cellIs" dxfId="2825" priority="2995" operator="equal">
      <formula>"Extremo"</formula>
    </cfRule>
    <cfRule type="cellIs" dxfId="2824" priority="2996" operator="equal">
      <formula>"Alto"</formula>
    </cfRule>
    <cfRule type="cellIs" dxfId="2823" priority="2997" operator="equal">
      <formula>"Moderado"</formula>
    </cfRule>
    <cfRule type="cellIs" dxfId="2822" priority="2998" operator="equal">
      <formula>"Bajo"</formula>
    </cfRule>
  </conditionalFormatting>
  <conditionalFormatting sqref="AO91">
    <cfRule type="cellIs" dxfId="2821" priority="2990" operator="equal">
      <formula>"Muy Alta"</formula>
    </cfRule>
    <cfRule type="cellIs" dxfId="2820" priority="2991" operator="equal">
      <formula>"Alta"</formula>
    </cfRule>
    <cfRule type="cellIs" dxfId="2819" priority="2992" operator="equal">
      <formula>"Media"</formula>
    </cfRule>
    <cfRule type="cellIs" dxfId="2818" priority="2993" operator="equal">
      <formula>"Baja"</formula>
    </cfRule>
    <cfRule type="cellIs" dxfId="2817" priority="2994" operator="equal">
      <formula>"Muy Baja"</formula>
    </cfRule>
  </conditionalFormatting>
  <conditionalFormatting sqref="AQ91">
    <cfRule type="cellIs" dxfId="2816" priority="2985" operator="equal">
      <formula>"Catastrófico"</formula>
    </cfRule>
    <cfRule type="cellIs" dxfId="2815" priority="2986" operator="equal">
      <formula>"Mayor"</formula>
    </cfRule>
    <cfRule type="cellIs" dxfId="2814" priority="2987" operator="equal">
      <formula>"Moderado"</formula>
    </cfRule>
    <cfRule type="cellIs" dxfId="2813" priority="2988" operator="equal">
      <formula>"Menor"</formula>
    </cfRule>
    <cfRule type="cellIs" dxfId="2812" priority="2989" operator="equal">
      <formula>"Leve"</formula>
    </cfRule>
  </conditionalFormatting>
  <conditionalFormatting sqref="AV90">
    <cfRule type="cellIs" dxfId="2811" priority="2981" operator="equal">
      <formula>"Extremo"</formula>
    </cfRule>
    <cfRule type="cellIs" dxfId="2810" priority="2982" operator="equal">
      <formula>"Alto"</formula>
    </cfRule>
    <cfRule type="cellIs" dxfId="2809" priority="2983" operator="equal">
      <formula>"Moderado"</formula>
    </cfRule>
    <cfRule type="cellIs" dxfId="2808" priority="2984" operator="equal">
      <formula>"Bajo"</formula>
    </cfRule>
  </conditionalFormatting>
  <conditionalFormatting sqref="AS96">
    <cfRule type="cellIs" dxfId="2807" priority="2977" operator="equal">
      <formula>"Extremo"</formula>
    </cfRule>
    <cfRule type="cellIs" dxfId="2806" priority="2978" operator="equal">
      <formula>"Alto"</formula>
    </cfRule>
    <cfRule type="cellIs" dxfId="2805" priority="2979" operator="equal">
      <formula>"Moderado"</formula>
    </cfRule>
    <cfRule type="cellIs" dxfId="2804" priority="2980" operator="equal">
      <formula>"Bajo"</formula>
    </cfRule>
  </conditionalFormatting>
  <conditionalFormatting sqref="AO96">
    <cfRule type="cellIs" dxfId="2803" priority="2972" operator="equal">
      <formula>"Muy Alta"</formula>
    </cfRule>
    <cfRule type="cellIs" dxfId="2802" priority="2973" operator="equal">
      <formula>"Alta"</formula>
    </cfRule>
    <cfRule type="cellIs" dxfId="2801" priority="2974" operator="equal">
      <formula>"Media"</formula>
    </cfRule>
    <cfRule type="cellIs" dxfId="2800" priority="2975" operator="equal">
      <formula>"Baja"</formula>
    </cfRule>
    <cfRule type="cellIs" dxfId="2799" priority="2976" operator="equal">
      <formula>"Muy Baja"</formula>
    </cfRule>
  </conditionalFormatting>
  <conditionalFormatting sqref="AQ96">
    <cfRule type="cellIs" dxfId="2798" priority="2967" operator="equal">
      <formula>"Catastrófico"</formula>
    </cfRule>
    <cfRule type="cellIs" dxfId="2797" priority="2968" operator="equal">
      <formula>"Mayor"</formula>
    </cfRule>
    <cfRule type="cellIs" dxfId="2796" priority="2969" operator="equal">
      <formula>"Moderado"</formula>
    </cfRule>
    <cfRule type="cellIs" dxfId="2795" priority="2970" operator="equal">
      <formula>"Menor"</formula>
    </cfRule>
    <cfRule type="cellIs" dxfId="2794" priority="2971" operator="equal">
      <formula>"Leve"</formula>
    </cfRule>
  </conditionalFormatting>
  <conditionalFormatting sqref="AS97">
    <cfRule type="cellIs" dxfId="2793" priority="2963" operator="equal">
      <formula>"Extremo"</formula>
    </cfRule>
    <cfRule type="cellIs" dxfId="2792" priority="2964" operator="equal">
      <formula>"Alto"</formula>
    </cfRule>
    <cfRule type="cellIs" dxfId="2791" priority="2965" operator="equal">
      <formula>"Moderado"</formula>
    </cfRule>
    <cfRule type="cellIs" dxfId="2790" priority="2966" operator="equal">
      <formula>"Bajo"</formula>
    </cfRule>
  </conditionalFormatting>
  <conditionalFormatting sqref="AO97">
    <cfRule type="cellIs" dxfId="2789" priority="2958" operator="equal">
      <formula>"Muy Alta"</formula>
    </cfRule>
    <cfRule type="cellIs" dxfId="2788" priority="2959" operator="equal">
      <formula>"Alta"</formula>
    </cfRule>
    <cfRule type="cellIs" dxfId="2787" priority="2960" operator="equal">
      <formula>"Media"</formula>
    </cfRule>
    <cfRule type="cellIs" dxfId="2786" priority="2961" operator="equal">
      <formula>"Baja"</formula>
    </cfRule>
    <cfRule type="cellIs" dxfId="2785" priority="2962" operator="equal">
      <formula>"Muy Baja"</formula>
    </cfRule>
  </conditionalFormatting>
  <conditionalFormatting sqref="AQ97">
    <cfRule type="cellIs" dxfId="2784" priority="2953" operator="equal">
      <formula>"Catastrófico"</formula>
    </cfRule>
    <cfRule type="cellIs" dxfId="2783" priority="2954" operator="equal">
      <formula>"Mayor"</formula>
    </cfRule>
    <cfRule type="cellIs" dxfId="2782" priority="2955" operator="equal">
      <formula>"Moderado"</formula>
    </cfRule>
    <cfRule type="cellIs" dxfId="2781" priority="2956" operator="equal">
      <formula>"Menor"</formula>
    </cfRule>
    <cfRule type="cellIs" dxfId="2780" priority="2957" operator="equal">
      <formula>"Leve"</formula>
    </cfRule>
  </conditionalFormatting>
  <conditionalFormatting sqref="AV96">
    <cfRule type="cellIs" dxfId="2779" priority="2949" operator="equal">
      <formula>"Extremo"</formula>
    </cfRule>
    <cfRule type="cellIs" dxfId="2778" priority="2950" operator="equal">
      <formula>"Alto"</formula>
    </cfRule>
    <cfRule type="cellIs" dxfId="2777" priority="2951" operator="equal">
      <formula>"Moderado"</formula>
    </cfRule>
    <cfRule type="cellIs" dxfId="2776" priority="2952" operator="equal">
      <formula>"Bajo"</formula>
    </cfRule>
  </conditionalFormatting>
  <conditionalFormatting sqref="AO102">
    <cfRule type="cellIs" dxfId="2775" priority="2944" operator="equal">
      <formula>"Muy Alta"</formula>
    </cfRule>
    <cfRule type="cellIs" dxfId="2774" priority="2945" operator="equal">
      <formula>"Alta"</formula>
    </cfRule>
    <cfRule type="cellIs" dxfId="2773" priority="2946" operator="equal">
      <formula>"Media"</formula>
    </cfRule>
    <cfRule type="cellIs" dxfId="2772" priority="2947" operator="equal">
      <formula>"Baja"</formula>
    </cfRule>
    <cfRule type="cellIs" dxfId="2771" priority="2948" operator="equal">
      <formula>"Muy Baja"</formula>
    </cfRule>
  </conditionalFormatting>
  <conditionalFormatting sqref="AQ102">
    <cfRule type="cellIs" dxfId="2770" priority="2939" operator="equal">
      <formula>"Catastrófico"</formula>
    </cfRule>
    <cfRule type="cellIs" dxfId="2769" priority="2940" operator="equal">
      <formula>"Mayor"</formula>
    </cfRule>
    <cfRule type="cellIs" dxfId="2768" priority="2941" operator="equal">
      <formula>"Moderado"</formula>
    </cfRule>
    <cfRule type="cellIs" dxfId="2767" priority="2942" operator="equal">
      <formula>"Menor"</formula>
    </cfRule>
    <cfRule type="cellIs" dxfId="2766" priority="2943" operator="equal">
      <formula>"Leve"</formula>
    </cfRule>
  </conditionalFormatting>
  <conditionalFormatting sqref="AO103">
    <cfRule type="cellIs" dxfId="2765" priority="2934" operator="equal">
      <formula>"Muy Alta"</formula>
    </cfRule>
    <cfRule type="cellIs" dxfId="2764" priority="2935" operator="equal">
      <formula>"Alta"</formula>
    </cfRule>
    <cfRule type="cellIs" dxfId="2763" priority="2936" operator="equal">
      <formula>"Media"</formula>
    </cfRule>
    <cfRule type="cellIs" dxfId="2762" priority="2937" operator="equal">
      <formula>"Baja"</formula>
    </cfRule>
    <cfRule type="cellIs" dxfId="2761" priority="2938" operator="equal">
      <formula>"Muy Baja"</formula>
    </cfRule>
  </conditionalFormatting>
  <conditionalFormatting sqref="AQ103">
    <cfRule type="cellIs" dxfId="2760" priority="2929" operator="equal">
      <formula>"Catastrófico"</formula>
    </cfRule>
    <cfRule type="cellIs" dxfId="2759" priority="2930" operator="equal">
      <formula>"Mayor"</formula>
    </cfRule>
    <cfRule type="cellIs" dxfId="2758" priority="2931" operator="equal">
      <formula>"Moderado"</formula>
    </cfRule>
    <cfRule type="cellIs" dxfId="2757" priority="2932" operator="equal">
      <formula>"Menor"</formula>
    </cfRule>
    <cfRule type="cellIs" dxfId="2756" priority="2933" operator="equal">
      <formula>"Leve"</formula>
    </cfRule>
  </conditionalFormatting>
  <conditionalFormatting sqref="AO104">
    <cfRule type="cellIs" dxfId="2755" priority="2924" operator="equal">
      <formula>"Muy Alta"</formula>
    </cfRule>
    <cfRule type="cellIs" dxfId="2754" priority="2925" operator="equal">
      <formula>"Alta"</formula>
    </cfRule>
    <cfRule type="cellIs" dxfId="2753" priority="2926" operator="equal">
      <formula>"Media"</formula>
    </cfRule>
    <cfRule type="cellIs" dxfId="2752" priority="2927" operator="equal">
      <formula>"Baja"</formula>
    </cfRule>
    <cfRule type="cellIs" dxfId="2751" priority="2928" operator="equal">
      <formula>"Muy Baja"</formula>
    </cfRule>
  </conditionalFormatting>
  <conditionalFormatting sqref="AQ104">
    <cfRule type="cellIs" dxfId="2750" priority="2919" operator="equal">
      <formula>"Catastrófico"</formula>
    </cfRule>
    <cfRule type="cellIs" dxfId="2749" priority="2920" operator="equal">
      <formula>"Mayor"</formula>
    </cfRule>
    <cfRule type="cellIs" dxfId="2748" priority="2921" operator="equal">
      <formula>"Moderado"</formula>
    </cfRule>
    <cfRule type="cellIs" dxfId="2747" priority="2922" operator="equal">
      <formula>"Menor"</formula>
    </cfRule>
    <cfRule type="cellIs" dxfId="2746" priority="2923" operator="equal">
      <formula>"Leve"</formula>
    </cfRule>
  </conditionalFormatting>
  <conditionalFormatting sqref="AV102">
    <cfRule type="cellIs" dxfId="2745" priority="2915" operator="equal">
      <formula>"Extremo"</formula>
    </cfRule>
    <cfRule type="cellIs" dxfId="2744" priority="2916" operator="equal">
      <formula>"Alto"</formula>
    </cfRule>
    <cfRule type="cellIs" dxfId="2743" priority="2917" operator="equal">
      <formula>"Moderado"</formula>
    </cfRule>
    <cfRule type="cellIs" dxfId="2742" priority="2918" operator="equal">
      <formula>"Bajo"</formula>
    </cfRule>
  </conditionalFormatting>
  <conditionalFormatting sqref="AO108">
    <cfRule type="cellIs" dxfId="2741" priority="2910" operator="equal">
      <formula>"Muy Alta"</formula>
    </cfRule>
    <cfRule type="cellIs" dxfId="2740" priority="2911" operator="equal">
      <formula>"Alta"</formula>
    </cfRule>
    <cfRule type="cellIs" dxfId="2739" priority="2912" operator="equal">
      <formula>"Media"</formula>
    </cfRule>
    <cfRule type="cellIs" dxfId="2738" priority="2913" operator="equal">
      <formula>"Baja"</formula>
    </cfRule>
    <cfRule type="cellIs" dxfId="2737" priority="2914" operator="equal">
      <formula>"Muy Baja"</formula>
    </cfRule>
  </conditionalFormatting>
  <conditionalFormatting sqref="AQ108">
    <cfRule type="cellIs" dxfId="2736" priority="2905" operator="equal">
      <formula>"Catastrófico"</formula>
    </cfRule>
    <cfRule type="cellIs" dxfId="2735" priority="2906" operator="equal">
      <formula>"Mayor"</formula>
    </cfRule>
    <cfRule type="cellIs" dxfId="2734" priority="2907" operator="equal">
      <formula>"Moderado"</formula>
    </cfRule>
    <cfRule type="cellIs" dxfId="2733" priority="2908" operator="equal">
      <formula>"Menor"</formula>
    </cfRule>
    <cfRule type="cellIs" dxfId="2732" priority="2909" operator="equal">
      <formula>"Leve"</formula>
    </cfRule>
  </conditionalFormatting>
  <conditionalFormatting sqref="AO109">
    <cfRule type="cellIs" dxfId="2731" priority="2890" operator="equal">
      <formula>"Muy Alta"</formula>
    </cfRule>
    <cfRule type="cellIs" dxfId="2730" priority="2891" operator="equal">
      <formula>"Alta"</formula>
    </cfRule>
    <cfRule type="cellIs" dxfId="2729" priority="2892" operator="equal">
      <formula>"Media"</formula>
    </cfRule>
    <cfRule type="cellIs" dxfId="2728" priority="2893" operator="equal">
      <formula>"Baja"</formula>
    </cfRule>
    <cfRule type="cellIs" dxfId="2727" priority="2894" operator="equal">
      <formula>"Muy Baja"</formula>
    </cfRule>
  </conditionalFormatting>
  <conditionalFormatting sqref="AQ109">
    <cfRule type="cellIs" dxfId="2726" priority="2885" operator="equal">
      <formula>"Catastrófico"</formula>
    </cfRule>
    <cfRule type="cellIs" dxfId="2725" priority="2886" operator="equal">
      <formula>"Mayor"</formula>
    </cfRule>
    <cfRule type="cellIs" dxfId="2724" priority="2887" operator="equal">
      <formula>"Moderado"</formula>
    </cfRule>
    <cfRule type="cellIs" dxfId="2723" priority="2888" operator="equal">
      <formula>"Menor"</formula>
    </cfRule>
    <cfRule type="cellIs" dxfId="2722" priority="2889" operator="equal">
      <formula>"Leve"</formula>
    </cfRule>
  </conditionalFormatting>
  <conditionalFormatting sqref="AO110">
    <cfRule type="cellIs" dxfId="2721" priority="2880" operator="equal">
      <formula>"Muy Alta"</formula>
    </cfRule>
    <cfRule type="cellIs" dxfId="2720" priority="2881" operator="equal">
      <formula>"Alta"</formula>
    </cfRule>
    <cfRule type="cellIs" dxfId="2719" priority="2882" operator="equal">
      <formula>"Media"</formula>
    </cfRule>
    <cfRule type="cellIs" dxfId="2718" priority="2883" operator="equal">
      <formula>"Baja"</formula>
    </cfRule>
    <cfRule type="cellIs" dxfId="2717" priority="2884" operator="equal">
      <formula>"Muy Baja"</formula>
    </cfRule>
  </conditionalFormatting>
  <conditionalFormatting sqref="AQ110">
    <cfRule type="cellIs" dxfId="2716" priority="2875" operator="equal">
      <formula>"Catastrófico"</formula>
    </cfRule>
    <cfRule type="cellIs" dxfId="2715" priority="2876" operator="equal">
      <formula>"Mayor"</formula>
    </cfRule>
    <cfRule type="cellIs" dxfId="2714" priority="2877" operator="equal">
      <formula>"Moderado"</formula>
    </cfRule>
    <cfRule type="cellIs" dxfId="2713" priority="2878" operator="equal">
      <formula>"Menor"</formula>
    </cfRule>
    <cfRule type="cellIs" dxfId="2712" priority="2879" operator="equal">
      <formula>"Leve"</formula>
    </cfRule>
  </conditionalFormatting>
  <conditionalFormatting sqref="AS114">
    <cfRule type="cellIs" dxfId="2711" priority="2871" operator="equal">
      <formula>"Extremo"</formula>
    </cfRule>
    <cfRule type="cellIs" dxfId="2710" priority="2872" operator="equal">
      <formula>"Alto"</formula>
    </cfRule>
    <cfRule type="cellIs" dxfId="2709" priority="2873" operator="equal">
      <formula>"Moderado"</formula>
    </cfRule>
    <cfRule type="cellIs" dxfId="2708" priority="2874" operator="equal">
      <formula>"Bajo"</formula>
    </cfRule>
  </conditionalFormatting>
  <conditionalFormatting sqref="AO114">
    <cfRule type="cellIs" dxfId="2707" priority="2866" operator="equal">
      <formula>"Muy Alta"</formula>
    </cfRule>
    <cfRule type="cellIs" dxfId="2706" priority="2867" operator="equal">
      <formula>"Alta"</formula>
    </cfRule>
    <cfRule type="cellIs" dxfId="2705" priority="2868" operator="equal">
      <formula>"Media"</formula>
    </cfRule>
    <cfRule type="cellIs" dxfId="2704" priority="2869" operator="equal">
      <formula>"Baja"</formula>
    </cfRule>
    <cfRule type="cellIs" dxfId="2703" priority="2870" operator="equal">
      <formula>"Muy Baja"</formula>
    </cfRule>
  </conditionalFormatting>
  <conditionalFormatting sqref="AQ114">
    <cfRule type="cellIs" dxfId="2702" priority="2861" operator="equal">
      <formula>"Catastrófico"</formula>
    </cfRule>
    <cfRule type="cellIs" dxfId="2701" priority="2862" operator="equal">
      <formula>"Mayor"</formula>
    </cfRule>
    <cfRule type="cellIs" dxfId="2700" priority="2863" operator="equal">
      <formula>"Moderado"</formula>
    </cfRule>
    <cfRule type="cellIs" dxfId="2699" priority="2864" operator="equal">
      <formula>"Menor"</formula>
    </cfRule>
    <cfRule type="cellIs" dxfId="2698" priority="2865" operator="equal">
      <formula>"Leve"</formula>
    </cfRule>
  </conditionalFormatting>
  <conditionalFormatting sqref="AS120">
    <cfRule type="cellIs" dxfId="2697" priority="2857" operator="equal">
      <formula>"Extremo"</formula>
    </cfRule>
    <cfRule type="cellIs" dxfId="2696" priority="2858" operator="equal">
      <formula>"Alto"</formula>
    </cfRule>
    <cfRule type="cellIs" dxfId="2695" priority="2859" operator="equal">
      <formula>"Moderado"</formula>
    </cfRule>
    <cfRule type="cellIs" dxfId="2694" priority="2860" operator="equal">
      <formula>"Bajo"</formula>
    </cfRule>
  </conditionalFormatting>
  <conditionalFormatting sqref="AO120">
    <cfRule type="cellIs" dxfId="2693" priority="2852" operator="equal">
      <formula>"Muy Alta"</formula>
    </cfRule>
    <cfRule type="cellIs" dxfId="2692" priority="2853" operator="equal">
      <formula>"Alta"</formula>
    </cfRule>
    <cfRule type="cellIs" dxfId="2691" priority="2854" operator="equal">
      <formula>"Media"</formula>
    </cfRule>
    <cfRule type="cellIs" dxfId="2690" priority="2855" operator="equal">
      <formula>"Baja"</formula>
    </cfRule>
    <cfRule type="cellIs" dxfId="2689" priority="2856" operator="equal">
      <formula>"Muy Baja"</formula>
    </cfRule>
  </conditionalFormatting>
  <conditionalFormatting sqref="AQ120">
    <cfRule type="cellIs" dxfId="2688" priority="2847" operator="equal">
      <formula>"Catastrófico"</formula>
    </cfRule>
    <cfRule type="cellIs" dxfId="2687" priority="2848" operator="equal">
      <formula>"Mayor"</formula>
    </cfRule>
    <cfRule type="cellIs" dxfId="2686" priority="2849" operator="equal">
      <formula>"Moderado"</formula>
    </cfRule>
    <cfRule type="cellIs" dxfId="2685" priority="2850" operator="equal">
      <formula>"Menor"</formula>
    </cfRule>
    <cfRule type="cellIs" dxfId="2684" priority="2851" operator="equal">
      <formula>"Leve"</formula>
    </cfRule>
  </conditionalFormatting>
  <conditionalFormatting sqref="AS121">
    <cfRule type="cellIs" dxfId="2683" priority="2843" operator="equal">
      <formula>"Extremo"</formula>
    </cfRule>
    <cfRule type="cellIs" dxfId="2682" priority="2844" operator="equal">
      <formula>"Alto"</formula>
    </cfRule>
    <cfRule type="cellIs" dxfId="2681" priority="2845" operator="equal">
      <formula>"Moderado"</formula>
    </cfRule>
    <cfRule type="cellIs" dxfId="2680" priority="2846" operator="equal">
      <formula>"Bajo"</formula>
    </cfRule>
  </conditionalFormatting>
  <conditionalFormatting sqref="AO121">
    <cfRule type="cellIs" dxfId="2679" priority="2838" operator="equal">
      <formula>"Muy Alta"</formula>
    </cfRule>
    <cfRule type="cellIs" dxfId="2678" priority="2839" operator="equal">
      <formula>"Alta"</formula>
    </cfRule>
    <cfRule type="cellIs" dxfId="2677" priority="2840" operator="equal">
      <formula>"Media"</formula>
    </cfRule>
    <cfRule type="cellIs" dxfId="2676" priority="2841" operator="equal">
      <formula>"Baja"</formula>
    </cfRule>
    <cfRule type="cellIs" dxfId="2675" priority="2842" operator="equal">
      <formula>"Muy Baja"</formula>
    </cfRule>
  </conditionalFormatting>
  <conditionalFormatting sqref="AQ121">
    <cfRule type="cellIs" dxfId="2674" priority="2833" operator="equal">
      <formula>"Catastrófico"</formula>
    </cfRule>
    <cfRule type="cellIs" dxfId="2673" priority="2834" operator="equal">
      <formula>"Mayor"</formula>
    </cfRule>
    <cfRule type="cellIs" dxfId="2672" priority="2835" operator="equal">
      <formula>"Moderado"</formula>
    </cfRule>
    <cfRule type="cellIs" dxfId="2671" priority="2836" operator="equal">
      <formula>"Menor"</formula>
    </cfRule>
    <cfRule type="cellIs" dxfId="2670" priority="2837" operator="equal">
      <formula>"Leve"</formula>
    </cfRule>
  </conditionalFormatting>
  <conditionalFormatting sqref="AS122">
    <cfRule type="cellIs" dxfId="2669" priority="2829" operator="equal">
      <formula>"Extremo"</formula>
    </cfRule>
    <cfRule type="cellIs" dxfId="2668" priority="2830" operator="equal">
      <formula>"Alto"</formula>
    </cfRule>
    <cfRule type="cellIs" dxfId="2667" priority="2831" operator="equal">
      <formula>"Moderado"</formula>
    </cfRule>
    <cfRule type="cellIs" dxfId="2666" priority="2832" operator="equal">
      <formula>"Bajo"</formula>
    </cfRule>
  </conditionalFormatting>
  <conditionalFormatting sqref="AO122">
    <cfRule type="cellIs" dxfId="2665" priority="2824" operator="equal">
      <formula>"Muy Alta"</formula>
    </cfRule>
    <cfRule type="cellIs" dxfId="2664" priority="2825" operator="equal">
      <formula>"Alta"</formula>
    </cfRule>
    <cfRule type="cellIs" dxfId="2663" priority="2826" operator="equal">
      <formula>"Media"</formula>
    </cfRule>
    <cfRule type="cellIs" dxfId="2662" priority="2827" operator="equal">
      <formula>"Baja"</formula>
    </cfRule>
    <cfRule type="cellIs" dxfId="2661" priority="2828" operator="equal">
      <formula>"Muy Baja"</formula>
    </cfRule>
  </conditionalFormatting>
  <conditionalFormatting sqref="AQ122">
    <cfRule type="cellIs" dxfId="2660" priority="2819" operator="equal">
      <formula>"Catastrófico"</formula>
    </cfRule>
    <cfRule type="cellIs" dxfId="2659" priority="2820" operator="equal">
      <formula>"Mayor"</formula>
    </cfRule>
    <cfRule type="cellIs" dxfId="2658" priority="2821" operator="equal">
      <formula>"Moderado"</formula>
    </cfRule>
    <cfRule type="cellIs" dxfId="2657" priority="2822" operator="equal">
      <formula>"Menor"</formula>
    </cfRule>
    <cfRule type="cellIs" dxfId="2656" priority="2823" operator="equal">
      <formula>"Leve"</formula>
    </cfRule>
  </conditionalFormatting>
  <conditionalFormatting sqref="AS126">
    <cfRule type="cellIs" dxfId="2655" priority="2815" operator="equal">
      <formula>"Extremo"</formula>
    </cfRule>
    <cfRule type="cellIs" dxfId="2654" priority="2816" operator="equal">
      <formula>"Alto"</formula>
    </cfRule>
    <cfRule type="cellIs" dxfId="2653" priority="2817" operator="equal">
      <formula>"Moderado"</formula>
    </cfRule>
    <cfRule type="cellIs" dxfId="2652" priority="2818" operator="equal">
      <formula>"Bajo"</formula>
    </cfRule>
  </conditionalFormatting>
  <conditionalFormatting sqref="AO126">
    <cfRule type="cellIs" dxfId="2651" priority="2810" operator="equal">
      <formula>"Muy Alta"</formula>
    </cfRule>
    <cfRule type="cellIs" dxfId="2650" priority="2811" operator="equal">
      <formula>"Alta"</formula>
    </cfRule>
    <cfRule type="cellIs" dxfId="2649" priority="2812" operator="equal">
      <formula>"Media"</formula>
    </cfRule>
    <cfRule type="cellIs" dxfId="2648" priority="2813" operator="equal">
      <formula>"Baja"</formula>
    </cfRule>
    <cfRule type="cellIs" dxfId="2647" priority="2814" operator="equal">
      <formula>"Muy Baja"</formula>
    </cfRule>
  </conditionalFormatting>
  <conditionalFormatting sqref="AQ126">
    <cfRule type="cellIs" dxfId="2646" priority="2805" operator="equal">
      <formula>"Catastrófico"</formula>
    </cfRule>
    <cfRule type="cellIs" dxfId="2645" priority="2806" operator="equal">
      <formula>"Mayor"</formula>
    </cfRule>
    <cfRule type="cellIs" dxfId="2644" priority="2807" operator="equal">
      <formula>"Moderado"</formula>
    </cfRule>
    <cfRule type="cellIs" dxfId="2643" priority="2808" operator="equal">
      <formula>"Menor"</formula>
    </cfRule>
    <cfRule type="cellIs" dxfId="2642" priority="2809" operator="equal">
      <formula>"Leve"</formula>
    </cfRule>
  </conditionalFormatting>
  <conditionalFormatting sqref="AS127">
    <cfRule type="cellIs" dxfId="2641" priority="2801" operator="equal">
      <formula>"Extremo"</formula>
    </cfRule>
    <cfRule type="cellIs" dxfId="2640" priority="2802" operator="equal">
      <formula>"Alto"</formula>
    </cfRule>
    <cfRule type="cellIs" dxfId="2639" priority="2803" operator="equal">
      <formula>"Moderado"</formula>
    </cfRule>
    <cfRule type="cellIs" dxfId="2638" priority="2804" operator="equal">
      <formula>"Bajo"</formula>
    </cfRule>
  </conditionalFormatting>
  <conditionalFormatting sqref="AO127">
    <cfRule type="cellIs" dxfId="2637" priority="2796" operator="equal">
      <formula>"Muy Alta"</formula>
    </cfRule>
    <cfRule type="cellIs" dxfId="2636" priority="2797" operator="equal">
      <formula>"Alta"</formula>
    </cfRule>
    <cfRule type="cellIs" dxfId="2635" priority="2798" operator="equal">
      <formula>"Media"</formula>
    </cfRule>
    <cfRule type="cellIs" dxfId="2634" priority="2799" operator="equal">
      <formula>"Baja"</formula>
    </cfRule>
    <cfRule type="cellIs" dxfId="2633" priority="2800" operator="equal">
      <formula>"Muy Baja"</formula>
    </cfRule>
  </conditionalFormatting>
  <conditionalFormatting sqref="AQ127">
    <cfRule type="cellIs" dxfId="2632" priority="2791" operator="equal">
      <formula>"Catastrófico"</formula>
    </cfRule>
    <cfRule type="cellIs" dxfId="2631" priority="2792" operator="equal">
      <formula>"Mayor"</formula>
    </cfRule>
    <cfRule type="cellIs" dxfId="2630" priority="2793" operator="equal">
      <formula>"Moderado"</formula>
    </cfRule>
    <cfRule type="cellIs" dxfId="2629" priority="2794" operator="equal">
      <formula>"Menor"</formula>
    </cfRule>
    <cfRule type="cellIs" dxfId="2628" priority="2795" operator="equal">
      <formula>"Leve"</formula>
    </cfRule>
  </conditionalFormatting>
  <conditionalFormatting sqref="AV120">
    <cfRule type="cellIs" dxfId="2627" priority="2787" operator="equal">
      <formula>"Extremo"</formula>
    </cfRule>
    <cfRule type="cellIs" dxfId="2626" priority="2788" operator="equal">
      <formula>"Alto"</formula>
    </cfRule>
    <cfRule type="cellIs" dxfId="2625" priority="2789" operator="equal">
      <formula>"Moderado"</formula>
    </cfRule>
    <cfRule type="cellIs" dxfId="2624" priority="2790" operator="equal">
      <formula>"Bajo"</formula>
    </cfRule>
  </conditionalFormatting>
  <conditionalFormatting sqref="AV126">
    <cfRule type="cellIs" dxfId="2623" priority="2783" operator="equal">
      <formula>"Extremo"</formula>
    </cfRule>
    <cfRule type="cellIs" dxfId="2622" priority="2784" operator="equal">
      <formula>"Alto"</formula>
    </cfRule>
    <cfRule type="cellIs" dxfId="2621" priority="2785" operator="equal">
      <formula>"Moderado"</formula>
    </cfRule>
    <cfRule type="cellIs" dxfId="2620" priority="2786" operator="equal">
      <formula>"Bajo"</formula>
    </cfRule>
  </conditionalFormatting>
  <conditionalFormatting sqref="AS132">
    <cfRule type="cellIs" dxfId="2619" priority="2779" operator="equal">
      <formula>"Extremo"</formula>
    </cfRule>
    <cfRule type="cellIs" dxfId="2618" priority="2780" operator="equal">
      <formula>"Alto"</formula>
    </cfRule>
    <cfRule type="cellIs" dxfId="2617" priority="2781" operator="equal">
      <formula>"Moderado"</formula>
    </cfRule>
    <cfRule type="cellIs" dxfId="2616" priority="2782" operator="equal">
      <formula>"Bajo"</formula>
    </cfRule>
  </conditionalFormatting>
  <conditionalFormatting sqref="AO132">
    <cfRule type="cellIs" dxfId="2615" priority="2774" operator="equal">
      <formula>"Muy Alta"</formula>
    </cfRule>
    <cfRule type="cellIs" dxfId="2614" priority="2775" operator="equal">
      <formula>"Alta"</formula>
    </cfRule>
    <cfRule type="cellIs" dxfId="2613" priority="2776" operator="equal">
      <formula>"Media"</formula>
    </cfRule>
    <cfRule type="cellIs" dxfId="2612" priority="2777" operator="equal">
      <formula>"Baja"</formula>
    </cfRule>
    <cfRule type="cellIs" dxfId="2611" priority="2778" operator="equal">
      <formula>"Muy Baja"</formula>
    </cfRule>
  </conditionalFormatting>
  <conditionalFormatting sqref="AQ132">
    <cfRule type="cellIs" dxfId="2610" priority="2769" operator="equal">
      <formula>"Catastrófico"</formula>
    </cfRule>
    <cfRule type="cellIs" dxfId="2609" priority="2770" operator="equal">
      <formula>"Mayor"</formula>
    </cfRule>
    <cfRule type="cellIs" dxfId="2608" priority="2771" operator="equal">
      <formula>"Moderado"</formula>
    </cfRule>
    <cfRule type="cellIs" dxfId="2607" priority="2772" operator="equal">
      <formula>"Menor"</formula>
    </cfRule>
    <cfRule type="cellIs" dxfId="2606" priority="2773" operator="equal">
      <formula>"Leve"</formula>
    </cfRule>
  </conditionalFormatting>
  <conditionalFormatting sqref="AS133">
    <cfRule type="cellIs" dxfId="2605" priority="2765" operator="equal">
      <formula>"Extremo"</formula>
    </cfRule>
    <cfRule type="cellIs" dxfId="2604" priority="2766" operator="equal">
      <formula>"Alto"</formula>
    </cfRule>
    <cfRule type="cellIs" dxfId="2603" priority="2767" operator="equal">
      <formula>"Moderado"</formula>
    </cfRule>
    <cfRule type="cellIs" dxfId="2602" priority="2768" operator="equal">
      <formula>"Bajo"</formula>
    </cfRule>
  </conditionalFormatting>
  <conditionalFormatting sqref="AO133">
    <cfRule type="cellIs" dxfId="2601" priority="2760" operator="equal">
      <formula>"Muy Alta"</formula>
    </cfRule>
    <cfRule type="cellIs" dxfId="2600" priority="2761" operator="equal">
      <formula>"Alta"</formula>
    </cfRule>
    <cfRule type="cellIs" dxfId="2599" priority="2762" operator="equal">
      <formula>"Media"</formula>
    </cfRule>
    <cfRule type="cellIs" dxfId="2598" priority="2763" operator="equal">
      <formula>"Baja"</formula>
    </cfRule>
    <cfRule type="cellIs" dxfId="2597" priority="2764" operator="equal">
      <formula>"Muy Baja"</formula>
    </cfRule>
  </conditionalFormatting>
  <conditionalFormatting sqref="AQ133">
    <cfRule type="cellIs" dxfId="2596" priority="2755" operator="equal">
      <formula>"Catastrófico"</formula>
    </cfRule>
    <cfRule type="cellIs" dxfId="2595" priority="2756" operator="equal">
      <formula>"Mayor"</formula>
    </cfRule>
    <cfRule type="cellIs" dxfId="2594" priority="2757" operator="equal">
      <formula>"Moderado"</formula>
    </cfRule>
    <cfRule type="cellIs" dxfId="2593" priority="2758" operator="equal">
      <formula>"Menor"</formula>
    </cfRule>
    <cfRule type="cellIs" dxfId="2592" priority="2759" operator="equal">
      <formula>"Leve"</formula>
    </cfRule>
  </conditionalFormatting>
  <conditionalFormatting sqref="AV132">
    <cfRule type="cellIs" dxfId="2591" priority="2751" operator="equal">
      <formula>"Extremo"</formula>
    </cfRule>
    <cfRule type="cellIs" dxfId="2590" priority="2752" operator="equal">
      <formula>"Alto"</formula>
    </cfRule>
    <cfRule type="cellIs" dxfId="2589" priority="2753" operator="equal">
      <formula>"Moderado"</formula>
    </cfRule>
    <cfRule type="cellIs" dxfId="2588" priority="2754" operator="equal">
      <formula>"Bajo"</formula>
    </cfRule>
  </conditionalFormatting>
  <conditionalFormatting sqref="AS138">
    <cfRule type="cellIs" dxfId="2587" priority="2747" operator="equal">
      <formula>"Extremo"</formula>
    </cfRule>
    <cfRule type="cellIs" dxfId="2586" priority="2748" operator="equal">
      <formula>"Alto"</formula>
    </cfRule>
    <cfRule type="cellIs" dxfId="2585" priority="2749" operator="equal">
      <formula>"Moderado"</formula>
    </cfRule>
    <cfRule type="cellIs" dxfId="2584" priority="2750" operator="equal">
      <formula>"Bajo"</formula>
    </cfRule>
  </conditionalFormatting>
  <conditionalFormatting sqref="AO138">
    <cfRule type="cellIs" dxfId="2583" priority="2742" operator="equal">
      <formula>"Muy Alta"</formula>
    </cfRule>
    <cfRule type="cellIs" dxfId="2582" priority="2743" operator="equal">
      <formula>"Alta"</formula>
    </cfRule>
    <cfRule type="cellIs" dxfId="2581" priority="2744" operator="equal">
      <formula>"Media"</formula>
    </cfRule>
    <cfRule type="cellIs" dxfId="2580" priority="2745" operator="equal">
      <formula>"Baja"</formula>
    </cfRule>
    <cfRule type="cellIs" dxfId="2579" priority="2746" operator="equal">
      <formula>"Muy Baja"</formula>
    </cfRule>
  </conditionalFormatting>
  <conditionalFormatting sqref="AQ138">
    <cfRule type="cellIs" dxfId="2578" priority="2737" operator="equal">
      <formula>"Catastrófico"</formula>
    </cfRule>
    <cfRule type="cellIs" dxfId="2577" priority="2738" operator="equal">
      <formula>"Mayor"</formula>
    </cfRule>
    <cfRule type="cellIs" dxfId="2576" priority="2739" operator="equal">
      <formula>"Moderado"</formula>
    </cfRule>
    <cfRule type="cellIs" dxfId="2575" priority="2740" operator="equal">
      <formula>"Menor"</formula>
    </cfRule>
    <cfRule type="cellIs" dxfId="2574" priority="2741" operator="equal">
      <formula>"Leve"</formula>
    </cfRule>
  </conditionalFormatting>
  <conditionalFormatting sqref="AS145">
    <cfRule type="cellIs" dxfId="2573" priority="2719" operator="equal">
      <formula>"Extremo"</formula>
    </cfRule>
    <cfRule type="cellIs" dxfId="2572" priority="2720" operator="equal">
      <formula>"Alto"</formula>
    </cfRule>
    <cfRule type="cellIs" dxfId="2571" priority="2721" operator="equal">
      <formula>"Moderado"</formula>
    </cfRule>
    <cfRule type="cellIs" dxfId="2570" priority="2722" operator="equal">
      <formula>"Bajo"</formula>
    </cfRule>
  </conditionalFormatting>
  <conditionalFormatting sqref="AO145">
    <cfRule type="cellIs" dxfId="2569" priority="2714" operator="equal">
      <formula>"Muy Alta"</formula>
    </cfRule>
    <cfRule type="cellIs" dxfId="2568" priority="2715" operator="equal">
      <formula>"Alta"</formula>
    </cfRule>
    <cfRule type="cellIs" dxfId="2567" priority="2716" operator="equal">
      <formula>"Media"</formula>
    </cfRule>
    <cfRule type="cellIs" dxfId="2566" priority="2717" operator="equal">
      <formula>"Baja"</formula>
    </cfRule>
    <cfRule type="cellIs" dxfId="2565" priority="2718" operator="equal">
      <formula>"Muy Baja"</formula>
    </cfRule>
  </conditionalFormatting>
  <conditionalFormatting sqref="AQ145">
    <cfRule type="cellIs" dxfId="2564" priority="2709" operator="equal">
      <formula>"Catastrófico"</formula>
    </cfRule>
    <cfRule type="cellIs" dxfId="2563" priority="2710" operator="equal">
      <formula>"Mayor"</formula>
    </cfRule>
    <cfRule type="cellIs" dxfId="2562" priority="2711" operator="equal">
      <formula>"Moderado"</formula>
    </cfRule>
    <cfRule type="cellIs" dxfId="2561" priority="2712" operator="equal">
      <formula>"Menor"</formula>
    </cfRule>
    <cfRule type="cellIs" dxfId="2560" priority="2713" operator="equal">
      <formula>"Leve"</formula>
    </cfRule>
  </conditionalFormatting>
  <conditionalFormatting sqref="AV156">
    <cfRule type="cellIs" dxfId="2559" priority="2567" operator="equal">
      <formula>"Extremo"</formula>
    </cfRule>
    <cfRule type="cellIs" dxfId="2558" priority="2568" operator="equal">
      <formula>"Alto"</formula>
    </cfRule>
    <cfRule type="cellIs" dxfId="2557" priority="2569" operator="equal">
      <formula>"Moderado"</formula>
    </cfRule>
    <cfRule type="cellIs" dxfId="2556" priority="2570" operator="equal">
      <formula>"Bajo"</formula>
    </cfRule>
  </conditionalFormatting>
  <conditionalFormatting sqref="AS144">
    <cfRule type="cellIs" dxfId="2555" priority="2673" operator="equal">
      <formula>"Extremo"</formula>
    </cfRule>
    <cfRule type="cellIs" dxfId="2554" priority="2674" operator="equal">
      <formula>"Alto"</formula>
    </cfRule>
    <cfRule type="cellIs" dxfId="2553" priority="2675" operator="equal">
      <formula>"Moderado"</formula>
    </cfRule>
    <cfRule type="cellIs" dxfId="2552" priority="2676" operator="equal">
      <formula>"Bajo"</formula>
    </cfRule>
  </conditionalFormatting>
  <conditionalFormatting sqref="AO144">
    <cfRule type="cellIs" dxfId="2551" priority="2668" operator="equal">
      <formula>"Muy Alta"</formula>
    </cfRule>
    <cfRule type="cellIs" dxfId="2550" priority="2669" operator="equal">
      <formula>"Alta"</formula>
    </cfRule>
    <cfRule type="cellIs" dxfId="2549" priority="2670" operator="equal">
      <formula>"Media"</formula>
    </cfRule>
    <cfRule type="cellIs" dxfId="2548" priority="2671" operator="equal">
      <formula>"Baja"</formula>
    </cfRule>
    <cfRule type="cellIs" dxfId="2547" priority="2672" operator="equal">
      <formula>"Muy Baja"</formula>
    </cfRule>
  </conditionalFormatting>
  <conditionalFormatting sqref="AQ144">
    <cfRule type="cellIs" dxfId="2546" priority="2663" operator="equal">
      <formula>"Catastrófico"</formula>
    </cfRule>
    <cfRule type="cellIs" dxfId="2545" priority="2664" operator="equal">
      <formula>"Mayor"</formula>
    </cfRule>
    <cfRule type="cellIs" dxfId="2544" priority="2665" operator="equal">
      <formula>"Moderado"</formula>
    </cfRule>
    <cfRule type="cellIs" dxfId="2543" priority="2666" operator="equal">
      <formula>"Menor"</formula>
    </cfRule>
    <cfRule type="cellIs" dxfId="2542" priority="2667" operator="equal">
      <formula>"Leve"</formula>
    </cfRule>
  </conditionalFormatting>
  <conditionalFormatting sqref="AV144">
    <cfRule type="cellIs" dxfId="2541" priority="2659" operator="equal">
      <formula>"Extremo"</formula>
    </cfRule>
    <cfRule type="cellIs" dxfId="2540" priority="2660" operator="equal">
      <formula>"Alto"</formula>
    </cfRule>
    <cfRule type="cellIs" dxfId="2539" priority="2661" operator="equal">
      <formula>"Moderado"</formula>
    </cfRule>
    <cfRule type="cellIs" dxfId="2538" priority="2662" operator="equal">
      <formula>"Bajo"</formula>
    </cfRule>
  </conditionalFormatting>
  <conditionalFormatting sqref="AS150">
    <cfRule type="cellIs" dxfId="2537" priority="2655" operator="equal">
      <formula>"Extremo"</formula>
    </cfRule>
    <cfRule type="cellIs" dxfId="2536" priority="2656" operator="equal">
      <formula>"Alto"</formula>
    </cfRule>
    <cfRule type="cellIs" dxfId="2535" priority="2657" operator="equal">
      <formula>"Moderado"</formula>
    </cfRule>
    <cfRule type="cellIs" dxfId="2534" priority="2658" operator="equal">
      <formula>"Bajo"</formula>
    </cfRule>
  </conditionalFormatting>
  <conditionalFormatting sqref="AO150">
    <cfRule type="cellIs" dxfId="2533" priority="2650" operator="equal">
      <formula>"Muy Alta"</formula>
    </cfRule>
    <cfRule type="cellIs" dxfId="2532" priority="2651" operator="equal">
      <formula>"Alta"</formula>
    </cfRule>
    <cfRule type="cellIs" dxfId="2531" priority="2652" operator="equal">
      <formula>"Media"</formula>
    </cfRule>
    <cfRule type="cellIs" dxfId="2530" priority="2653" operator="equal">
      <formula>"Baja"</formula>
    </cfRule>
    <cfRule type="cellIs" dxfId="2529" priority="2654" operator="equal">
      <formula>"Muy Baja"</formula>
    </cfRule>
  </conditionalFormatting>
  <conditionalFormatting sqref="AQ150">
    <cfRule type="cellIs" dxfId="2528" priority="2645" operator="equal">
      <formula>"Catastrófico"</formula>
    </cfRule>
    <cfRule type="cellIs" dxfId="2527" priority="2646" operator="equal">
      <formula>"Mayor"</formula>
    </cfRule>
    <cfRule type="cellIs" dxfId="2526" priority="2647" operator="equal">
      <formula>"Moderado"</formula>
    </cfRule>
    <cfRule type="cellIs" dxfId="2525" priority="2648" operator="equal">
      <formula>"Menor"</formula>
    </cfRule>
    <cfRule type="cellIs" dxfId="2524" priority="2649" operator="equal">
      <formula>"Leve"</formula>
    </cfRule>
  </conditionalFormatting>
  <conditionalFormatting sqref="AS151">
    <cfRule type="cellIs" dxfId="2523" priority="2641" operator="equal">
      <formula>"Extremo"</formula>
    </cfRule>
    <cfRule type="cellIs" dxfId="2522" priority="2642" operator="equal">
      <formula>"Alto"</formula>
    </cfRule>
    <cfRule type="cellIs" dxfId="2521" priority="2643" operator="equal">
      <formula>"Moderado"</formula>
    </cfRule>
    <cfRule type="cellIs" dxfId="2520" priority="2644" operator="equal">
      <formula>"Bajo"</formula>
    </cfRule>
  </conditionalFormatting>
  <conditionalFormatting sqref="AO151">
    <cfRule type="cellIs" dxfId="2519" priority="2636" operator="equal">
      <formula>"Muy Alta"</formula>
    </cfRule>
    <cfRule type="cellIs" dxfId="2518" priority="2637" operator="equal">
      <formula>"Alta"</formula>
    </cfRule>
    <cfRule type="cellIs" dxfId="2517" priority="2638" operator="equal">
      <formula>"Media"</formula>
    </cfRule>
    <cfRule type="cellIs" dxfId="2516" priority="2639" operator="equal">
      <formula>"Baja"</formula>
    </cfRule>
    <cfRule type="cellIs" dxfId="2515" priority="2640" operator="equal">
      <formula>"Muy Baja"</formula>
    </cfRule>
  </conditionalFormatting>
  <conditionalFormatting sqref="AQ151">
    <cfRule type="cellIs" dxfId="2514" priority="2631" operator="equal">
      <formula>"Catastrófico"</formula>
    </cfRule>
    <cfRule type="cellIs" dxfId="2513" priority="2632" operator="equal">
      <formula>"Mayor"</formula>
    </cfRule>
    <cfRule type="cellIs" dxfId="2512" priority="2633" operator="equal">
      <formula>"Moderado"</formula>
    </cfRule>
    <cfRule type="cellIs" dxfId="2511" priority="2634" operator="equal">
      <formula>"Menor"</formula>
    </cfRule>
    <cfRule type="cellIs" dxfId="2510" priority="2635" operator="equal">
      <formula>"Leve"</formula>
    </cfRule>
  </conditionalFormatting>
  <conditionalFormatting sqref="AV150">
    <cfRule type="cellIs" dxfId="2509" priority="2627" operator="equal">
      <formula>"Extremo"</formula>
    </cfRule>
    <cfRule type="cellIs" dxfId="2508" priority="2628" operator="equal">
      <formula>"Alto"</formula>
    </cfRule>
    <cfRule type="cellIs" dxfId="2507" priority="2629" operator="equal">
      <formula>"Moderado"</formula>
    </cfRule>
    <cfRule type="cellIs" dxfId="2506" priority="2630" operator="equal">
      <formula>"Bajo"</formula>
    </cfRule>
  </conditionalFormatting>
  <conditionalFormatting sqref="AS156">
    <cfRule type="cellIs" dxfId="2505" priority="2623" operator="equal">
      <formula>"Extremo"</formula>
    </cfRule>
    <cfRule type="cellIs" dxfId="2504" priority="2624" operator="equal">
      <formula>"Alto"</formula>
    </cfRule>
    <cfRule type="cellIs" dxfId="2503" priority="2625" operator="equal">
      <formula>"Moderado"</formula>
    </cfRule>
    <cfRule type="cellIs" dxfId="2502" priority="2626" operator="equal">
      <formula>"Bajo"</formula>
    </cfRule>
  </conditionalFormatting>
  <conditionalFormatting sqref="AO156">
    <cfRule type="cellIs" dxfId="2501" priority="2618" operator="equal">
      <formula>"Muy Alta"</formula>
    </cfRule>
    <cfRule type="cellIs" dxfId="2500" priority="2619" operator="equal">
      <formula>"Alta"</formula>
    </cfRule>
    <cfRule type="cellIs" dxfId="2499" priority="2620" operator="equal">
      <formula>"Media"</formula>
    </cfRule>
    <cfRule type="cellIs" dxfId="2498" priority="2621" operator="equal">
      <formula>"Baja"</formula>
    </cfRule>
    <cfRule type="cellIs" dxfId="2497" priority="2622" operator="equal">
      <formula>"Muy Baja"</formula>
    </cfRule>
  </conditionalFormatting>
  <conditionalFormatting sqref="AQ156">
    <cfRule type="cellIs" dxfId="2496" priority="2613" operator="equal">
      <formula>"Catastrófico"</formula>
    </cfRule>
    <cfRule type="cellIs" dxfId="2495" priority="2614" operator="equal">
      <formula>"Mayor"</formula>
    </cfRule>
    <cfRule type="cellIs" dxfId="2494" priority="2615" operator="equal">
      <formula>"Moderado"</formula>
    </cfRule>
    <cfRule type="cellIs" dxfId="2493" priority="2616" operator="equal">
      <formula>"Menor"</formula>
    </cfRule>
    <cfRule type="cellIs" dxfId="2492" priority="2617" operator="equal">
      <formula>"Leve"</formula>
    </cfRule>
  </conditionalFormatting>
  <conditionalFormatting sqref="AS157">
    <cfRule type="cellIs" dxfId="2491" priority="2609" operator="equal">
      <formula>"Extremo"</formula>
    </cfRule>
    <cfRule type="cellIs" dxfId="2490" priority="2610" operator="equal">
      <formula>"Alto"</formula>
    </cfRule>
    <cfRule type="cellIs" dxfId="2489" priority="2611" operator="equal">
      <formula>"Moderado"</formula>
    </cfRule>
    <cfRule type="cellIs" dxfId="2488" priority="2612" operator="equal">
      <formula>"Bajo"</formula>
    </cfRule>
  </conditionalFormatting>
  <conditionalFormatting sqref="AO157">
    <cfRule type="cellIs" dxfId="2487" priority="2604" operator="equal">
      <formula>"Muy Alta"</formula>
    </cfRule>
    <cfRule type="cellIs" dxfId="2486" priority="2605" operator="equal">
      <formula>"Alta"</formula>
    </cfRule>
    <cfRule type="cellIs" dxfId="2485" priority="2606" operator="equal">
      <formula>"Media"</formula>
    </cfRule>
    <cfRule type="cellIs" dxfId="2484" priority="2607" operator="equal">
      <formula>"Baja"</formula>
    </cfRule>
    <cfRule type="cellIs" dxfId="2483" priority="2608" operator="equal">
      <formula>"Muy Baja"</formula>
    </cfRule>
  </conditionalFormatting>
  <conditionalFormatting sqref="AQ157">
    <cfRule type="cellIs" dxfId="2482" priority="2599" operator="equal">
      <formula>"Catastrófico"</formula>
    </cfRule>
    <cfRule type="cellIs" dxfId="2481" priority="2600" operator="equal">
      <formula>"Mayor"</formula>
    </cfRule>
    <cfRule type="cellIs" dxfId="2480" priority="2601" operator="equal">
      <formula>"Moderado"</formula>
    </cfRule>
    <cfRule type="cellIs" dxfId="2479" priority="2602" operator="equal">
      <formula>"Menor"</formula>
    </cfRule>
    <cfRule type="cellIs" dxfId="2478" priority="2603" operator="equal">
      <formula>"Leve"</formula>
    </cfRule>
  </conditionalFormatting>
  <conditionalFormatting sqref="AS158">
    <cfRule type="cellIs" dxfId="2477" priority="2595" operator="equal">
      <formula>"Extremo"</formula>
    </cfRule>
    <cfRule type="cellIs" dxfId="2476" priority="2596" operator="equal">
      <formula>"Alto"</formula>
    </cfRule>
    <cfRule type="cellIs" dxfId="2475" priority="2597" operator="equal">
      <formula>"Moderado"</formula>
    </cfRule>
    <cfRule type="cellIs" dxfId="2474" priority="2598" operator="equal">
      <formula>"Bajo"</formula>
    </cfRule>
  </conditionalFormatting>
  <conditionalFormatting sqref="AO158">
    <cfRule type="cellIs" dxfId="2473" priority="2590" operator="equal">
      <formula>"Muy Alta"</formula>
    </cfRule>
    <cfRule type="cellIs" dxfId="2472" priority="2591" operator="equal">
      <formula>"Alta"</formula>
    </cfRule>
    <cfRule type="cellIs" dxfId="2471" priority="2592" operator="equal">
      <formula>"Media"</formula>
    </cfRule>
    <cfRule type="cellIs" dxfId="2470" priority="2593" operator="equal">
      <formula>"Baja"</formula>
    </cfRule>
    <cfRule type="cellIs" dxfId="2469" priority="2594" operator="equal">
      <formula>"Muy Baja"</formula>
    </cfRule>
  </conditionalFormatting>
  <conditionalFormatting sqref="AQ158">
    <cfRule type="cellIs" dxfId="2468" priority="2585" operator="equal">
      <formula>"Catastrófico"</formula>
    </cfRule>
    <cfRule type="cellIs" dxfId="2467" priority="2586" operator="equal">
      <formula>"Mayor"</formula>
    </cfRule>
    <cfRule type="cellIs" dxfId="2466" priority="2587" operator="equal">
      <formula>"Moderado"</formula>
    </cfRule>
    <cfRule type="cellIs" dxfId="2465" priority="2588" operator="equal">
      <formula>"Menor"</formula>
    </cfRule>
    <cfRule type="cellIs" dxfId="2464" priority="2589" operator="equal">
      <formula>"Leve"</formula>
    </cfRule>
  </conditionalFormatting>
  <conditionalFormatting sqref="AS159">
    <cfRule type="cellIs" dxfId="2463" priority="2581" operator="equal">
      <formula>"Extremo"</formula>
    </cfRule>
    <cfRule type="cellIs" dxfId="2462" priority="2582" operator="equal">
      <formula>"Alto"</formula>
    </cfRule>
    <cfRule type="cellIs" dxfId="2461" priority="2583" operator="equal">
      <formula>"Moderado"</formula>
    </cfRule>
    <cfRule type="cellIs" dxfId="2460" priority="2584" operator="equal">
      <formula>"Bajo"</formula>
    </cfRule>
  </conditionalFormatting>
  <conditionalFormatting sqref="AO159">
    <cfRule type="cellIs" dxfId="2459" priority="2576" operator="equal">
      <formula>"Muy Alta"</formula>
    </cfRule>
    <cfRule type="cellIs" dxfId="2458" priority="2577" operator="equal">
      <formula>"Alta"</formula>
    </cfRule>
    <cfRule type="cellIs" dxfId="2457" priority="2578" operator="equal">
      <formula>"Media"</formula>
    </cfRule>
    <cfRule type="cellIs" dxfId="2456" priority="2579" operator="equal">
      <formula>"Baja"</formula>
    </cfRule>
    <cfRule type="cellIs" dxfId="2455" priority="2580" operator="equal">
      <formula>"Muy Baja"</formula>
    </cfRule>
  </conditionalFormatting>
  <conditionalFormatting sqref="AQ159">
    <cfRule type="cellIs" dxfId="2454" priority="2571" operator="equal">
      <formula>"Catastrófico"</formula>
    </cfRule>
    <cfRule type="cellIs" dxfId="2453" priority="2572" operator="equal">
      <formula>"Mayor"</formula>
    </cfRule>
    <cfRule type="cellIs" dxfId="2452" priority="2573" operator="equal">
      <formula>"Moderado"</formula>
    </cfRule>
    <cfRule type="cellIs" dxfId="2451" priority="2574" operator="equal">
      <formula>"Menor"</formula>
    </cfRule>
    <cfRule type="cellIs" dxfId="2450" priority="2575" operator="equal">
      <formula>"Leve"</formula>
    </cfRule>
  </conditionalFormatting>
  <conditionalFormatting sqref="AO168">
    <cfRule type="cellIs" dxfId="2449" priority="2548" operator="equal">
      <formula>"Muy Alta"</formula>
    </cfRule>
    <cfRule type="cellIs" dxfId="2448" priority="2549" operator="equal">
      <formula>"Alta"</formula>
    </cfRule>
    <cfRule type="cellIs" dxfId="2447" priority="2550" operator="equal">
      <formula>"Media"</formula>
    </cfRule>
    <cfRule type="cellIs" dxfId="2446" priority="2551" operator="equal">
      <formula>"Baja"</formula>
    </cfRule>
    <cfRule type="cellIs" dxfId="2445" priority="2552" operator="equal">
      <formula>"Muy Baja"</formula>
    </cfRule>
  </conditionalFormatting>
  <conditionalFormatting sqref="AQ168">
    <cfRule type="cellIs" dxfId="2444" priority="2543" operator="equal">
      <formula>"Catastrófico"</formula>
    </cfRule>
    <cfRule type="cellIs" dxfId="2443" priority="2544" operator="equal">
      <formula>"Mayor"</formula>
    </cfRule>
    <cfRule type="cellIs" dxfId="2442" priority="2545" operator="equal">
      <formula>"Moderado"</formula>
    </cfRule>
    <cfRule type="cellIs" dxfId="2441" priority="2546" operator="equal">
      <formula>"Menor"</formula>
    </cfRule>
    <cfRule type="cellIs" dxfId="2440" priority="2547" operator="equal">
      <formula>"Leve"</formula>
    </cfRule>
  </conditionalFormatting>
  <conditionalFormatting sqref="AS174">
    <cfRule type="cellIs" dxfId="2439" priority="2539" operator="equal">
      <formula>"Extremo"</formula>
    </cfRule>
    <cfRule type="cellIs" dxfId="2438" priority="2540" operator="equal">
      <formula>"Alto"</formula>
    </cfRule>
    <cfRule type="cellIs" dxfId="2437" priority="2541" operator="equal">
      <formula>"Moderado"</formula>
    </cfRule>
    <cfRule type="cellIs" dxfId="2436" priority="2542" operator="equal">
      <formula>"Bajo"</formula>
    </cfRule>
  </conditionalFormatting>
  <conditionalFormatting sqref="AO174">
    <cfRule type="cellIs" dxfId="2435" priority="2534" operator="equal">
      <formula>"Muy Alta"</formula>
    </cfRule>
    <cfRule type="cellIs" dxfId="2434" priority="2535" operator="equal">
      <formula>"Alta"</formula>
    </cfRule>
    <cfRule type="cellIs" dxfId="2433" priority="2536" operator="equal">
      <formula>"Media"</formula>
    </cfRule>
    <cfRule type="cellIs" dxfId="2432" priority="2537" operator="equal">
      <formula>"Baja"</formula>
    </cfRule>
    <cfRule type="cellIs" dxfId="2431" priority="2538" operator="equal">
      <formula>"Muy Baja"</formula>
    </cfRule>
  </conditionalFormatting>
  <conditionalFormatting sqref="AQ174">
    <cfRule type="cellIs" dxfId="2430" priority="2529" operator="equal">
      <formula>"Catastrófico"</formula>
    </cfRule>
    <cfRule type="cellIs" dxfId="2429" priority="2530" operator="equal">
      <formula>"Mayor"</formula>
    </cfRule>
    <cfRule type="cellIs" dxfId="2428" priority="2531" operator="equal">
      <formula>"Moderado"</formula>
    </cfRule>
    <cfRule type="cellIs" dxfId="2427" priority="2532" operator="equal">
      <formula>"Menor"</formula>
    </cfRule>
    <cfRule type="cellIs" dxfId="2426" priority="2533" operator="equal">
      <formula>"Leve"</formula>
    </cfRule>
  </conditionalFormatting>
  <conditionalFormatting sqref="AS180">
    <cfRule type="cellIs" dxfId="2425" priority="2525" operator="equal">
      <formula>"Extremo"</formula>
    </cfRule>
    <cfRule type="cellIs" dxfId="2424" priority="2526" operator="equal">
      <formula>"Alto"</formula>
    </cfRule>
    <cfRule type="cellIs" dxfId="2423" priority="2527" operator="equal">
      <formula>"Moderado"</formula>
    </cfRule>
    <cfRule type="cellIs" dxfId="2422" priority="2528" operator="equal">
      <formula>"Bajo"</formula>
    </cfRule>
  </conditionalFormatting>
  <conditionalFormatting sqref="AO180">
    <cfRule type="cellIs" dxfId="2421" priority="2520" operator="equal">
      <formula>"Muy Alta"</formula>
    </cfRule>
    <cfRule type="cellIs" dxfId="2420" priority="2521" operator="equal">
      <formula>"Alta"</formula>
    </cfRule>
    <cfRule type="cellIs" dxfId="2419" priority="2522" operator="equal">
      <formula>"Media"</formula>
    </cfRule>
    <cfRule type="cellIs" dxfId="2418" priority="2523" operator="equal">
      <formula>"Baja"</formula>
    </cfRule>
    <cfRule type="cellIs" dxfId="2417" priority="2524" operator="equal">
      <formula>"Muy Baja"</formula>
    </cfRule>
  </conditionalFormatting>
  <conditionalFormatting sqref="AQ180">
    <cfRule type="cellIs" dxfId="2416" priority="2515" operator="equal">
      <formula>"Catastrófico"</formula>
    </cfRule>
    <cfRule type="cellIs" dxfId="2415" priority="2516" operator="equal">
      <formula>"Mayor"</formula>
    </cfRule>
    <cfRule type="cellIs" dxfId="2414" priority="2517" operator="equal">
      <formula>"Moderado"</formula>
    </cfRule>
    <cfRule type="cellIs" dxfId="2413" priority="2518" operator="equal">
      <formula>"Menor"</formula>
    </cfRule>
    <cfRule type="cellIs" dxfId="2412" priority="2519" operator="equal">
      <formula>"Leve"</formula>
    </cfRule>
  </conditionalFormatting>
  <conditionalFormatting sqref="AS258">
    <cfRule type="cellIs" dxfId="2411" priority="2091" operator="equal">
      <formula>"Extremo"</formula>
    </cfRule>
    <cfRule type="cellIs" dxfId="2410" priority="2092" operator="equal">
      <formula>"Alto"</formula>
    </cfRule>
    <cfRule type="cellIs" dxfId="2409" priority="2093" operator="equal">
      <formula>"Moderado"</formula>
    </cfRule>
    <cfRule type="cellIs" dxfId="2408" priority="2094" operator="equal">
      <formula>"Bajo"</formula>
    </cfRule>
  </conditionalFormatting>
  <conditionalFormatting sqref="AO258">
    <cfRule type="cellIs" dxfId="2407" priority="2086" operator="equal">
      <formula>"Muy Alta"</formula>
    </cfRule>
    <cfRule type="cellIs" dxfId="2406" priority="2087" operator="equal">
      <formula>"Alta"</formula>
    </cfRule>
    <cfRule type="cellIs" dxfId="2405" priority="2088" operator="equal">
      <formula>"Media"</formula>
    </cfRule>
    <cfRule type="cellIs" dxfId="2404" priority="2089" operator="equal">
      <formula>"Baja"</formula>
    </cfRule>
    <cfRule type="cellIs" dxfId="2403" priority="2090" operator="equal">
      <formula>"Muy Baja"</formula>
    </cfRule>
  </conditionalFormatting>
  <conditionalFormatting sqref="AQ258">
    <cfRule type="cellIs" dxfId="2402" priority="2081" operator="equal">
      <formula>"Catastrófico"</formula>
    </cfRule>
    <cfRule type="cellIs" dxfId="2401" priority="2082" operator="equal">
      <formula>"Mayor"</formula>
    </cfRule>
    <cfRule type="cellIs" dxfId="2400" priority="2083" operator="equal">
      <formula>"Moderado"</formula>
    </cfRule>
    <cfRule type="cellIs" dxfId="2399" priority="2084" operator="equal">
      <formula>"Menor"</formula>
    </cfRule>
    <cfRule type="cellIs" dxfId="2398" priority="2085" operator="equal">
      <formula>"Leve"</formula>
    </cfRule>
  </conditionalFormatting>
  <conditionalFormatting sqref="AS187">
    <cfRule type="cellIs" dxfId="2397" priority="2497" operator="equal">
      <formula>"Extremo"</formula>
    </cfRule>
    <cfRule type="cellIs" dxfId="2396" priority="2498" operator="equal">
      <formula>"Alto"</formula>
    </cfRule>
    <cfRule type="cellIs" dxfId="2395" priority="2499" operator="equal">
      <formula>"Moderado"</formula>
    </cfRule>
    <cfRule type="cellIs" dxfId="2394" priority="2500" operator="equal">
      <formula>"Bajo"</formula>
    </cfRule>
  </conditionalFormatting>
  <conditionalFormatting sqref="AO187">
    <cfRule type="cellIs" dxfId="2393" priority="2492" operator="equal">
      <formula>"Muy Alta"</formula>
    </cfRule>
    <cfRule type="cellIs" dxfId="2392" priority="2493" operator="equal">
      <formula>"Alta"</formula>
    </cfRule>
    <cfRule type="cellIs" dxfId="2391" priority="2494" operator="equal">
      <formula>"Media"</formula>
    </cfRule>
    <cfRule type="cellIs" dxfId="2390" priority="2495" operator="equal">
      <formula>"Baja"</formula>
    </cfRule>
    <cfRule type="cellIs" dxfId="2389" priority="2496" operator="equal">
      <formula>"Muy Baja"</formula>
    </cfRule>
  </conditionalFormatting>
  <conditionalFormatting sqref="AQ187">
    <cfRule type="cellIs" dxfId="2388" priority="2487" operator="equal">
      <formula>"Catastrófico"</formula>
    </cfRule>
    <cfRule type="cellIs" dxfId="2387" priority="2488" operator="equal">
      <formula>"Mayor"</formula>
    </cfRule>
    <cfRule type="cellIs" dxfId="2386" priority="2489" operator="equal">
      <formula>"Moderado"</formula>
    </cfRule>
    <cfRule type="cellIs" dxfId="2385" priority="2490" operator="equal">
      <formula>"Menor"</formula>
    </cfRule>
    <cfRule type="cellIs" dxfId="2384" priority="2491" operator="equal">
      <formula>"Leve"</formula>
    </cfRule>
  </conditionalFormatting>
  <conditionalFormatting sqref="AS186">
    <cfRule type="cellIs" dxfId="2383" priority="2483" operator="equal">
      <formula>"Extremo"</formula>
    </cfRule>
    <cfRule type="cellIs" dxfId="2382" priority="2484" operator="equal">
      <formula>"Alto"</formula>
    </cfRule>
    <cfRule type="cellIs" dxfId="2381" priority="2485" operator="equal">
      <formula>"Moderado"</formula>
    </cfRule>
    <cfRule type="cellIs" dxfId="2380" priority="2486" operator="equal">
      <formula>"Bajo"</formula>
    </cfRule>
  </conditionalFormatting>
  <conditionalFormatting sqref="AO186">
    <cfRule type="cellIs" dxfId="2379" priority="2478" operator="equal">
      <formula>"Muy Alta"</formula>
    </cfRule>
    <cfRule type="cellIs" dxfId="2378" priority="2479" operator="equal">
      <formula>"Alta"</formula>
    </cfRule>
    <cfRule type="cellIs" dxfId="2377" priority="2480" operator="equal">
      <formula>"Media"</formula>
    </cfRule>
    <cfRule type="cellIs" dxfId="2376" priority="2481" operator="equal">
      <formula>"Baja"</formula>
    </cfRule>
    <cfRule type="cellIs" dxfId="2375" priority="2482" operator="equal">
      <formula>"Muy Baja"</formula>
    </cfRule>
  </conditionalFormatting>
  <conditionalFormatting sqref="AQ186">
    <cfRule type="cellIs" dxfId="2374" priority="2473" operator="equal">
      <formula>"Catastrófico"</formula>
    </cfRule>
    <cfRule type="cellIs" dxfId="2373" priority="2474" operator="equal">
      <formula>"Mayor"</formula>
    </cfRule>
    <cfRule type="cellIs" dxfId="2372" priority="2475" operator="equal">
      <formula>"Moderado"</formula>
    </cfRule>
    <cfRule type="cellIs" dxfId="2371" priority="2476" operator="equal">
      <formula>"Menor"</formula>
    </cfRule>
    <cfRule type="cellIs" dxfId="2370" priority="2477" operator="equal">
      <formula>"Leve"</formula>
    </cfRule>
  </conditionalFormatting>
  <conditionalFormatting sqref="AV186">
    <cfRule type="cellIs" dxfId="2369" priority="2469" operator="equal">
      <formula>"Extremo"</formula>
    </cfRule>
    <cfRule type="cellIs" dxfId="2368" priority="2470" operator="equal">
      <formula>"Alto"</formula>
    </cfRule>
    <cfRule type="cellIs" dxfId="2367" priority="2471" operator="equal">
      <formula>"Moderado"</formula>
    </cfRule>
    <cfRule type="cellIs" dxfId="2366" priority="2472" operator="equal">
      <formula>"Bajo"</formula>
    </cfRule>
  </conditionalFormatting>
  <conditionalFormatting sqref="AS192">
    <cfRule type="cellIs" dxfId="2365" priority="2465" operator="equal">
      <formula>"Extremo"</formula>
    </cfRule>
    <cfRule type="cellIs" dxfId="2364" priority="2466" operator="equal">
      <formula>"Alto"</formula>
    </cfRule>
    <cfRule type="cellIs" dxfId="2363" priority="2467" operator="equal">
      <formula>"Moderado"</formula>
    </cfRule>
    <cfRule type="cellIs" dxfId="2362" priority="2468" operator="equal">
      <formula>"Bajo"</formula>
    </cfRule>
  </conditionalFormatting>
  <conditionalFormatting sqref="AO192">
    <cfRule type="cellIs" dxfId="2361" priority="2460" operator="equal">
      <formula>"Muy Alta"</formula>
    </cfRule>
    <cfRule type="cellIs" dxfId="2360" priority="2461" operator="equal">
      <formula>"Alta"</formula>
    </cfRule>
    <cfRule type="cellIs" dxfId="2359" priority="2462" operator="equal">
      <formula>"Media"</formula>
    </cfRule>
    <cfRule type="cellIs" dxfId="2358" priority="2463" operator="equal">
      <formula>"Baja"</formula>
    </cfRule>
    <cfRule type="cellIs" dxfId="2357" priority="2464" operator="equal">
      <formula>"Muy Baja"</formula>
    </cfRule>
  </conditionalFormatting>
  <conditionalFormatting sqref="AQ192">
    <cfRule type="cellIs" dxfId="2356" priority="2455" operator="equal">
      <formula>"Catastrófico"</formula>
    </cfRule>
    <cfRule type="cellIs" dxfId="2355" priority="2456" operator="equal">
      <formula>"Mayor"</formula>
    </cfRule>
    <cfRule type="cellIs" dxfId="2354" priority="2457" operator="equal">
      <formula>"Moderado"</formula>
    </cfRule>
    <cfRule type="cellIs" dxfId="2353" priority="2458" operator="equal">
      <formula>"Menor"</formula>
    </cfRule>
    <cfRule type="cellIs" dxfId="2352" priority="2459" operator="equal">
      <formula>"Leve"</formula>
    </cfRule>
  </conditionalFormatting>
  <conditionalFormatting sqref="AO193">
    <cfRule type="cellIs" dxfId="2351" priority="2450" operator="equal">
      <formula>"Muy Alta"</formula>
    </cfRule>
    <cfRule type="cellIs" dxfId="2350" priority="2451" operator="equal">
      <formula>"Alta"</formula>
    </cfRule>
    <cfRule type="cellIs" dxfId="2349" priority="2452" operator="equal">
      <formula>"Media"</formula>
    </cfRule>
    <cfRule type="cellIs" dxfId="2348" priority="2453" operator="equal">
      <formula>"Baja"</formula>
    </cfRule>
    <cfRule type="cellIs" dxfId="2347" priority="2454" operator="equal">
      <formula>"Muy Baja"</formula>
    </cfRule>
  </conditionalFormatting>
  <conditionalFormatting sqref="AQ193">
    <cfRule type="cellIs" dxfId="2346" priority="2445" operator="equal">
      <formula>"Catastrófico"</formula>
    </cfRule>
    <cfRule type="cellIs" dxfId="2345" priority="2446" operator="equal">
      <formula>"Mayor"</formula>
    </cfRule>
    <cfRule type="cellIs" dxfId="2344" priority="2447" operator="equal">
      <formula>"Moderado"</formula>
    </cfRule>
    <cfRule type="cellIs" dxfId="2343" priority="2448" operator="equal">
      <formula>"Menor"</formula>
    </cfRule>
    <cfRule type="cellIs" dxfId="2342" priority="2449" operator="equal">
      <formula>"Leve"</formula>
    </cfRule>
  </conditionalFormatting>
  <conditionalFormatting sqref="AV192">
    <cfRule type="cellIs" dxfId="2341" priority="2441" operator="equal">
      <formula>"Extremo"</formula>
    </cfRule>
    <cfRule type="cellIs" dxfId="2340" priority="2442" operator="equal">
      <formula>"Alto"</formula>
    </cfRule>
    <cfRule type="cellIs" dxfId="2339" priority="2443" operator="equal">
      <formula>"Moderado"</formula>
    </cfRule>
    <cfRule type="cellIs" dxfId="2338" priority="2444" operator="equal">
      <formula>"Bajo"</formula>
    </cfRule>
  </conditionalFormatting>
  <conditionalFormatting sqref="AS198">
    <cfRule type="cellIs" dxfId="2337" priority="2437" operator="equal">
      <formula>"Extremo"</formula>
    </cfRule>
    <cfRule type="cellIs" dxfId="2336" priority="2438" operator="equal">
      <formula>"Alto"</formula>
    </cfRule>
    <cfRule type="cellIs" dxfId="2335" priority="2439" operator="equal">
      <formula>"Moderado"</formula>
    </cfRule>
    <cfRule type="cellIs" dxfId="2334" priority="2440" operator="equal">
      <formula>"Bajo"</formula>
    </cfRule>
  </conditionalFormatting>
  <conditionalFormatting sqref="AO198">
    <cfRule type="cellIs" dxfId="2333" priority="2432" operator="equal">
      <formula>"Muy Alta"</formula>
    </cfRule>
    <cfRule type="cellIs" dxfId="2332" priority="2433" operator="equal">
      <formula>"Alta"</formula>
    </cfRule>
    <cfRule type="cellIs" dxfId="2331" priority="2434" operator="equal">
      <formula>"Media"</formula>
    </cfRule>
    <cfRule type="cellIs" dxfId="2330" priority="2435" operator="equal">
      <formula>"Baja"</formula>
    </cfRule>
    <cfRule type="cellIs" dxfId="2329" priority="2436" operator="equal">
      <formula>"Muy Baja"</formula>
    </cfRule>
  </conditionalFormatting>
  <conditionalFormatting sqref="AQ198">
    <cfRule type="cellIs" dxfId="2328" priority="2427" operator="equal">
      <formula>"Catastrófico"</formula>
    </cfRule>
    <cfRule type="cellIs" dxfId="2327" priority="2428" operator="equal">
      <formula>"Mayor"</formula>
    </cfRule>
    <cfRule type="cellIs" dxfId="2326" priority="2429" operator="equal">
      <formula>"Moderado"</formula>
    </cfRule>
    <cfRule type="cellIs" dxfId="2325" priority="2430" operator="equal">
      <formula>"Menor"</formula>
    </cfRule>
    <cfRule type="cellIs" dxfId="2324" priority="2431" operator="equal">
      <formula>"Leve"</formula>
    </cfRule>
  </conditionalFormatting>
  <conditionalFormatting sqref="AS199">
    <cfRule type="cellIs" dxfId="2323" priority="2423" operator="equal">
      <formula>"Extremo"</formula>
    </cfRule>
    <cfRule type="cellIs" dxfId="2322" priority="2424" operator="equal">
      <formula>"Alto"</formula>
    </cfRule>
    <cfRule type="cellIs" dxfId="2321" priority="2425" operator="equal">
      <formula>"Moderado"</formula>
    </cfRule>
    <cfRule type="cellIs" dxfId="2320" priority="2426" operator="equal">
      <formula>"Bajo"</formula>
    </cfRule>
  </conditionalFormatting>
  <conditionalFormatting sqref="AO199">
    <cfRule type="cellIs" dxfId="2319" priority="2418" operator="equal">
      <formula>"Muy Alta"</formula>
    </cfRule>
    <cfRule type="cellIs" dxfId="2318" priority="2419" operator="equal">
      <formula>"Alta"</formula>
    </cfRule>
    <cfRule type="cellIs" dxfId="2317" priority="2420" operator="equal">
      <formula>"Media"</formula>
    </cfRule>
    <cfRule type="cellIs" dxfId="2316" priority="2421" operator="equal">
      <formula>"Baja"</formula>
    </cfRule>
    <cfRule type="cellIs" dxfId="2315" priority="2422" operator="equal">
      <formula>"Muy Baja"</formula>
    </cfRule>
  </conditionalFormatting>
  <conditionalFormatting sqref="AQ199">
    <cfRule type="cellIs" dxfId="2314" priority="2413" operator="equal">
      <formula>"Catastrófico"</formula>
    </cfRule>
    <cfRule type="cellIs" dxfId="2313" priority="2414" operator="equal">
      <formula>"Mayor"</formula>
    </cfRule>
    <cfRule type="cellIs" dxfId="2312" priority="2415" operator="equal">
      <formula>"Moderado"</formula>
    </cfRule>
    <cfRule type="cellIs" dxfId="2311" priority="2416" operator="equal">
      <formula>"Menor"</formula>
    </cfRule>
    <cfRule type="cellIs" dxfId="2310" priority="2417" operator="equal">
      <formula>"Leve"</formula>
    </cfRule>
  </conditionalFormatting>
  <conditionalFormatting sqref="AS200">
    <cfRule type="cellIs" dxfId="2309" priority="2409" operator="equal">
      <formula>"Extremo"</formula>
    </cfRule>
    <cfRule type="cellIs" dxfId="2308" priority="2410" operator="equal">
      <formula>"Alto"</formula>
    </cfRule>
    <cfRule type="cellIs" dxfId="2307" priority="2411" operator="equal">
      <formula>"Moderado"</formula>
    </cfRule>
    <cfRule type="cellIs" dxfId="2306" priority="2412" operator="equal">
      <formula>"Bajo"</formula>
    </cfRule>
  </conditionalFormatting>
  <conditionalFormatting sqref="AO200">
    <cfRule type="cellIs" dxfId="2305" priority="2404" operator="equal">
      <formula>"Muy Alta"</formula>
    </cfRule>
    <cfRule type="cellIs" dxfId="2304" priority="2405" operator="equal">
      <formula>"Alta"</formula>
    </cfRule>
    <cfRule type="cellIs" dxfId="2303" priority="2406" operator="equal">
      <formula>"Media"</formula>
    </cfRule>
    <cfRule type="cellIs" dxfId="2302" priority="2407" operator="equal">
      <formula>"Baja"</formula>
    </cfRule>
    <cfRule type="cellIs" dxfId="2301" priority="2408" operator="equal">
      <formula>"Muy Baja"</formula>
    </cfRule>
  </conditionalFormatting>
  <conditionalFormatting sqref="AQ200">
    <cfRule type="cellIs" dxfId="2300" priority="2399" operator="equal">
      <formula>"Catastrófico"</formula>
    </cfRule>
    <cfRule type="cellIs" dxfId="2299" priority="2400" operator="equal">
      <formula>"Mayor"</formula>
    </cfRule>
    <cfRule type="cellIs" dxfId="2298" priority="2401" operator="equal">
      <formula>"Moderado"</formula>
    </cfRule>
    <cfRule type="cellIs" dxfId="2297" priority="2402" operator="equal">
      <formula>"Menor"</formula>
    </cfRule>
    <cfRule type="cellIs" dxfId="2296" priority="2403" operator="equal">
      <formula>"Leve"</formula>
    </cfRule>
  </conditionalFormatting>
  <conditionalFormatting sqref="AV198">
    <cfRule type="cellIs" dxfId="2295" priority="2395" operator="equal">
      <formula>"Extremo"</formula>
    </cfRule>
    <cfRule type="cellIs" dxfId="2294" priority="2396" operator="equal">
      <formula>"Alto"</formula>
    </cfRule>
    <cfRule type="cellIs" dxfId="2293" priority="2397" operator="equal">
      <formula>"Moderado"</formula>
    </cfRule>
    <cfRule type="cellIs" dxfId="2292" priority="2398" operator="equal">
      <formula>"Bajo"</formula>
    </cfRule>
  </conditionalFormatting>
  <conditionalFormatting sqref="AS204">
    <cfRule type="cellIs" dxfId="2291" priority="2391" operator="equal">
      <formula>"Extremo"</formula>
    </cfRule>
    <cfRule type="cellIs" dxfId="2290" priority="2392" operator="equal">
      <formula>"Alto"</formula>
    </cfRule>
    <cfRule type="cellIs" dxfId="2289" priority="2393" operator="equal">
      <formula>"Moderado"</formula>
    </cfRule>
    <cfRule type="cellIs" dxfId="2288" priority="2394" operator="equal">
      <formula>"Bajo"</formula>
    </cfRule>
  </conditionalFormatting>
  <conditionalFormatting sqref="AO204">
    <cfRule type="cellIs" dxfId="2287" priority="2386" operator="equal">
      <formula>"Muy Alta"</formula>
    </cfRule>
    <cfRule type="cellIs" dxfId="2286" priority="2387" operator="equal">
      <formula>"Alta"</formula>
    </cfRule>
    <cfRule type="cellIs" dxfId="2285" priority="2388" operator="equal">
      <formula>"Media"</formula>
    </cfRule>
    <cfRule type="cellIs" dxfId="2284" priority="2389" operator="equal">
      <formula>"Baja"</formula>
    </cfRule>
    <cfRule type="cellIs" dxfId="2283" priority="2390" operator="equal">
      <formula>"Muy Baja"</formula>
    </cfRule>
  </conditionalFormatting>
  <conditionalFormatting sqref="AQ204">
    <cfRule type="cellIs" dxfId="2282" priority="2381" operator="equal">
      <formula>"Catastrófico"</formula>
    </cfRule>
    <cfRule type="cellIs" dxfId="2281" priority="2382" operator="equal">
      <formula>"Mayor"</formula>
    </cfRule>
    <cfRule type="cellIs" dxfId="2280" priority="2383" operator="equal">
      <formula>"Moderado"</formula>
    </cfRule>
    <cfRule type="cellIs" dxfId="2279" priority="2384" operator="equal">
      <formula>"Menor"</formula>
    </cfRule>
    <cfRule type="cellIs" dxfId="2278" priority="2385" operator="equal">
      <formula>"Leve"</formula>
    </cfRule>
  </conditionalFormatting>
  <conditionalFormatting sqref="AS201">
    <cfRule type="cellIs" dxfId="2277" priority="2377" operator="equal">
      <formula>"Extremo"</formula>
    </cfRule>
    <cfRule type="cellIs" dxfId="2276" priority="2378" operator="equal">
      <formula>"Alto"</formula>
    </cfRule>
    <cfRule type="cellIs" dxfId="2275" priority="2379" operator="equal">
      <formula>"Moderado"</formula>
    </cfRule>
    <cfRule type="cellIs" dxfId="2274" priority="2380" operator="equal">
      <formula>"Bajo"</formula>
    </cfRule>
  </conditionalFormatting>
  <conditionalFormatting sqref="AO201">
    <cfRule type="cellIs" dxfId="2273" priority="2372" operator="equal">
      <formula>"Muy Alta"</formula>
    </cfRule>
    <cfRule type="cellIs" dxfId="2272" priority="2373" operator="equal">
      <formula>"Alta"</formula>
    </cfRule>
    <cfRule type="cellIs" dxfId="2271" priority="2374" operator="equal">
      <formula>"Media"</formula>
    </cfRule>
    <cfRule type="cellIs" dxfId="2270" priority="2375" operator="equal">
      <formula>"Baja"</formula>
    </cfRule>
    <cfRule type="cellIs" dxfId="2269" priority="2376" operator="equal">
      <formula>"Muy Baja"</formula>
    </cfRule>
  </conditionalFormatting>
  <conditionalFormatting sqref="AQ201">
    <cfRule type="cellIs" dxfId="2268" priority="2367" operator="equal">
      <formula>"Catastrófico"</formula>
    </cfRule>
    <cfRule type="cellIs" dxfId="2267" priority="2368" operator="equal">
      <formula>"Mayor"</formula>
    </cfRule>
    <cfRule type="cellIs" dxfId="2266" priority="2369" operator="equal">
      <formula>"Moderado"</formula>
    </cfRule>
    <cfRule type="cellIs" dxfId="2265" priority="2370" operator="equal">
      <formula>"Menor"</formula>
    </cfRule>
    <cfRule type="cellIs" dxfId="2264" priority="2371" operator="equal">
      <formula>"Leve"</formula>
    </cfRule>
  </conditionalFormatting>
  <conditionalFormatting sqref="AS210">
    <cfRule type="cellIs" dxfId="2263" priority="2363" operator="equal">
      <formula>"Extremo"</formula>
    </cfRule>
    <cfRule type="cellIs" dxfId="2262" priority="2364" operator="equal">
      <formula>"Alto"</formula>
    </cfRule>
    <cfRule type="cellIs" dxfId="2261" priority="2365" operator="equal">
      <formula>"Moderado"</formula>
    </cfRule>
    <cfRule type="cellIs" dxfId="2260" priority="2366" operator="equal">
      <formula>"Bajo"</formula>
    </cfRule>
  </conditionalFormatting>
  <conditionalFormatting sqref="AO210">
    <cfRule type="cellIs" dxfId="2259" priority="2358" operator="equal">
      <formula>"Muy Alta"</formula>
    </cfRule>
    <cfRule type="cellIs" dxfId="2258" priority="2359" operator="equal">
      <formula>"Alta"</formula>
    </cfRule>
    <cfRule type="cellIs" dxfId="2257" priority="2360" operator="equal">
      <formula>"Media"</formula>
    </cfRule>
    <cfRule type="cellIs" dxfId="2256" priority="2361" operator="equal">
      <formula>"Baja"</formula>
    </cfRule>
    <cfRule type="cellIs" dxfId="2255" priority="2362" operator="equal">
      <formula>"Muy Baja"</formula>
    </cfRule>
  </conditionalFormatting>
  <conditionalFormatting sqref="AQ210">
    <cfRule type="cellIs" dxfId="2254" priority="2353" operator="equal">
      <formula>"Catastrófico"</formula>
    </cfRule>
    <cfRule type="cellIs" dxfId="2253" priority="2354" operator="equal">
      <formula>"Mayor"</formula>
    </cfRule>
    <cfRule type="cellIs" dxfId="2252" priority="2355" operator="equal">
      <formula>"Moderado"</formula>
    </cfRule>
    <cfRule type="cellIs" dxfId="2251" priority="2356" operator="equal">
      <formula>"Menor"</formula>
    </cfRule>
    <cfRule type="cellIs" dxfId="2250" priority="2357" operator="equal">
      <formula>"Leve"</formula>
    </cfRule>
  </conditionalFormatting>
  <conditionalFormatting sqref="AS216">
    <cfRule type="cellIs" dxfId="2249" priority="2349" operator="equal">
      <formula>"Extremo"</formula>
    </cfRule>
    <cfRule type="cellIs" dxfId="2248" priority="2350" operator="equal">
      <formula>"Alto"</formula>
    </cfRule>
    <cfRule type="cellIs" dxfId="2247" priority="2351" operator="equal">
      <formula>"Moderado"</formula>
    </cfRule>
    <cfRule type="cellIs" dxfId="2246" priority="2352" operator="equal">
      <formula>"Bajo"</formula>
    </cfRule>
  </conditionalFormatting>
  <conditionalFormatting sqref="AO216">
    <cfRule type="cellIs" dxfId="2245" priority="2344" operator="equal">
      <formula>"Muy Alta"</formula>
    </cfRule>
    <cfRule type="cellIs" dxfId="2244" priority="2345" operator="equal">
      <formula>"Alta"</formula>
    </cfRule>
    <cfRule type="cellIs" dxfId="2243" priority="2346" operator="equal">
      <formula>"Media"</formula>
    </cfRule>
    <cfRule type="cellIs" dxfId="2242" priority="2347" operator="equal">
      <formula>"Baja"</formula>
    </cfRule>
    <cfRule type="cellIs" dxfId="2241" priority="2348" operator="equal">
      <formula>"Muy Baja"</formula>
    </cfRule>
  </conditionalFormatting>
  <conditionalFormatting sqref="AQ216">
    <cfRule type="cellIs" dxfId="2240" priority="2339" operator="equal">
      <formula>"Catastrófico"</formula>
    </cfRule>
    <cfRule type="cellIs" dxfId="2239" priority="2340" operator="equal">
      <formula>"Mayor"</formula>
    </cfRule>
    <cfRule type="cellIs" dxfId="2238" priority="2341" operator="equal">
      <formula>"Moderado"</formula>
    </cfRule>
    <cfRule type="cellIs" dxfId="2237" priority="2342" operator="equal">
      <formula>"Menor"</formula>
    </cfRule>
    <cfRule type="cellIs" dxfId="2236" priority="2343" operator="equal">
      <formula>"Leve"</formula>
    </cfRule>
  </conditionalFormatting>
  <conditionalFormatting sqref="AS222">
    <cfRule type="cellIs" dxfId="2235" priority="2335" operator="equal">
      <formula>"Extremo"</formula>
    </cfRule>
    <cfRule type="cellIs" dxfId="2234" priority="2336" operator="equal">
      <formula>"Alto"</formula>
    </cfRule>
    <cfRule type="cellIs" dxfId="2233" priority="2337" operator="equal">
      <formula>"Moderado"</formula>
    </cfRule>
    <cfRule type="cellIs" dxfId="2232" priority="2338" operator="equal">
      <formula>"Bajo"</formula>
    </cfRule>
  </conditionalFormatting>
  <conditionalFormatting sqref="AO222">
    <cfRule type="cellIs" dxfId="2231" priority="2330" operator="equal">
      <formula>"Muy Alta"</formula>
    </cfRule>
    <cfRule type="cellIs" dxfId="2230" priority="2331" operator="equal">
      <formula>"Alta"</formula>
    </cfRule>
    <cfRule type="cellIs" dxfId="2229" priority="2332" operator="equal">
      <formula>"Media"</formula>
    </cfRule>
    <cfRule type="cellIs" dxfId="2228" priority="2333" operator="equal">
      <formula>"Baja"</formula>
    </cfRule>
    <cfRule type="cellIs" dxfId="2227" priority="2334" operator="equal">
      <formula>"Muy Baja"</formula>
    </cfRule>
  </conditionalFormatting>
  <conditionalFormatting sqref="AQ222">
    <cfRule type="cellIs" dxfId="2226" priority="2325" operator="equal">
      <formula>"Catastrófico"</formula>
    </cfRule>
    <cfRule type="cellIs" dxfId="2225" priority="2326" operator="equal">
      <formula>"Mayor"</formula>
    </cfRule>
    <cfRule type="cellIs" dxfId="2224" priority="2327" operator="equal">
      <formula>"Moderado"</formula>
    </cfRule>
    <cfRule type="cellIs" dxfId="2223" priority="2328" operator="equal">
      <formula>"Menor"</formula>
    </cfRule>
    <cfRule type="cellIs" dxfId="2222" priority="2329" operator="equal">
      <formula>"Leve"</formula>
    </cfRule>
  </conditionalFormatting>
  <conditionalFormatting sqref="AS223">
    <cfRule type="cellIs" dxfId="2221" priority="2321" operator="equal">
      <formula>"Extremo"</formula>
    </cfRule>
    <cfRule type="cellIs" dxfId="2220" priority="2322" operator="equal">
      <formula>"Alto"</formula>
    </cfRule>
    <cfRule type="cellIs" dxfId="2219" priority="2323" operator="equal">
      <formula>"Moderado"</formula>
    </cfRule>
    <cfRule type="cellIs" dxfId="2218" priority="2324" operator="equal">
      <formula>"Bajo"</formula>
    </cfRule>
  </conditionalFormatting>
  <conditionalFormatting sqref="AO223">
    <cfRule type="cellIs" dxfId="2217" priority="2316" operator="equal">
      <formula>"Muy Alta"</formula>
    </cfRule>
    <cfRule type="cellIs" dxfId="2216" priority="2317" operator="equal">
      <formula>"Alta"</formula>
    </cfRule>
    <cfRule type="cellIs" dxfId="2215" priority="2318" operator="equal">
      <formula>"Media"</formula>
    </cfRule>
    <cfRule type="cellIs" dxfId="2214" priority="2319" operator="equal">
      <formula>"Baja"</formula>
    </cfRule>
    <cfRule type="cellIs" dxfId="2213" priority="2320" operator="equal">
      <formula>"Muy Baja"</formula>
    </cfRule>
  </conditionalFormatting>
  <conditionalFormatting sqref="AQ223">
    <cfRule type="cellIs" dxfId="2212" priority="2311" operator="equal">
      <formula>"Catastrófico"</formula>
    </cfRule>
    <cfRule type="cellIs" dxfId="2211" priority="2312" operator="equal">
      <formula>"Mayor"</formula>
    </cfRule>
    <cfRule type="cellIs" dxfId="2210" priority="2313" operator="equal">
      <formula>"Moderado"</formula>
    </cfRule>
    <cfRule type="cellIs" dxfId="2209" priority="2314" operator="equal">
      <formula>"Menor"</formula>
    </cfRule>
    <cfRule type="cellIs" dxfId="2208" priority="2315" operator="equal">
      <formula>"Leve"</formula>
    </cfRule>
  </conditionalFormatting>
  <conditionalFormatting sqref="AV222">
    <cfRule type="cellIs" dxfId="2207" priority="2307" operator="equal">
      <formula>"Extremo"</formula>
    </cfRule>
    <cfRule type="cellIs" dxfId="2206" priority="2308" operator="equal">
      <formula>"Alto"</formula>
    </cfRule>
    <cfRule type="cellIs" dxfId="2205" priority="2309" operator="equal">
      <formula>"Moderado"</formula>
    </cfRule>
    <cfRule type="cellIs" dxfId="2204" priority="2310" operator="equal">
      <formula>"Bajo"</formula>
    </cfRule>
  </conditionalFormatting>
  <conditionalFormatting sqref="AS228">
    <cfRule type="cellIs" dxfId="2203" priority="2303" operator="equal">
      <formula>"Extremo"</formula>
    </cfRule>
    <cfRule type="cellIs" dxfId="2202" priority="2304" operator="equal">
      <formula>"Alto"</formula>
    </cfRule>
    <cfRule type="cellIs" dxfId="2201" priority="2305" operator="equal">
      <formula>"Moderado"</formula>
    </cfRule>
    <cfRule type="cellIs" dxfId="2200" priority="2306" operator="equal">
      <formula>"Bajo"</formula>
    </cfRule>
  </conditionalFormatting>
  <conditionalFormatting sqref="AO228">
    <cfRule type="cellIs" dxfId="2199" priority="2298" operator="equal">
      <formula>"Muy Alta"</formula>
    </cfRule>
    <cfRule type="cellIs" dxfId="2198" priority="2299" operator="equal">
      <formula>"Alta"</formula>
    </cfRule>
    <cfRule type="cellIs" dxfId="2197" priority="2300" operator="equal">
      <formula>"Media"</formula>
    </cfRule>
    <cfRule type="cellIs" dxfId="2196" priority="2301" operator="equal">
      <formula>"Baja"</formula>
    </cfRule>
    <cfRule type="cellIs" dxfId="2195" priority="2302" operator="equal">
      <formula>"Muy Baja"</formula>
    </cfRule>
  </conditionalFormatting>
  <conditionalFormatting sqref="AQ228">
    <cfRule type="cellIs" dxfId="2194" priority="2293" operator="equal">
      <formula>"Catastrófico"</formula>
    </cfRule>
    <cfRule type="cellIs" dxfId="2193" priority="2294" operator="equal">
      <formula>"Mayor"</formula>
    </cfRule>
    <cfRule type="cellIs" dxfId="2192" priority="2295" operator="equal">
      <formula>"Moderado"</formula>
    </cfRule>
    <cfRule type="cellIs" dxfId="2191" priority="2296" operator="equal">
      <formula>"Menor"</formula>
    </cfRule>
    <cfRule type="cellIs" dxfId="2190" priority="2297" operator="equal">
      <formula>"Leve"</formula>
    </cfRule>
  </conditionalFormatting>
  <conditionalFormatting sqref="AS234">
    <cfRule type="cellIs" dxfId="2189" priority="2289" operator="equal">
      <formula>"Extremo"</formula>
    </cfRule>
    <cfRule type="cellIs" dxfId="2188" priority="2290" operator="equal">
      <formula>"Alto"</formula>
    </cfRule>
    <cfRule type="cellIs" dxfId="2187" priority="2291" operator="equal">
      <formula>"Moderado"</formula>
    </cfRule>
    <cfRule type="cellIs" dxfId="2186" priority="2292" operator="equal">
      <formula>"Bajo"</formula>
    </cfRule>
  </conditionalFormatting>
  <conditionalFormatting sqref="AO234">
    <cfRule type="cellIs" dxfId="2185" priority="2284" operator="equal">
      <formula>"Muy Alta"</formula>
    </cfRule>
    <cfRule type="cellIs" dxfId="2184" priority="2285" operator="equal">
      <formula>"Alta"</formula>
    </cfRule>
    <cfRule type="cellIs" dxfId="2183" priority="2286" operator="equal">
      <formula>"Media"</formula>
    </cfRule>
    <cfRule type="cellIs" dxfId="2182" priority="2287" operator="equal">
      <formula>"Baja"</formula>
    </cfRule>
    <cfRule type="cellIs" dxfId="2181" priority="2288" operator="equal">
      <formula>"Muy Baja"</formula>
    </cfRule>
  </conditionalFormatting>
  <conditionalFormatting sqref="AQ234">
    <cfRule type="cellIs" dxfId="2180" priority="2279" operator="equal">
      <formula>"Catastrófico"</formula>
    </cfRule>
    <cfRule type="cellIs" dxfId="2179" priority="2280" operator="equal">
      <formula>"Mayor"</formula>
    </cfRule>
    <cfRule type="cellIs" dxfId="2178" priority="2281" operator="equal">
      <formula>"Moderado"</formula>
    </cfRule>
    <cfRule type="cellIs" dxfId="2177" priority="2282" operator="equal">
      <formula>"Menor"</formula>
    </cfRule>
    <cfRule type="cellIs" dxfId="2176" priority="2283" operator="equal">
      <formula>"Leve"</formula>
    </cfRule>
  </conditionalFormatting>
  <conditionalFormatting sqref="AS235">
    <cfRule type="cellIs" dxfId="2175" priority="2275" operator="equal">
      <formula>"Extremo"</formula>
    </cfRule>
    <cfRule type="cellIs" dxfId="2174" priority="2276" operator="equal">
      <formula>"Alto"</formula>
    </cfRule>
    <cfRule type="cellIs" dxfId="2173" priority="2277" operator="equal">
      <formula>"Moderado"</formula>
    </cfRule>
    <cfRule type="cellIs" dxfId="2172" priority="2278" operator="equal">
      <formula>"Bajo"</formula>
    </cfRule>
  </conditionalFormatting>
  <conditionalFormatting sqref="AO235">
    <cfRule type="cellIs" dxfId="2171" priority="2270" operator="equal">
      <formula>"Muy Alta"</formula>
    </cfRule>
    <cfRule type="cellIs" dxfId="2170" priority="2271" operator="equal">
      <formula>"Alta"</formula>
    </cfRule>
    <cfRule type="cellIs" dxfId="2169" priority="2272" operator="equal">
      <formula>"Media"</formula>
    </cfRule>
    <cfRule type="cellIs" dxfId="2168" priority="2273" operator="equal">
      <formula>"Baja"</formula>
    </cfRule>
    <cfRule type="cellIs" dxfId="2167" priority="2274" operator="equal">
      <formula>"Muy Baja"</formula>
    </cfRule>
  </conditionalFormatting>
  <conditionalFormatting sqref="AQ235">
    <cfRule type="cellIs" dxfId="2166" priority="2265" operator="equal">
      <formula>"Catastrófico"</formula>
    </cfRule>
    <cfRule type="cellIs" dxfId="2165" priority="2266" operator="equal">
      <formula>"Mayor"</formula>
    </cfRule>
    <cfRule type="cellIs" dxfId="2164" priority="2267" operator="equal">
      <formula>"Moderado"</formula>
    </cfRule>
    <cfRule type="cellIs" dxfId="2163" priority="2268" operator="equal">
      <formula>"Menor"</formula>
    </cfRule>
    <cfRule type="cellIs" dxfId="2162" priority="2269" operator="equal">
      <formula>"Leve"</formula>
    </cfRule>
  </conditionalFormatting>
  <conditionalFormatting sqref="AS236">
    <cfRule type="cellIs" dxfId="2161" priority="2261" operator="equal">
      <formula>"Extremo"</formula>
    </cfRule>
    <cfRule type="cellIs" dxfId="2160" priority="2262" operator="equal">
      <formula>"Alto"</formula>
    </cfRule>
    <cfRule type="cellIs" dxfId="2159" priority="2263" operator="equal">
      <formula>"Moderado"</formula>
    </cfRule>
    <cfRule type="cellIs" dxfId="2158" priority="2264" operator="equal">
      <formula>"Bajo"</formula>
    </cfRule>
  </conditionalFormatting>
  <conditionalFormatting sqref="AO236">
    <cfRule type="cellIs" dxfId="2157" priority="2256" operator="equal">
      <formula>"Muy Alta"</formula>
    </cfRule>
    <cfRule type="cellIs" dxfId="2156" priority="2257" operator="equal">
      <formula>"Alta"</formula>
    </cfRule>
    <cfRule type="cellIs" dxfId="2155" priority="2258" operator="equal">
      <formula>"Media"</formula>
    </cfRule>
    <cfRule type="cellIs" dxfId="2154" priority="2259" operator="equal">
      <formula>"Baja"</formula>
    </cfRule>
    <cfRule type="cellIs" dxfId="2153" priority="2260" operator="equal">
      <formula>"Muy Baja"</formula>
    </cfRule>
  </conditionalFormatting>
  <conditionalFormatting sqref="AQ236">
    <cfRule type="cellIs" dxfId="2152" priority="2251" operator="equal">
      <formula>"Catastrófico"</formula>
    </cfRule>
    <cfRule type="cellIs" dxfId="2151" priority="2252" operator="equal">
      <formula>"Mayor"</formula>
    </cfRule>
    <cfRule type="cellIs" dxfId="2150" priority="2253" operator="equal">
      <formula>"Moderado"</formula>
    </cfRule>
    <cfRule type="cellIs" dxfId="2149" priority="2254" operator="equal">
      <formula>"Menor"</formula>
    </cfRule>
    <cfRule type="cellIs" dxfId="2148" priority="2255" operator="equal">
      <formula>"Leve"</formula>
    </cfRule>
  </conditionalFormatting>
  <conditionalFormatting sqref="AV234">
    <cfRule type="cellIs" dxfId="2147" priority="2247" operator="equal">
      <formula>"Extremo"</formula>
    </cfRule>
    <cfRule type="cellIs" dxfId="2146" priority="2248" operator="equal">
      <formula>"Alto"</formula>
    </cfRule>
    <cfRule type="cellIs" dxfId="2145" priority="2249" operator="equal">
      <formula>"Moderado"</formula>
    </cfRule>
    <cfRule type="cellIs" dxfId="2144" priority="2250" operator="equal">
      <formula>"Bajo"</formula>
    </cfRule>
  </conditionalFormatting>
  <conditionalFormatting sqref="AS240">
    <cfRule type="cellIs" dxfId="2143" priority="2243" operator="equal">
      <formula>"Extremo"</formula>
    </cfRule>
    <cfRule type="cellIs" dxfId="2142" priority="2244" operator="equal">
      <formula>"Alto"</formula>
    </cfRule>
    <cfRule type="cellIs" dxfId="2141" priority="2245" operator="equal">
      <formula>"Moderado"</formula>
    </cfRule>
    <cfRule type="cellIs" dxfId="2140" priority="2246" operator="equal">
      <formula>"Bajo"</formula>
    </cfRule>
  </conditionalFormatting>
  <conditionalFormatting sqref="AO240">
    <cfRule type="cellIs" dxfId="2139" priority="2238" operator="equal">
      <formula>"Muy Alta"</formula>
    </cfRule>
    <cfRule type="cellIs" dxfId="2138" priority="2239" operator="equal">
      <formula>"Alta"</formula>
    </cfRule>
    <cfRule type="cellIs" dxfId="2137" priority="2240" operator="equal">
      <formula>"Media"</formula>
    </cfRule>
    <cfRule type="cellIs" dxfId="2136" priority="2241" operator="equal">
      <formula>"Baja"</formula>
    </cfRule>
    <cfRule type="cellIs" dxfId="2135" priority="2242" operator="equal">
      <formula>"Muy Baja"</formula>
    </cfRule>
  </conditionalFormatting>
  <conditionalFormatting sqref="AQ240">
    <cfRule type="cellIs" dxfId="2134" priority="2233" operator="equal">
      <formula>"Catastrófico"</formula>
    </cfRule>
    <cfRule type="cellIs" dxfId="2133" priority="2234" operator="equal">
      <formula>"Mayor"</formula>
    </cfRule>
    <cfRule type="cellIs" dxfId="2132" priority="2235" operator="equal">
      <formula>"Moderado"</formula>
    </cfRule>
    <cfRule type="cellIs" dxfId="2131" priority="2236" operator="equal">
      <formula>"Menor"</formula>
    </cfRule>
    <cfRule type="cellIs" dxfId="2130" priority="2237" operator="equal">
      <formula>"Leve"</formula>
    </cfRule>
  </conditionalFormatting>
  <conditionalFormatting sqref="AS241">
    <cfRule type="cellIs" dxfId="2129" priority="2229" operator="equal">
      <formula>"Extremo"</formula>
    </cfRule>
    <cfRule type="cellIs" dxfId="2128" priority="2230" operator="equal">
      <formula>"Alto"</formula>
    </cfRule>
    <cfRule type="cellIs" dxfId="2127" priority="2231" operator="equal">
      <formula>"Moderado"</formula>
    </cfRule>
    <cfRule type="cellIs" dxfId="2126" priority="2232" operator="equal">
      <formula>"Bajo"</formula>
    </cfRule>
  </conditionalFormatting>
  <conditionalFormatting sqref="AO241">
    <cfRule type="cellIs" dxfId="2125" priority="2224" operator="equal">
      <formula>"Muy Alta"</formula>
    </cfRule>
    <cfRule type="cellIs" dxfId="2124" priority="2225" operator="equal">
      <formula>"Alta"</formula>
    </cfRule>
    <cfRule type="cellIs" dxfId="2123" priority="2226" operator="equal">
      <formula>"Media"</formula>
    </cfRule>
    <cfRule type="cellIs" dxfId="2122" priority="2227" operator="equal">
      <formula>"Baja"</formula>
    </cfRule>
    <cfRule type="cellIs" dxfId="2121" priority="2228" operator="equal">
      <formula>"Muy Baja"</formula>
    </cfRule>
  </conditionalFormatting>
  <conditionalFormatting sqref="AQ241">
    <cfRule type="cellIs" dxfId="2120" priority="2219" operator="equal">
      <formula>"Catastrófico"</formula>
    </cfRule>
    <cfRule type="cellIs" dxfId="2119" priority="2220" operator="equal">
      <formula>"Mayor"</formula>
    </cfRule>
    <cfRule type="cellIs" dxfId="2118" priority="2221" operator="equal">
      <formula>"Moderado"</formula>
    </cfRule>
    <cfRule type="cellIs" dxfId="2117" priority="2222" operator="equal">
      <formula>"Menor"</formula>
    </cfRule>
    <cfRule type="cellIs" dxfId="2116" priority="2223" operator="equal">
      <formula>"Leve"</formula>
    </cfRule>
  </conditionalFormatting>
  <conditionalFormatting sqref="AS242">
    <cfRule type="cellIs" dxfId="2115" priority="2215" operator="equal">
      <formula>"Extremo"</formula>
    </cfRule>
    <cfRule type="cellIs" dxfId="2114" priority="2216" operator="equal">
      <formula>"Alto"</formula>
    </cfRule>
    <cfRule type="cellIs" dxfId="2113" priority="2217" operator="equal">
      <formula>"Moderado"</formula>
    </cfRule>
    <cfRule type="cellIs" dxfId="2112" priority="2218" operator="equal">
      <formula>"Bajo"</formula>
    </cfRule>
  </conditionalFormatting>
  <conditionalFormatting sqref="AO242">
    <cfRule type="cellIs" dxfId="2111" priority="2210" operator="equal">
      <formula>"Muy Alta"</formula>
    </cfRule>
    <cfRule type="cellIs" dxfId="2110" priority="2211" operator="equal">
      <formula>"Alta"</formula>
    </cfRule>
    <cfRule type="cellIs" dxfId="2109" priority="2212" operator="equal">
      <formula>"Media"</formula>
    </cfRule>
    <cfRule type="cellIs" dxfId="2108" priority="2213" operator="equal">
      <formula>"Baja"</formula>
    </cfRule>
    <cfRule type="cellIs" dxfId="2107" priority="2214" operator="equal">
      <formula>"Muy Baja"</formula>
    </cfRule>
  </conditionalFormatting>
  <conditionalFormatting sqref="AQ242">
    <cfRule type="cellIs" dxfId="2106" priority="2205" operator="equal">
      <formula>"Catastrófico"</formula>
    </cfRule>
    <cfRule type="cellIs" dxfId="2105" priority="2206" operator="equal">
      <formula>"Mayor"</formula>
    </cfRule>
    <cfRule type="cellIs" dxfId="2104" priority="2207" operator="equal">
      <formula>"Moderado"</formula>
    </cfRule>
    <cfRule type="cellIs" dxfId="2103" priority="2208" operator="equal">
      <formula>"Menor"</formula>
    </cfRule>
    <cfRule type="cellIs" dxfId="2102" priority="2209" operator="equal">
      <formula>"Leve"</formula>
    </cfRule>
  </conditionalFormatting>
  <conditionalFormatting sqref="AV240">
    <cfRule type="cellIs" dxfId="2101" priority="2201" operator="equal">
      <formula>"Extremo"</formula>
    </cfRule>
    <cfRule type="cellIs" dxfId="2100" priority="2202" operator="equal">
      <formula>"Alto"</formula>
    </cfRule>
    <cfRule type="cellIs" dxfId="2099" priority="2203" operator="equal">
      <formula>"Moderado"</formula>
    </cfRule>
    <cfRule type="cellIs" dxfId="2098" priority="2204" operator="equal">
      <formula>"Bajo"</formula>
    </cfRule>
  </conditionalFormatting>
  <conditionalFormatting sqref="AS246">
    <cfRule type="cellIs" dxfId="2097" priority="2197" operator="equal">
      <formula>"Extremo"</formula>
    </cfRule>
    <cfRule type="cellIs" dxfId="2096" priority="2198" operator="equal">
      <formula>"Alto"</formula>
    </cfRule>
    <cfRule type="cellIs" dxfId="2095" priority="2199" operator="equal">
      <formula>"Moderado"</formula>
    </cfRule>
    <cfRule type="cellIs" dxfId="2094" priority="2200" operator="equal">
      <formula>"Bajo"</formula>
    </cfRule>
  </conditionalFormatting>
  <conditionalFormatting sqref="AO246">
    <cfRule type="cellIs" dxfId="2093" priority="2192" operator="equal">
      <formula>"Muy Alta"</formula>
    </cfRule>
    <cfRule type="cellIs" dxfId="2092" priority="2193" operator="equal">
      <formula>"Alta"</formula>
    </cfRule>
    <cfRule type="cellIs" dxfId="2091" priority="2194" operator="equal">
      <formula>"Media"</formula>
    </cfRule>
    <cfRule type="cellIs" dxfId="2090" priority="2195" operator="equal">
      <formula>"Baja"</formula>
    </cfRule>
    <cfRule type="cellIs" dxfId="2089" priority="2196" operator="equal">
      <formula>"Muy Baja"</formula>
    </cfRule>
  </conditionalFormatting>
  <conditionalFormatting sqref="AQ246">
    <cfRule type="cellIs" dxfId="2088" priority="2187" operator="equal">
      <formula>"Catastrófico"</formula>
    </cfRule>
    <cfRule type="cellIs" dxfId="2087" priority="2188" operator="equal">
      <formula>"Mayor"</formula>
    </cfRule>
    <cfRule type="cellIs" dxfId="2086" priority="2189" operator="equal">
      <formula>"Moderado"</formula>
    </cfRule>
    <cfRule type="cellIs" dxfId="2085" priority="2190" operator="equal">
      <formula>"Menor"</formula>
    </cfRule>
    <cfRule type="cellIs" dxfId="2084" priority="2191" operator="equal">
      <formula>"Leve"</formula>
    </cfRule>
  </conditionalFormatting>
  <conditionalFormatting sqref="AS247">
    <cfRule type="cellIs" dxfId="2083" priority="2183" operator="equal">
      <formula>"Extremo"</formula>
    </cfRule>
    <cfRule type="cellIs" dxfId="2082" priority="2184" operator="equal">
      <formula>"Alto"</formula>
    </cfRule>
    <cfRule type="cellIs" dxfId="2081" priority="2185" operator="equal">
      <formula>"Moderado"</formula>
    </cfRule>
    <cfRule type="cellIs" dxfId="2080" priority="2186" operator="equal">
      <formula>"Bajo"</formula>
    </cfRule>
  </conditionalFormatting>
  <conditionalFormatting sqref="AO247">
    <cfRule type="cellIs" dxfId="2079" priority="2178" operator="equal">
      <formula>"Muy Alta"</formula>
    </cfRule>
    <cfRule type="cellIs" dxfId="2078" priority="2179" operator="equal">
      <formula>"Alta"</formula>
    </cfRule>
    <cfRule type="cellIs" dxfId="2077" priority="2180" operator="equal">
      <formula>"Media"</formula>
    </cfRule>
    <cfRule type="cellIs" dxfId="2076" priority="2181" operator="equal">
      <formula>"Baja"</formula>
    </cfRule>
    <cfRule type="cellIs" dxfId="2075" priority="2182" operator="equal">
      <formula>"Muy Baja"</formula>
    </cfRule>
  </conditionalFormatting>
  <conditionalFormatting sqref="AQ247">
    <cfRule type="cellIs" dxfId="2074" priority="2173" operator="equal">
      <formula>"Catastrófico"</formula>
    </cfRule>
    <cfRule type="cellIs" dxfId="2073" priority="2174" operator="equal">
      <formula>"Mayor"</formula>
    </cfRule>
    <cfRule type="cellIs" dxfId="2072" priority="2175" operator="equal">
      <formula>"Moderado"</formula>
    </cfRule>
    <cfRule type="cellIs" dxfId="2071" priority="2176" operator="equal">
      <formula>"Menor"</formula>
    </cfRule>
    <cfRule type="cellIs" dxfId="2070" priority="2177" operator="equal">
      <formula>"Leve"</formula>
    </cfRule>
  </conditionalFormatting>
  <conditionalFormatting sqref="AS248">
    <cfRule type="cellIs" dxfId="2069" priority="2169" operator="equal">
      <formula>"Extremo"</formula>
    </cfRule>
    <cfRule type="cellIs" dxfId="2068" priority="2170" operator="equal">
      <formula>"Alto"</formula>
    </cfRule>
    <cfRule type="cellIs" dxfId="2067" priority="2171" operator="equal">
      <formula>"Moderado"</formula>
    </cfRule>
    <cfRule type="cellIs" dxfId="2066" priority="2172" operator="equal">
      <formula>"Bajo"</formula>
    </cfRule>
  </conditionalFormatting>
  <conditionalFormatting sqref="AO248">
    <cfRule type="cellIs" dxfId="2065" priority="2164" operator="equal">
      <formula>"Muy Alta"</formula>
    </cfRule>
    <cfRule type="cellIs" dxfId="2064" priority="2165" operator="equal">
      <formula>"Alta"</formula>
    </cfRule>
    <cfRule type="cellIs" dxfId="2063" priority="2166" operator="equal">
      <formula>"Media"</formula>
    </cfRule>
    <cfRule type="cellIs" dxfId="2062" priority="2167" operator="equal">
      <formula>"Baja"</formula>
    </cfRule>
    <cfRule type="cellIs" dxfId="2061" priority="2168" operator="equal">
      <formula>"Muy Baja"</formula>
    </cfRule>
  </conditionalFormatting>
  <conditionalFormatting sqref="AQ248">
    <cfRule type="cellIs" dxfId="2060" priority="2159" operator="equal">
      <formula>"Catastrófico"</formula>
    </cfRule>
    <cfRule type="cellIs" dxfId="2059" priority="2160" operator="equal">
      <formula>"Mayor"</formula>
    </cfRule>
    <cfRule type="cellIs" dxfId="2058" priority="2161" operator="equal">
      <formula>"Moderado"</formula>
    </cfRule>
    <cfRule type="cellIs" dxfId="2057" priority="2162" operator="equal">
      <formula>"Menor"</formula>
    </cfRule>
    <cfRule type="cellIs" dxfId="2056" priority="2163" operator="equal">
      <formula>"Leve"</formula>
    </cfRule>
  </conditionalFormatting>
  <conditionalFormatting sqref="AS259">
    <cfRule type="cellIs" dxfId="2055" priority="2077" operator="equal">
      <formula>"Extremo"</formula>
    </cfRule>
    <cfRule type="cellIs" dxfId="2054" priority="2078" operator="equal">
      <formula>"Alto"</formula>
    </cfRule>
    <cfRule type="cellIs" dxfId="2053" priority="2079" operator="equal">
      <formula>"Moderado"</formula>
    </cfRule>
    <cfRule type="cellIs" dxfId="2052" priority="2080" operator="equal">
      <formula>"Bajo"</formula>
    </cfRule>
  </conditionalFormatting>
  <conditionalFormatting sqref="AO259">
    <cfRule type="cellIs" dxfId="2051" priority="2072" operator="equal">
      <formula>"Muy Alta"</formula>
    </cfRule>
    <cfRule type="cellIs" dxfId="2050" priority="2073" operator="equal">
      <formula>"Alta"</formula>
    </cfRule>
    <cfRule type="cellIs" dxfId="2049" priority="2074" operator="equal">
      <formula>"Media"</formula>
    </cfRule>
    <cfRule type="cellIs" dxfId="2048" priority="2075" operator="equal">
      <formula>"Baja"</formula>
    </cfRule>
    <cfRule type="cellIs" dxfId="2047" priority="2076" operator="equal">
      <formula>"Muy Baja"</formula>
    </cfRule>
  </conditionalFormatting>
  <conditionalFormatting sqref="AQ259">
    <cfRule type="cellIs" dxfId="2046" priority="2067" operator="equal">
      <formula>"Catastrófico"</formula>
    </cfRule>
    <cfRule type="cellIs" dxfId="2045" priority="2068" operator="equal">
      <formula>"Mayor"</formula>
    </cfRule>
    <cfRule type="cellIs" dxfId="2044" priority="2069" operator="equal">
      <formula>"Moderado"</formula>
    </cfRule>
    <cfRule type="cellIs" dxfId="2043" priority="2070" operator="equal">
      <formula>"Menor"</formula>
    </cfRule>
    <cfRule type="cellIs" dxfId="2042" priority="2071" operator="equal">
      <formula>"Leve"</formula>
    </cfRule>
  </conditionalFormatting>
  <conditionalFormatting sqref="AS249">
    <cfRule type="cellIs" dxfId="2041" priority="2141" operator="equal">
      <formula>"Extremo"</formula>
    </cfRule>
    <cfRule type="cellIs" dxfId="2040" priority="2142" operator="equal">
      <formula>"Alto"</formula>
    </cfRule>
    <cfRule type="cellIs" dxfId="2039" priority="2143" operator="equal">
      <formula>"Moderado"</formula>
    </cfRule>
    <cfRule type="cellIs" dxfId="2038" priority="2144" operator="equal">
      <formula>"Bajo"</formula>
    </cfRule>
  </conditionalFormatting>
  <conditionalFormatting sqref="AO249">
    <cfRule type="cellIs" dxfId="2037" priority="2136" operator="equal">
      <formula>"Muy Alta"</formula>
    </cfRule>
    <cfRule type="cellIs" dxfId="2036" priority="2137" operator="equal">
      <formula>"Alta"</formula>
    </cfRule>
    <cfRule type="cellIs" dxfId="2035" priority="2138" operator="equal">
      <formula>"Media"</formula>
    </cfRule>
    <cfRule type="cellIs" dxfId="2034" priority="2139" operator="equal">
      <formula>"Baja"</formula>
    </cfRule>
    <cfRule type="cellIs" dxfId="2033" priority="2140" operator="equal">
      <formula>"Muy Baja"</formula>
    </cfRule>
  </conditionalFormatting>
  <conditionalFormatting sqref="AQ249">
    <cfRule type="cellIs" dxfId="2032" priority="2131" operator="equal">
      <formula>"Catastrófico"</formula>
    </cfRule>
    <cfRule type="cellIs" dxfId="2031" priority="2132" operator="equal">
      <formula>"Mayor"</formula>
    </cfRule>
    <cfRule type="cellIs" dxfId="2030" priority="2133" operator="equal">
      <formula>"Moderado"</formula>
    </cfRule>
    <cfRule type="cellIs" dxfId="2029" priority="2134" operator="equal">
      <formula>"Menor"</formula>
    </cfRule>
    <cfRule type="cellIs" dxfId="2028" priority="2135" operator="equal">
      <formula>"Leve"</formula>
    </cfRule>
  </conditionalFormatting>
  <conditionalFormatting sqref="AV246">
    <cfRule type="cellIs" dxfId="2027" priority="2127" operator="equal">
      <formula>"Extremo"</formula>
    </cfRule>
    <cfRule type="cellIs" dxfId="2026" priority="2128" operator="equal">
      <formula>"Alto"</formula>
    </cfRule>
    <cfRule type="cellIs" dxfId="2025" priority="2129" operator="equal">
      <formula>"Moderado"</formula>
    </cfRule>
    <cfRule type="cellIs" dxfId="2024" priority="2130" operator="equal">
      <formula>"Bajo"</formula>
    </cfRule>
  </conditionalFormatting>
  <conditionalFormatting sqref="AS252">
    <cfRule type="cellIs" dxfId="2023" priority="2123" operator="equal">
      <formula>"Extremo"</formula>
    </cfRule>
    <cfRule type="cellIs" dxfId="2022" priority="2124" operator="equal">
      <formula>"Alto"</formula>
    </cfRule>
    <cfRule type="cellIs" dxfId="2021" priority="2125" operator="equal">
      <formula>"Moderado"</formula>
    </cfRule>
    <cfRule type="cellIs" dxfId="2020" priority="2126" operator="equal">
      <formula>"Bajo"</formula>
    </cfRule>
  </conditionalFormatting>
  <conditionalFormatting sqref="AO252">
    <cfRule type="cellIs" dxfId="2019" priority="2118" operator="equal">
      <formula>"Muy Alta"</formula>
    </cfRule>
    <cfRule type="cellIs" dxfId="2018" priority="2119" operator="equal">
      <formula>"Alta"</formula>
    </cfRule>
    <cfRule type="cellIs" dxfId="2017" priority="2120" operator="equal">
      <formula>"Media"</formula>
    </cfRule>
    <cfRule type="cellIs" dxfId="2016" priority="2121" operator="equal">
      <formula>"Baja"</formula>
    </cfRule>
    <cfRule type="cellIs" dxfId="2015" priority="2122" operator="equal">
      <formula>"Muy Baja"</formula>
    </cfRule>
  </conditionalFormatting>
  <conditionalFormatting sqref="AQ252">
    <cfRule type="cellIs" dxfId="2014" priority="2113" operator="equal">
      <formula>"Catastrófico"</formula>
    </cfRule>
    <cfRule type="cellIs" dxfId="2013" priority="2114" operator="equal">
      <formula>"Mayor"</formula>
    </cfRule>
    <cfRule type="cellIs" dxfId="2012" priority="2115" operator="equal">
      <formula>"Moderado"</formula>
    </cfRule>
    <cfRule type="cellIs" dxfId="2011" priority="2116" operator="equal">
      <formula>"Menor"</formula>
    </cfRule>
    <cfRule type="cellIs" dxfId="2010" priority="2117" operator="equal">
      <formula>"Leve"</formula>
    </cfRule>
  </conditionalFormatting>
  <conditionalFormatting sqref="AS253">
    <cfRule type="cellIs" dxfId="2009" priority="2109" operator="equal">
      <formula>"Extremo"</formula>
    </cfRule>
    <cfRule type="cellIs" dxfId="2008" priority="2110" operator="equal">
      <formula>"Alto"</formula>
    </cfRule>
    <cfRule type="cellIs" dxfId="2007" priority="2111" operator="equal">
      <formula>"Moderado"</formula>
    </cfRule>
    <cfRule type="cellIs" dxfId="2006" priority="2112" operator="equal">
      <formula>"Bajo"</formula>
    </cfRule>
  </conditionalFormatting>
  <conditionalFormatting sqref="AO253">
    <cfRule type="cellIs" dxfId="2005" priority="2104" operator="equal">
      <formula>"Muy Alta"</formula>
    </cfRule>
    <cfRule type="cellIs" dxfId="2004" priority="2105" operator="equal">
      <formula>"Alta"</formula>
    </cfRule>
    <cfRule type="cellIs" dxfId="2003" priority="2106" operator="equal">
      <formula>"Media"</formula>
    </cfRule>
    <cfRule type="cellIs" dxfId="2002" priority="2107" operator="equal">
      <formula>"Baja"</formula>
    </cfRule>
    <cfRule type="cellIs" dxfId="2001" priority="2108" operator="equal">
      <formula>"Muy Baja"</formula>
    </cfRule>
  </conditionalFormatting>
  <conditionalFormatting sqref="AQ253">
    <cfRule type="cellIs" dxfId="2000" priority="2099" operator="equal">
      <formula>"Catastrófico"</formula>
    </cfRule>
    <cfRule type="cellIs" dxfId="1999" priority="2100" operator="equal">
      <formula>"Mayor"</formula>
    </cfRule>
    <cfRule type="cellIs" dxfId="1998" priority="2101" operator="equal">
      <formula>"Moderado"</formula>
    </cfRule>
    <cfRule type="cellIs" dxfId="1997" priority="2102" operator="equal">
      <formula>"Menor"</formula>
    </cfRule>
    <cfRule type="cellIs" dxfId="1996" priority="2103" operator="equal">
      <formula>"Leve"</formula>
    </cfRule>
  </conditionalFormatting>
  <conditionalFormatting sqref="AV252">
    <cfRule type="cellIs" dxfId="1995" priority="2095" operator="equal">
      <formula>"Extremo"</formula>
    </cfRule>
    <cfRule type="cellIs" dxfId="1994" priority="2096" operator="equal">
      <formula>"Alto"</formula>
    </cfRule>
    <cfRule type="cellIs" dxfId="1993" priority="2097" operator="equal">
      <formula>"Moderado"</formula>
    </cfRule>
    <cfRule type="cellIs" dxfId="1992" priority="2098" operator="equal">
      <formula>"Bajo"</formula>
    </cfRule>
  </conditionalFormatting>
  <conditionalFormatting sqref="AS264">
    <cfRule type="cellIs" dxfId="1991" priority="2063" operator="equal">
      <formula>"Extremo"</formula>
    </cfRule>
    <cfRule type="cellIs" dxfId="1990" priority="2064" operator="equal">
      <formula>"Alto"</formula>
    </cfRule>
    <cfRule type="cellIs" dxfId="1989" priority="2065" operator="equal">
      <formula>"Moderado"</formula>
    </cfRule>
    <cfRule type="cellIs" dxfId="1988" priority="2066" operator="equal">
      <formula>"Bajo"</formula>
    </cfRule>
  </conditionalFormatting>
  <conditionalFormatting sqref="AO264">
    <cfRule type="cellIs" dxfId="1987" priority="2058" operator="equal">
      <formula>"Muy Alta"</formula>
    </cfRule>
    <cfRule type="cellIs" dxfId="1986" priority="2059" operator="equal">
      <formula>"Alta"</formula>
    </cfRule>
    <cfRule type="cellIs" dxfId="1985" priority="2060" operator="equal">
      <formula>"Media"</formula>
    </cfRule>
    <cfRule type="cellIs" dxfId="1984" priority="2061" operator="equal">
      <formula>"Baja"</formula>
    </cfRule>
    <cfRule type="cellIs" dxfId="1983" priority="2062" operator="equal">
      <formula>"Muy Baja"</formula>
    </cfRule>
  </conditionalFormatting>
  <conditionalFormatting sqref="AQ264">
    <cfRule type="cellIs" dxfId="1982" priority="2053" operator="equal">
      <formula>"Catastrófico"</formula>
    </cfRule>
    <cfRule type="cellIs" dxfId="1981" priority="2054" operator="equal">
      <formula>"Mayor"</formula>
    </cfRule>
    <cfRule type="cellIs" dxfId="1980" priority="2055" operator="equal">
      <formula>"Moderado"</formula>
    </cfRule>
    <cfRule type="cellIs" dxfId="1979" priority="2056" operator="equal">
      <formula>"Menor"</formula>
    </cfRule>
    <cfRule type="cellIs" dxfId="1978" priority="2057" operator="equal">
      <formula>"Leve"</formula>
    </cfRule>
  </conditionalFormatting>
  <conditionalFormatting sqref="AS265">
    <cfRule type="cellIs" dxfId="1977" priority="2049" operator="equal">
      <formula>"Extremo"</formula>
    </cfRule>
    <cfRule type="cellIs" dxfId="1976" priority="2050" operator="equal">
      <formula>"Alto"</formula>
    </cfRule>
    <cfRule type="cellIs" dxfId="1975" priority="2051" operator="equal">
      <formula>"Moderado"</formula>
    </cfRule>
    <cfRule type="cellIs" dxfId="1974" priority="2052" operator="equal">
      <formula>"Bajo"</formula>
    </cfRule>
  </conditionalFormatting>
  <conditionalFormatting sqref="AO265">
    <cfRule type="cellIs" dxfId="1973" priority="2044" operator="equal">
      <formula>"Muy Alta"</formula>
    </cfRule>
    <cfRule type="cellIs" dxfId="1972" priority="2045" operator="equal">
      <formula>"Alta"</formula>
    </cfRule>
    <cfRule type="cellIs" dxfId="1971" priority="2046" operator="equal">
      <formula>"Media"</formula>
    </cfRule>
    <cfRule type="cellIs" dxfId="1970" priority="2047" operator="equal">
      <formula>"Baja"</formula>
    </cfRule>
    <cfRule type="cellIs" dxfId="1969" priority="2048" operator="equal">
      <formula>"Muy Baja"</formula>
    </cfRule>
  </conditionalFormatting>
  <conditionalFormatting sqref="AQ265">
    <cfRule type="cellIs" dxfId="1968" priority="2039" operator="equal">
      <formula>"Catastrófico"</formula>
    </cfRule>
    <cfRule type="cellIs" dxfId="1967" priority="2040" operator="equal">
      <formula>"Mayor"</formula>
    </cfRule>
    <cfRule type="cellIs" dxfId="1966" priority="2041" operator="equal">
      <formula>"Moderado"</formula>
    </cfRule>
    <cfRule type="cellIs" dxfId="1965" priority="2042" operator="equal">
      <formula>"Menor"</formula>
    </cfRule>
    <cfRule type="cellIs" dxfId="1964" priority="2043" operator="equal">
      <formula>"Leve"</formula>
    </cfRule>
  </conditionalFormatting>
  <conditionalFormatting sqref="AV264">
    <cfRule type="cellIs" dxfId="1963" priority="2035" operator="equal">
      <formula>"Extremo"</formula>
    </cfRule>
    <cfRule type="cellIs" dxfId="1962" priority="2036" operator="equal">
      <formula>"Alto"</formula>
    </cfRule>
    <cfRule type="cellIs" dxfId="1961" priority="2037" operator="equal">
      <formula>"Moderado"</formula>
    </cfRule>
    <cfRule type="cellIs" dxfId="1960" priority="2038" operator="equal">
      <formula>"Bajo"</formula>
    </cfRule>
  </conditionalFormatting>
  <conditionalFormatting sqref="AS270">
    <cfRule type="cellIs" dxfId="1959" priority="2031" operator="equal">
      <formula>"Extremo"</formula>
    </cfRule>
    <cfRule type="cellIs" dxfId="1958" priority="2032" operator="equal">
      <formula>"Alto"</formula>
    </cfRule>
    <cfRule type="cellIs" dxfId="1957" priority="2033" operator="equal">
      <formula>"Moderado"</formula>
    </cfRule>
    <cfRule type="cellIs" dxfId="1956" priority="2034" operator="equal">
      <formula>"Bajo"</formula>
    </cfRule>
  </conditionalFormatting>
  <conditionalFormatting sqref="AO270">
    <cfRule type="cellIs" dxfId="1955" priority="2026" operator="equal">
      <formula>"Muy Alta"</formula>
    </cfRule>
    <cfRule type="cellIs" dxfId="1954" priority="2027" operator="equal">
      <formula>"Alta"</formula>
    </cfRule>
    <cfRule type="cellIs" dxfId="1953" priority="2028" operator="equal">
      <formula>"Media"</formula>
    </cfRule>
    <cfRule type="cellIs" dxfId="1952" priority="2029" operator="equal">
      <formula>"Baja"</formula>
    </cfRule>
    <cfRule type="cellIs" dxfId="1951" priority="2030" operator="equal">
      <formula>"Muy Baja"</formula>
    </cfRule>
  </conditionalFormatting>
  <conditionalFormatting sqref="AQ270">
    <cfRule type="cellIs" dxfId="1950" priority="2021" operator="equal">
      <formula>"Catastrófico"</formula>
    </cfRule>
    <cfRule type="cellIs" dxfId="1949" priority="2022" operator="equal">
      <formula>"Mayor"</formula>
    </cfRule>
    <cfRule type="cellIs" dxfId="1948" priority="2023" operator="equal">
      <formula>"Moderado"</formula>
    </cfRule>
    <cfRule type="cellIs" dxfId="1947" priority="2024" operator="equal">
      <formula>"Menor"</formula>
    </cfRule>
    <cfRule type="cellIs" dxfId="1946" priority="2025" operator="equal">
      <formula>"Leve"</formula>
    </cfRule>
  </conditionalFormatting>
  <conditionalFormatting sqref="AS271">
    <cfRule type="cellIs" dxfId="1945" priority="2017" operator="equal">
      <formula>"Extremo"</formula>
    </cfRule>
    <cfRule type="cellIs" dxfId="1944" priority="2018" operator="equal">
      <formula>"Alto"</formula>
    </cfRule>
    <cfRule type="cellIs" dxfId="1943" priority="2019" operator="equal">
      <formula>"Moderado"</formula>
    </cfRule>
    <cfRule type="cellIs" dxfId="1942" priority="2020" operator="equal">
      <formula>"Bajo"</formula>
    </cfRule>
  </conditionalFormatting>
  <conditionalFormatting sqref="AO271">
    <cfRule type="cellIs" dxfId="1941" priority="2012" operator="equal">
      <formula>"Muy Alta"</formula>
    </cfRule>
    <cfRule type="cellIs" dxfId="1940" priority="2013" operator="equal">
      <formula>"Alta"</formula>
    </cfRule>
    <cfRule type="cellIs" dxfId="1939" priority="2014" operator="equal">
      <formula>"Media"</formula>
    </cfRule>
    <cfRule type="cellIs" dxfId="1938" priority="2015" operator="equal">
      <formula>"Baja"</formula>
    </cfRule>
    <cfRule type="cellIs" dxfId="1937" priority="2016" operator="equal">
      <formula>"Muy Baja"</formula>
    </cfRule>
  </conditionalFormatting>
  <conditionalFormatting sqref="AQ271">
    <cfRule type="cellIs" dxfId="1936" priority="2007" operator="equal">
      <formula>"Catastrófico"</formula>
    </cfRule>
    <cfRule type="cellIs" dxfId="1935" priority="2008" operator="equal">
      <formula>"Mayor"</formula>
    </cfRule>
    <cfRule type="cellIs" dxfId="1934" priority="2009" operator="equal">
      <formula>"Moderado"</formula>
    </cfRule>
    <cfRule type="cellIs" dxfId="1933" priority="2010" operator="equal">
      <formula>"Menor"</formula>
    </cfRule>
    <cfRule type="cellIs" dxfId="1932" priority="2011" operator="equal">
      <formula>"Leve"</formula>
    </cfRule>
  </conditionalFormatting>
  <conditionalFormatting sqref="AS276">
    <cfRule type="cellIs" dxfId="1931" priority="2003" operator="equal">
      <formula>"Extremo"</formula>
    </cfRule>
    <cfRule type="cellIs" dxfId="1930" priority="2004" operator="equal">
      <formula>"Alto"</formula>
    </cfRule>
    <cfRule type="cellIs" dxfId="1929" priority="2005" operator="equal">
      <formula>"Moderado"</formula>
    </cfRule>
    <cfRule type="cellIs" dxfId="1928" priority="2006" operator="equal">
      <formula>"Bajo"</formula>
    </cfRule>
  </conditionalFormatting>
  <conditionalFormatting sqref="AO276">
    <cfRule type="cellIs" dxfId="1927" priority="1998" operator="equal">
      <formula>"Muy Alta"</formula>
    </cfRule>
    <cfRule type="cellIs" dxfId="1926" priority="1999" operator="equal">
      <formula>"Alta"</formula>
    </cfRule>
    <cfRule type="cellIs" dxfId="1925" priority="2000" operator="equal">
      <formula>"Media"</formula>
    </cfRule>
    <cfRule type="cellIs" dxfId="1924" priority="2001" operator="equal">
      <formula>"Baja"</formula>
    </cfRule>
    <cfRule type="cellIs" dxfId="1923" priority="2002" operator="equal">
      <formula>"Muy Baja"</formula>
    </cfRule>
  </conditionalFormatting>
  <conditionalFormatting sqref="AQ276">
    <cfRule type="cellIs" dxfId="1922" priority="1993" operator="equal">
      <formula>"Catastrófico"</formula>
    </cfRule>
    <cfRule type="cellIs" dxfId="1921" priority="1994" operator="equal">
      <formula>"Mayor"</formula>
    </cfRule>
    <cfRule type="cellIs" dxfId="1920" priority="1995" operator="equal">
      <formula>"Moderado"</formula>
    </cfRule>
    <cfRule type="cellIs" dxfId="1919" priority="1996" operator="equal">
      <formula>"Menor"</formula>
    </cfRule>
    <cfRule type="cellIs" dxfId="1918" priority="1997" operator="equal">
      <formula>"Leve"</formula>
    </cfRule>
  </conditionalFormatting>
  <conditionalFormatting sqref="AS277">
    <cfRule type="cellIs" dxfId="1917" priority="1989" operator="equal">
      <formula>"Extremo"</formula>
    </cfRule>
    <cfRule type="cellIs" dxfId="1916" priority="1990" operator="equal">
      <formula>"Alto"</formula>
    </cfRule>
    <cfRule type="cellIs" dxfId="1915" priority="1991" operator="equal">
      <formula>"Moderado"</formula>
    </cfRule>
    <cfRule type="cellIs" dxfId="1914" priority="1992" operator="equal">
      <formula>"Bajo"</formula>
    </cfRule>
  </conditionalFormatting>
  <conditionalFormatting sqref="AO277">
    <cfRule type="cellIs" dxfId="1913" priority="1984" operator="equal">
      <formula>"Muy Alta"</formula>
    </cfRule>
    <cfRule type="cellIs" dxfId="1912" priority="1985" operator="equal">
      <formula>"Alta"</formula>
    </cfRule>
    <cfRule type="cellIs" dxfId="1911" priority="1986" operator="equal">
      <formula>"Media"</formula>
    </cfRule>
    <cfRule type="cellIs" dxfId="1910" priority="1987" operator="equal">
      <formula>"Baja"</formula>
    </cfRule>
    <cfRule type="cellIs" dxfId="1909" priority="1988" operator="equal">
      <formula>"Muy Baja"</formula>
    </cfRule>
  </conditionalFormatting>
  <conditionalFormatting sqref="AQ277">
    <cfRule type="cellIs" dxfId="1908" priority="1979" operator="equal">
      <formula>"Catastrófico"</formula>
    </cfRule>
    <cfRule type="cellIs" dxfId="1907" priority="1980" operator="equal">
      <formula>"Mayor"</formula>
    </cfRule>
    <cfRule type="cellIs" dxfId="1906" priority="1981" operator="equal">
      <formula>"Moderado"</formula>
    </cfRule>
    <cfRule type="cellIs" dxfId="1905" priority="1982" operator="equal">
      <formula>"Menor"</formula>
    </cfRule>
    <cfRule type="cellIs" dxfId="1904" priority="1983" operator="equal">
      <formula>"Leve"</formula>
    </cfRule>
  </conditionalFormatting>
  <conditionalFormatting sqref="AS282">
    <cfRule type="cellIs" dxfId="1903" priority="1975" operator="equal">
      <formula>"Extremo"</formula>
    </cfRule>
    <cfRule type="cellIs" dxfId="1902" priority="1976" operator="equal">
      <formula>"Alto"</formula>
    </cfRule>
    <cfRule type="cellIs" dxfId="1901" priority="1977" operator="equal">
      <formula>"Moderado"</formula>
    </cfRule>
    <cfRule type="cellIs" dxfId="1900" priority="1978" operator="equal">
      <formula>"Bajo"</formula>
    </cfRule>
  </conditionalFormatting>
  <conditionalFormatting sqref="AO282">
    <cfRule type="cellIs" dxfId="1899" priority="1970" operator="equal">
      <formula>"Muy Alta"</formula>
    </cfRule>
    <cfRule type="cellIs" dxfId="1898" priority="1971" operator="equal">
      <formula>"Alta"</formula>
    </cfRule>
    <cfRule type="cellIs" dxfId="1897" priority="1972" operator="equal">
      <formula>"Media"</formula>
    </cfRule>
    <cfRule type="cellIs" dxfId="1896" priority="1973" operator="equal">
      <formula>"Baja"</formula>
    </cfRule>
    <cfRule type="cellIs" dxfId="1895" priority="1974" operator="equal">
      <formula>"Muy Baja"</formula>
    </cfRule>
  </conditionalFormatting>
  <conditionalFormatting sqref="AQ282">
    <cfRule type="cellIs" dxfId="1894" priority="1965" operator="equal">
      <formula>"Catastrófico"</formula>
    </cfRule>
    <cfRule type="cellIs" dxfId="1893" priority="1966" operator="equal">
      <formula>"Mayor"</formula>
    </cfRule>
    <cfRule type="cellIs" dxfId="1892" priority="1967" operator="equal">
      <formula>"Moderado"</formula>
    </cfRule>
    <cfRule type="cellIs" dxfId="1891" priority="1968" operator="equal">
      <formula>"Menor"</formula>
    </cfRule>
    <cfRule type="cellIs" dxfId="1890" priority="1969" operator="equal">
      <formula>"Leve"</formula>
    </cfRule>
  </conditionalFormatting>
  <conditionalFormatting sqref="AS283">
    <cfRule type="cellIs" dxfId="1889" priority="1961" operator="equal">
      <formula>"Extremo"</formula>
    </cfRule>
    <cfRule type="cellIs" dxfId="1888" priority="1962" operator="equal">
      <formula>"Alto"</formula>
    </cfRule>
    <cfRule type="cellIs" dxfId="1887" priority="1963" operator="equal">
      <formula>"Moderado"</formula>
    </cfRule>
    <cfRule type="cellIs" dxfId="1886" priority="1964" operator="equal">
      <formula>"Bajo"</formula>
    </cfRule>
  </conditionalFormatting>
  <conditionalFormatting sqref="AO283">
    <cfRule type="cellIs" dxfId="1885" priority="1956" operator="equal">
      <formula>"Muy Alta"</formula>
    </cfRule>
    <cfRule type="cellIs" dxfId="1884" priority="1957" operator="equal">
      <formula>"Alta"</formula>
    </cfRule>
    <cfRule type="cellIs" dxfId="1883" priority="1958" operator="equal">
      <formula>"Media"</formula>
    </cfRule>
    <cfRule type="cellIs" dxfId="1882" priority="1959" operator="equal">
      <formula>"Baja"</formula>
    </cfRule>
    <cfRule type="cellIs" dxfId="1881" priority="1960" operator="equal">
      <formula>"Muy Baja"</formula>
    </cfRule>
  </conditionalFormatting>
  <conditionalFormatting sqref="AQ283">
    <cfRule type="cellIs" dxfId="1880" priority="1951" operator="equal">
      <formula>"Catastrófico"</formula>
    </cfRule>
    <cfRule type="cellIs" dxfId="1879" priority="1952" operator="equal">
      <formula>"Mayor"</formula>
    </cfRule>
    <cfRule type="cellIs" dxfId="1878" priority="1953" operator="equal">
      <formula>"Moderado"</formula>
    </cfRule>
    <cfRule type="cellIs" dxfId="1877" priority="1954" operator="equal">
      <formula>"Menor"</formula>
    </cfRule>
    <cfRule type="cellIs" dxfId="1876" priority="1955" operator="equal">
      <formula>"Leve"</formula>
    </cfRule>
  </conditionalFormatting>
  <conditionalFormatting sqref="AS284">
    <cfRule type="cellIs" dxfId="1875" priority="1947" operator="equal">
      <formula>"Extremo"</formula>
    </cfRule>
    <cfRule type="cellIs" dxfId="1874" priority="1948" operator="equal">
      <formula>"Alto"</formula>
    </cfRule>
    <cfRule type="cellIs" dxfId="1873" priority="1949" operator="equal">
      <formula>"Moderado"</formula>
    </cfRule>
    <cfRule type="cellIs" dxfId="1872" priority="1950" operator="equal">
      <formula>"Bajo"</formula>
    </cfRule>
  </conditionalFormatting>
  <conditionalFormatting sqref="AO284">
    <cfRule type="cellIs" dxfId="1871" priority="1942" operator="equal">
      <formula>"Muy Alta"</formula>
    </cfRule>
    <cfRule type="cellIs" dxfId="1870" priority="1943" operator="equal">
      <formula>"Alta"</formula>
    </cfRule>
    <cfRule type="cellIs" dxfId="1869" priority="1944" operator="equal">
      <formula>"Media"</formula>
    </cfRule>
    <cfRule type="cellIs" dxfId="1868" priority="1945" operator="equal">
      <formula>"Baja"</formula>
    </cfRule>
    <cfRule type="cellIs" dxfId="1867" priority="1946" operator="equal">
      <formula>"Muy Baja"</formula>
    </cfRule>
  </conditionalFormatting>
  <conditionalFormatting sqref="AQ284">
    <cfRule type="cellIs" dxfId="1866" priority="1937" operator="equal">
      <formula>"Catastrófico"</formula>
    </cfRule>
    <cfRule type="cellIs" dxfId="1865" priority="1938" operator="equal">
      <formula>"Mayor"</formula>
    </cfRule>
    <cfRule type="cellIs" dxfId="1864" priority="1939" operator="equal">
      <formula>"Moderado"</formula>
    </cfRule>
    <cfRule type="cellIs" dxfId="1863" priority="1940" operator="equal">
      <formula>"Menor"</formula>
    </cfRule>
    <cfRule type="cellIs" dxfId="1862" priority="1941" operator="equal">
      <formula>"Leve"</formula>
    </cfRule>
  </conditionalFormatting>
  <conditionalFormatting sqref="AS288">
    <cfRule type="cellIs" dxfId="1861" priority="1933" operator="equal">
      <formula>"Extremo"</formula>
    </cfRule>
    <cfRule type="cellIs" dxfId="1860" priority="1934" operator="equal">
      <formula>"Alto"</formula>
    </cfRule>
    <cfRule type="cellIs" dxfId="1859" priority="1935" operator="equal">
      <formula>"Moderado"</formula>
    </cfRule>
    <cfRule type="cellIs" dxfId="1858" priority="1936" operator="equal">
      <formula>"Bajo"</formula>
    </cfRule>
  </conditionalFormatting>
  <conditionalFormatting sqref="AO288">
    <cfRule type="cellIs" dxfId="1857" priority="1928" operator="equal">
      <formula>"Muy Alta"</formula>
    </cfRule>
    <cfRule type="cellIs" dxfId="1856" priority="1929" operator="equal">
      <formula>"Alta"</formula>
    </cfRule>
    <cfRule type="cellIs" dxfId="1855" priority="1930" operator="equal">
      <formula>"Media"</formula>
    </cfRule>
    <cfRule type="cellIs" dxfId="1854" priority="1931" operator="equal">
      <formula>"Baja"</formula>
    </cfRule>
    <cfRule type="cellIs" dxfId="1853" priority="1932" operator="equal">
      <formula>"Muy Baja"</formula>
    </cfRule>
  </conditionalFormatting>
  <conditionalFormatting sqref="AQ288">
    <cfRule type="cellIs" dxfId="1852" priority="1923" operator="equal">
      <formula>"Catastrófico"</formula>
    </cfRule>
    <cfRule type="cellIs" dxfId="1851" priority="1924" operator="equal">
      <formula>"Mayor"</formula>
    </cfRule>
    <cfRule type="cellIs" dxfId="1850" priority="1925" operator="equal">
      <formula>"Moderado"</formula>
    </cfRule>
    <cfRule type="cellIs" dxfId="1849" priority="1926" operator="equal">
      <formula>"Menor"</formula>
    </cfRule>
    <cfRule type="cellIs" dxfId="1848" priority="1927" operator="equal">
      <formula>"Leve"</formula>
    </cfRule>
  </conditionalFormatting>
  <conditionalFormatting sqref="AS289">
    <cfRule type="cellIs" dxfId="1847" priority="1919" operator="equal">
      <formula>"Extremo"</formula>
    </cfRule>
    <cfRule type="cellIs" dxfId="1846" priority="1920" operator="equal">
      <formula>"Alto"</formula>
    </cfRule>
    <cfRule type="cellIs" dxfId="1845" priority="1921" operator="equal">
      <formula>"Moderado"</formula>
    </cfRule>
    <cfRule type="cellIs" dxfId="1844" priority="1922" operator="equal">
      <formula>"Bajo"</formula>
    </cfRule>
  </conditionalFormatting>
  <conditionalFormatting sqref="AO289">
    <cfRule type="cellIs" dxfId="1843" priority="1914" operator="equal">
      <formula>"Muy Alta"</formula>
    </cfRule>
    <cfRule type="cellIs" dxfId="1842" priority="1915" operator="equal">
      <formula>"Alta"</formula>
    </cfRule>
    <cfRule type="cellIs" dxfId="1841" priority="1916" operator="equal">
      <formula>"Media"</formula>
    </cfRule>
    <cfRule type="cellIs" dxfId="1840" priority="1917" operator="equal">
      <formula>"Baja"</formula>
    </cfRule>
    <cfRule type="cellIs" dxfId="1839" priority="1918" operator="equal">
      <formula>"Muy Baja"</formula>
    </cfRule>
  </conditionalFormatting>
  <conditionalFormatting sqref="AQ289">
    <cfRule type="cellIs" dxfId="1838" priority="1909" operator="equal">
      <formula>"Catastrófico"</formula>
    </cfRule>
    <cfRule type="cellIs" dxfId="1837" priority="1910" operator="equal">
      <formula>"Mayor"</formula>
    </cfRule>
    <cfRule type="cellIs" dxfId="1836" priority="1911" operator="equal">
      <formula>"Moderado"</formula>
    </cfRule>
    <cfRule type="cellIs" dxfId="1835" priority="1912" operator="equal">
      <formula>"Menor"</formula>
    </cfRule>
    <cfRule type="cellIs" dxfId="1834" priority="1913" operator="equal">
      <formula>"Leve"</formula>
    </cfRule>
  </conditionalFormatting>
  <conditionalFormatting sqref="AS290">
    <cfRule type="cellIs" dxfId="1833" priority="1905" operator="equal">
      <formula>"Extremo"</formula>
    </cfRule>
    <cfRule type="cellIs" dxfId="1832" priority="1906" operator="equal">
      <formula>"Alto"</formula>
    </cfRule>
    <cfRule type="cellIs" dxfId="1831" priority="1907" operator="equal">
      <formula>"Moderado"</formula>
    </cfRule>
    <cfRule type="cellIs" dxfId="1830" priority="1908" operator="equal">
      <formula>"Bajo"</formula>
    </cfRule>
  </conditionalFormatting>
  <conditionalFormatting sqref="AO290">
    <cfRule type="cellIs" dxfId="1829" priority="1900" operator="equal">
      <formula>"Muy Alta"</formula>
    </cfRule>
    <cfRule type="cellIs" dxfId="1828" priority="1901" operator="equal">
      <formula>"Alta"</formula>
    </cfRule>
    <cfRule type="cellIs" dxfId="1827" priority="1902" operator="equal">
      <formula>"Media"</formula>
    </cfRule>
    <cfRule type="cellIs" dxfId="1826" priority="1903" operator="equal">
      <formula>"Baja"</formula>
    </cfRule>
    <cfRule type="cellIs" dxfId="1825" priority="1904" operator="equal">
      <formula>"Muy Baja"</formula>
    </cfRule>
  </conditionalFormatting>
  <conditionalFormatting sqref="AQ290">
    <cfRule type="cellIs" dxfId="1824" priority="1895" operator="equal">
      <formula>"Catastrófico"</formula>
    </cfRule>
    <cfRule type="cellIs" dxfId="1823" priority="1896" operator="equal">
      <formula>"Mayor"</formula>
    </cfRule>
    <cfRule type="cellIs" dxfId="1822" priority="1897" operator="equal">
      <formula>"Moderado"</formula>
    </cfRule>
    <cfRule type="cellIs" dxfId="1821" priority="1898" operator="equal">
      <formula>"Menor"</formula>
    </cfRule>
    <cfRule type="cellIs" dxfId="1820" priority="1899" operator="equal">
      <formula>"Leve"</formula>
    </cfRule>
  </conditionalFormatting>
  <conditionalFormatting sqref="AV288">
    <cfRule type="cellIs" dxfId="1819" priority="1891" operator="equal">
      <formula>"Extremo"</formula>
    </cfRule>
    <cfRule type="cellIs" dxfId="1818" priority="1892" operator="equal">
      <formula>"Alto"</formula>
    </cfRule>
    <cfRule type="cellIs" dxfId="1817" priority="1893" operator="equal">
      <formula>"Moderado"</formula>
    </cfRule>
    <cfRule type="cellIs" dxfId="1816" priority="1894" operator="equal">
      <formula>"Bajo"</formula>
    </cfRule>
  </conditionalFormatting>
  <conditionalFormatting sqref="AS294">
    <cfRule type="cellIs" dxfId="1815" priority="1887" operator="equal">
      <formula>"Extremo"</formula>
    </cfRule>
    <cfRule type="cellIs" dxfId="1814" priority="1888" operator="equal">
      <formula>"Alto"</formula>
    </cfRule>
    <cfRule type="cellIs" dxfId="1813" priority="1889" operator="equal">
      <formula>"Moderado"</formula>
    </cfRule>
    <cfRule type="cellIs" dxfId="1812" priority="1890" operator="equal">
      <formula>"Bajo"</formula>
    </cfRule>
  </conditionalFormatting>
  <conditionalFormatting sqref="AO294">
    <cfRule type="cellIs" dxfId="1811" priority="1882" operator="equal">
      <formula>"Muy Alta"</formula>
    </cfRule>
    <cfRule type="cellIs" dxfId="1810" priority="1883" operator="equal">
      <formula>"Alta"</formula>
    </cfRule>
    <cfRule type="cellIs" dxfId="1809" priority="1884" operator="equal">
      <formula>"Media"</formula>
    </cfRule>
    <cfRule type="cellIs" dxfId="1808" priority="1885" operator="equal">
      <formula>"Baja"</formula>
    </cfRule>
    <cfRule type="cellIs" dxfId="1807" priority="1886" operator="equal">
      <formula>"Muy Baja"</formula>
    </cfRule>
  </conditionalFormatting>
  <conditionalFormatting sqref="AQ294">
    <cfRule type="cellIs" dxfId="1806" priority="1877" operator="equal">
      <formula>"Catastrófico"</formula>
    </cfRule>
    <cfRule type="cellIs" dxfId="1805" priority="1878" operator="equal">
      <formula>"Mayor"</formula>
    </cfRule>
    <cfRule type="cellIs" dxfId="1804" priority="1879" operator="equal">
      <formula>"Moderado"</formula>
    </cfRule>
    <cfRule type="cellIs" dxfId="1803" priority="1880" operator="equal">
      <formula>"Menor"</formula>
    </cfRule>
    <cfRule type="cellIs" dxfId="1802" priority="1881" operator="equal">
      <formula>"Leve"</formula>
    </cfRule>
  </conditionalFormatting>
  <conditionalFormatting sqref="AS295">
    <cfRule type="cellIs" dxfId="1801" priority="1873" operator="equal">
      <formula>"Extremo"</formula>
    </cfRule>
    <cfRule type="cellIs" dxfId="1800" priority="1874" operator="equal">
      <formula>"Alto"</formula>
    </cfRule>
    <cfRule type="cellIs" dxfId="1799" priority="1875" operator="equal">
      <formula>"Moderado"</formula>
    </cfRule>
    <cfRule type="cellIs" dxfId="1798" priority="1876" operator="equal">
      <formula>"Bajo"</formula>
    </cfRule>
  </conditionalFormatting>
  <conditionalFormatting sqref="AO295">
    <cfRule type="cellIs" dxfId="1797" priority="1868" operator="equal">
      <formula>"Muy Alta"</formula>
    </cfRule>
    <cfRule type="cellIs" dxfId="1796" priority="1869" operator="equal">
      <formula>"Alta"</formula>
    </cfRule>
    <cfRule type="cellIs" dxfId="1795" priority="1870" operator="equal">
      <formula>"Media"</formula>
    </cfRule>
    <cfRule type="cellIs" dxfId="1794" priority="1871" operator="equal">
      <formula>"Baja"</formula>
    </cfRule>
    <cfRule type="cellIs" dxfId="1793" priority="1872" operator="equal">
      <formula>"Muy Baja"</formula>
    </cfRule>
  </conditionalFormatting>
  <conditionalFormatting sqref="AQ295">
    <cfRule type="cellIs" dxfId="1792" priority="1863" operator="equal">
      <formula>"Catastrófico"</formula>
    </cfRule>
    <cfRule type="cellIs" dxfId="1791" priority="1864" operator="equal">
      <formula>"Mayor"</formula>
    </cfRule>
    <cfRule type="cellIs" dxfId="1790" priority="1865" operator="equal">
      <formula>"Moderado"</formula>
    </cfRule>
    <cfRule type="cellIs" dxfId="1789" priority="1866" operator="equal">
      <formula>"Menor"</formula>
    </cfRule>
    <cfRule type="cellIs" dxfId="1788" priority="1867" operator="equal">
      <formula>"Leve"</formula>
    </cfRule>
  </conditionalFormatting>
  <conditionalFormatting sqref="AV294">
    <cfRule type="cellIs" dxfId="1787" priority="1859" operator="equal">
      <formula>"Extremo"</formula>
    </cfRule>
    <cfRule type="cellIs" dxfId="1786" priority="1860" operator="equal">
      <formula>"Alto"</formula>
    </cfRule>
    <cfRule type="cellIs" dxfId="1785" priority="1861" operator="equal">
      <formula>"Moderado"</formula>
    </cfRule>
    <cfRule type="cellIs" dxfId="1784" priority="1862" operator="equal">
      <formula>"Bajo"</formula>
    </cfRule>
  </conditionalFormatting>
  <conditionalFormatting sqref="AS300">
    <cfRule type="cellIs" dxfId="1783" priority="1841" operator="equal">
      <formula>"Extremo"</formula>
    </cfRule>
    <cfRule type="cellIs" dxfId="1782" priority="1842" operator="equal">
      <formula>"Alto"</formula>
    </cfRule>
    <cfRule type="cellIs" dxfId="1781" priority="1843" operator="equal">
      <formula>"Moderado"</formula>
    </cfRule>
    <cfRule type="cellIs" dxfId="1780" priority="1844" operator="equal">
      <formula>"Bajo"</formula>
    </cfRule>
  </conditionalFormatting>
  <conditionalFormatting sqref="AO300">
    <cfRule type="cellIs" dxfId="1779" priority="1836" operator="equal">
      <formula>"Muy Alta"</formula>
    </cfRule>
    <cfRule type="cellIs" dxfId="1778" priority="1837" operator="equal">
      <formula>"Alta"</formula>
    </cfRule>
    <cfRule type="cellIs" dxfId="1777" priority="1838" operator="equal">
      <formula>"Media"</formula>
    </cfRule>
    <cfRule type="cellIs" dxfId="1776" priority="1839" operator="equal">
      <formula>"Baja"</formula>
    </cfRule>
    <cfRule type="cellIs" dxfId="1775" priority="1840" operator="equal">
      <formula>"Muy Baja"</formula>
    </cfRule>
  </conditionalFormatting>
  <conditionalFormatting sqref="AQ300">
    <cfRule type="cellIs" dxfId="1774" priority="1831" operator="equal">
      <formula>"Catastrófico"</formula>
    </cfRule>
    <cfRule type="cellIs" dxfId="1773" priority="1832" operator="equal">
      <formula>"Mayor"</formula>
    </cfRule>
    <cfRule type="cellIs" dxfId="1772" priority="1833" operator="equal">
      <formula>"Moderado"</formula>
    </cfRule>
    <cfRule type="cellIs" dxfId="1771" priority="1834" operator="equal">
      <formula>"Menor"</formula>
    </cfRule>
    <cfRule type="cellIs" dxfId="1770" priority="1835" operator="equal">
      <formula>"Leve"</formula>
    </cfRule>
  </conditionalFormatting>
  <conditionalFormatting sqref="AS306">
    <cfRule type="cellIs" dxfId="1769" priority="1827" operator="equal">
      <formula>"Extremo"</formula>
    </cfRule>
    <cfRule type="cellIs" dxfId="1768" priority="1828" operator="equal">
      <formula>"Alto"</formula>
    </cfRule>
    <cfRule type="cellIs" dxfId="1767" priority="1829" operator="equal">
      <formula>"Moderado"</formula>
    </cfRule>
    <cfRule type="cellIs" dxfId="1766" priority="1830" operator="equal">
      <formula>"Bajo"</formula>
    </cfRule>
  </conditionalFormatting>
  <conditionalFormatting sqref="AO306">
    <cfRule type="cellIs" dxfId="1765" priority="1822" operator="equal">
      <formula>"Muy Alta"</formula>
    </cfRule>
    <cfRule type="cellIs" dxfId="1764" priority="1823" operator="equal">
      <formula>"Alta"</formula>
    </cfRule>
    <cfRule type="cellIs" dxfId="1763" priority="1824" operator="equal">
      <formula>"Media"</formula>
    </cfRule>
    <cfRule type="cellIs" dxfId="1762" priority="1825" operator="equal">
      <formula>"Baja"</formula>
    </cfRule>
    <cfRule type="cellIs" dxfId="1761" priority="1826" operator="equal">
      <formula>"Muy Baja"</formula>
    </cfRule>
  </conditionalFormatting>
  <conditionalFormatting sqref="AQ306">
    <cfRule type="cellIs" dxfId="1760" priority="1817" operator="equal">
      <formula>"Catastrófico"</formula>
    </cfRule>
    <cfRule type="cellIs" dxfId="1759" priority="1818" operator="equal">
      <formula>"Mayor"</formula>
    </cfRule>
    <cfRule type="cellIs" dxfId="1758" priority="1819" operator="equal">
      <formula>"Moderado"</formula>
    </cfRule>
    <cfRule type="cellIs" dxfId="1757" priority="1820" operator="equal">
      <formula>"Menor"</formula>
    </cfRule>
    <cfRule type="cellIs" dxfId="1756" priority="1821" operator="equal">
      <formula>"Leve"</formula>
    </cfRule>
  </conditionalFormatting>
  <conditionalFormatting sqref="AS307">
    <cfRule type="cellIs" dxfId="1755" priority="1813" operator="equal">
      <formula>"Extremo"</formula>
    </cfRule>
    <cfRule type="cellIs" dxfId="1754" priority="1814" operator="equal">
      <formula>"Alto"</formula>
    </cfRule>
    <cfRule type="cellIs" dxfId="1753" priority="1815" operator="equal">
      <formula>"Moderado"</formula>
    </cfRule>
    <cfRule type="cellIs" dxfId="1752" priority="1816" operator="equal">
      <formula>"Bajo"</formula>
    </cfRule>
  </conditionalFormatting>
  <conditionalFormatting sqref="AO307">
    <cfRule type="cellIs" dxfId="1751" priority="1808" operator="equal">
      <formula>"Muy Alta"</formula>
    </cfRule>
    <cfRule type="cellIs" dxfId="1750" priority="1809" operator="equal">
      <formula>"Alta"</formula>
    </cfRule>
    <cfRule type="cellIs" dxfId="1749" priority="1810" operator="equal">
      <formula>"Media"</formula>
    </cfRule>
    <cfRule type="cellIs" dxfId="1748" priority="1811" operator="equal">
      <formula>"Baja"</formula>
    </cfRule>
    <cfRule type="cellIs" dxfId="1747" priority="1812" operator="equal">
      <formula>"Muy Baja"</formula>
    </cfRule>
  </conditionalFormatting>
  <conditionalFormatting sqref="AQ307">
    <cfRule type="cellIs" dxfId="1746" priority="1803" operator="equal">
      <formula>"Catastrófico"</formula>
    </cfRule>
    <cfRule type="cellIs" dxfId="1745" priority="1804" operator="equal">
      <formula>"Mayor"</formula>
    </cfRule>
    <cfRule type="cellIs" dxfId="1744" priority="1805" operator="equal">
      <formula>"Moderado"</formula>
    </cfRule>
    <cfRule type="cellIs" dxfId="1743" priority="1806" operator="equal">
      <formula>"Menor"</formula>
    </cfRule>
    <cfRule type="cellIs" dxfId="1742" priority="1807" operator="equal">
      <formula>"Leve"</formula>
    </cfRule>
  </conditionalFormatting>
  <conditionalFormatting sqref="AV306">
    <cfRule type="cellIs" dxfId="1741" priority="1799" operator="equal">
      <formula>"Extremo"</formula>
    </cfRule>
    <cfRule type="cellIs" dxfId="1740" priority="1800" operator="equal">
      <formula>"Alto"</formula>
    </cfRule>
    <cfRule type="cellIs" dxfId="1739" priority="1801" operator="equal">
      <formula>"Moderado"</formula>
    </cfRule>
    <cfRule type="cellIs" dxfId="1738" priority="1802" operator="equal">
      <formula>"Bajo"</formula>
    </cfRule>
  </conditionalFormatting>
  <conditionalFormatting sqref="AS312">
    <cfRule type="cellIs" dxfId="1737" priority="1795" operator="equal">
      <formula>"Extremo"</formula>
    </cfRule>
    <cfRule type="cellIs" dxfId="1736" priority="1796" operator="equal">
      <formula>"Alto"</formula>
    </cfRule>
    <cfRule type="cellIs" dxfId="1735" priority="1797" operator="equal">
      <formula>"Moderado"</formula>
    </cfRule>
    <cfRule type="cellIs" dxfId="1734" priority="1798" operator="equal">
      <formula>"Bajo"</formula>
    </cfRule>
  </conditionalFormatting>
  <conditionalFormatting sqref="AO312">
    <cfRule type="cellIs" dxfId="1733" priority="1790" operator="equal">
      <formula>"Muy Alta"</formula>
    </cfRule>
    <cfRule type="cellIs" dxfId="1732" priority="1791" operator="equal">
      <formula>"Alta"</formula>
    </cfRule>
    <cfRule type="cellIs" dxfId="1731" priority="1792" operator="equal">
      <formula>"Media"</formula>
    </cfRule>
    <cfRule type="cellIs" dxfId="1730" priority="1793" operator="equal">
      <formula>"Baja"</formula>
    </cfRule>
    <cfRule type="cellIs" dxfId="1729" priority="1794" operator="equal">
      <formula>"Muy Baja"</formula>
    </cfRule>
  </conditionalFormatting>
  <conditionalFormatting sqref="AQ312">
    <cfRule type="cellIs" dxfId="1728" priority="1785" operator="equal">
      <formula>"Catastrófico"</formula>
    </cfRule>
    <cfRule type="cellIs" dxfId="1727" priority="1786" operator="equal">
      <formula>"Mayor"</formula>
    </cfRule>
    <cfRule type="cellIs" dxfId="1726" priority="1787" operator="equal">
      <formula>"Moderado"</formula>
    </cfRule>
    <cfRule type="cellIs" dxfId="1725" priority="1788" operator="equal">
      <formula>"Menor"</formula>
    </cfRule>
    <cfRule type="cellIs" dxfId="1724" priority="1789" operator="equal">
      <formula>"Leve"</formula>
    </cfRule>
  </conditionalFormatting>
  <conditionalFormatting sqref="AS313">
    <cfRule type="cellIs" dxfId="1723" priority="1781" operator="equal">
      <formula>"Extremo"</formula>
    </cfRule>
    <cfRule type="cellIs" dxfId="1722" priority="1782" operator="equal">
      <formula>"Alto"</formula>
    </cfRule>
    <cfRule type="cellIs" dxfId="1721" priority="1783" operator="equal">
      <formula>"Moderado"</formula>
    </cfRule>
    <cfRule type="cellIs" dxfId="1720" priority="1784" operator="equal">
      <formula>"Bajo"</formula>
    </cfRule>
  </conditionalFormatting>
  <conditionalFormatting sqref="AO313">
    <cfRule type="cellIs" dxfId="1719" priority="1776" operator="equal">
      <formula>"Muy Alta"</formula>
    </cfRule>
    <cfRule type="cellIs" dxfId="1718" priority="1777" operator="equal">
      <formula>"Alta"</formula>
    </cfRule>
    <cfRule type="cellIs" dxfId="1717" priority="1778" operator="equal">
      <formula>"Media"</formula>
    </cfRule>
    <cfRule type="cellIs" dxfId="1716" priority="1779" operator="equal">
      <formula>"Baja"</formula>
    </cfRule>
    <cfRule type="cellIs" dxfId="1715" priority="1780" operator="equal">
      <formula>"Muy Baja"</formula>
    </cfRule>
  </conditionalFormatting>
  <conditionalFormatting sqref="AQ313">
    <cfRule type="cellIs" dxfId="1714" priority="1771" operator="equal">
      <formula>"Catastrófico"</formula>
    </cfRule>
    <cfRule type="cellIs" dxfId="1713" priority="1772" operator="equal">
      <formula>"Mayor"</formula>
    </cfRule>
    <cfRule type="cellIs" dxfId="1712" priority="1773" operator="equal">
      <formula>"Moderado"</formula>
    </cfRule>
    <cfRule type="cellIs" dxfId="1711" priority="1774" operator="equal">
      <formula>"Menor"</formula>
    </cfRule>
    <cfRule type="cellIs" dxfId="1710" priority="1775" operator="equal">
      <formula>"Leve"</formula>
    </cfRule>
  </conditionalFormatting>
  <conditionalFormatting sqref="AV312">
    <cfRule type="cellIs" dxfId="1709" priority="1767" operator="equal">
      <formula>"Extremo"</formula>
    </cfRule>
    <cfRule type="cellIs" dxfId="1708" priority="1768" operator="equal">
      <formula>"Alto"</formula>
    </cfRule>
    <cfRule type="cellIs" dxfId="1707" priority="1769" operator="equal">
      <formula>"Moderado"</formula>
    </cfRule>
    <cfRule type="cellIs" dxfId="1706" priority="1770" operator="equal">
      <formula>"Bajo"</formula>
    </cfRule>
  </conditionalFormatting>
  <conditionalFormatting sqref="AS318">
    <cfRule type="cellIs" dxfId="1705" priority="1763" operator="equal">
      <formula>"Extremo"</formula>
    </cfRule>
    <cfRule type="cellIs" dxfId="1704" priority="1764" operator="equal">
      <formula>"Alto"</formula>
    </cfRule>
    <cfRule type="cellIs" dxfId="1703" priority="1765" operator="equal">
      <formula>"Moderado"</formula>
    </cfRule>
    <cfRule type="cellIs" dxfId="1702" priority="1766" operator="equal">
      <formula>"Bajo"</formula>
    </cfRule>
  </conditionalFormatting>
  <conditionalFormatting sqref="AO318">
    <cfRule type="cellIs" dxfId="1701" priority="1758" operator="equal">
      <formula>"Muy Alta"</formula>
    </cfRule>
    <cfRule type="cellIs" dxfId="1700" priority="1759" operator="equal">
      <formula>"Alta"</formula>
    </cfRule>
    <cfRule type="cellIs" dxfId="1699" priority="1760" operator="equal">
      <formula>"Media"</formula>
    </cfRule>
    <cfRule type="cellIs" dxfId="1698" priority="1761" operator="equal">
      <formula>"Baja"</formula>
    </cfRule>
    <cfRule type="cellIs" dxfId="1697" priority="1762" operator="equal">
      <formula>"Muy Baja"</formula>
    </cfRule>
  </conditionalFormatting>
  <conditionalFormatting sqref="AQ318">
    <cfRule type="cellIs" dxfId="1696" priority="1753" operator="equal">
      <formula>"Catastrófico"</formula>
    </cfRule>
    <cfRule type="cellIs" dxfId="1695" priority="1754" operator="equal">
      <formula>"Mayor"</formula>
    </cfRule>
    <cfRule type="cellIs" dxfId="1694" priority="1755" operator="equal">
      <formula>"Moderado"</formula>
    </cfRule>
    <cfRule type="cellIs" dxfId="1693" priority="1756" operator="equal">
      <formula>"Menor"</formula>
    </cfRule>
    <cfRule type="cellIs" dxfId="1692" priority="1757" operator="equal">
      <formula>"Leve"</formula>
    </cfRule>
  </conditionalFormatting>
  <conditionalFormatting sqref="AS324">
    <cfRule type="cellIs" dxfId="1691" priority="1749" operator="equal">
      <formula>"Extremo"</formula>
    </cfRule>
    <cfRule type="cellIs" dxfId="1690" priority="1750" operator="equal">
      <formula>"Alto"</formula>
    </cfRule>
    <cfRule type="cellIs" dxfId="1689" priority="1751" operator="equal">
      <formula>"Moderado"</formula>
    </cfRule>
    <cfRule type="cellIs" dxfId="1688" priority="1752" operator="equal">
      <formula>"Bajo"</formula>
    </cfRule>
  </conditionalFormatting>
  <conditionalFormatting sqref="AO324">
    <cfRule type="cellIs" dxfId="1687" priority="1744" operator="equal">
      <formula>"Muy Alta"</formula>
    </cfRule>
    <cfRule type="cellIs" dxfId="1686" priority="1745" operator="equal">
      <formula>"Alta"</formula>
    </cfRule>
    <cfRule type="cellIs" dxfId="1685" priority="1746" operator="equal">
      <formula>"Media"</formula>
    </cfRule>
    <cfRule type="cellIs" dxfId="1684" priority="1747" operator="equal">
      <formula>"Baja"</formula>
    </cfRule>
    <cfRule type="cellIs" dxfId="1683" priority="1748" operator="equal">
      <formula>"Muy Baja"</formula>
    </cfRule>
  </conditionalFormatting>
  <conditionalFormatting sqref="AQ324">
    <cfRule type="cellIs" dxfId="1682" priority="1739" operator="equal">
      <formula>"Catastrófico"</formula>
    </cfRule>
    <cfRule type="cellIs" dxfId="1681" priority="1740" operator="equal">
      <formula>"Mayor"</formula>
    </cfRule>
    <cfRule type="cellIs" dxfId="1680" priority="1741" operator="equal">
      <formula>"Moderado"</formula>
    </cfRule>
    <cfRule type="cellIs" dxfId="1679" priority="1742" operator="equal">
      <formula>"Menor"</formula>
    </cfRule>
    <cfRule type="cellIs" dxfId="1678" priority="1743" operator="equal">
      <formula>"Leve"</formula>
    </cfRule>
  </conditionalFormatting>
  <conditionalFormatting sqref="AS325">
    <cfRule type="cellIs" dxfId="1677" priority="1735" operator="equal">
      <formula>"Extremo"</formula>
    </cfRule>
    <cfRule type="cellIs" dxfId="1676" priority="1736" operator="equal">
      <formula>"Alto"</formula>
    </cfRule>
    <cfRule type="cellIs" dxfId="1675" priority="1737" operator="equal">
      <formula>"Moderado"</formula>
    </cfRule>
    <cfRule type="cellIs" dxfId="1674" priority="1738" operator="equal">
      <formula>"Bajo"</formula>
    </cfRule>
  </conditionalFormatting>
  <conditionalFormatting sqref="AO325">
    <cfRule type="cellIs" dxfId="1673" priority="1730" operator="equal">
      <formula>"Muy Alta"</formula>
    </cfRule>
    <cfRule type="cellIs" dxfId="1672" priority="1731" operator="equal">
      <formula>"Alta"</formula>
    </cfRule>
    <cfRule type="cellIs" dxfId="1671" priority="1732" operator="equal">
      <formula>"Media"</formula>
    </cfRule>
    <cfRule type="cellIs" dxfId="1670" priority="1733" operator="equal">
      <formula>"Baja"</formula>
    </cfRule>
    <cfRule type="cellIs" dxfId="1669" priority="1734" operator="equal">
      <formula>"Muy Baja"</formula>
    </cfRule>
  </conditionalFormatting>
  <conditionalFormatting sqref="AQ325">
    <cfRule type="cellIs" dxfId="1668" priority="1725" operator="equal">
      <formula>"Catastrófico"</formula>
    </cfRule>
    <cfRule type="cellIs" dxfId="1667" priority="1726" operator="equal">
      <formula>"Mayor"</formula>
    </cfRule>
    <cfRule type="cellIs" dxfId="1666" priority="1727" operator="equal">
      <formula>"Moderado"</formula>
    </cfRule>
    <cfRule type="cellIs" dxfId="1665" priority="1728" operator="equal">
      <formula>"Menor"</formula>
    </cfRule>
    <cfRule type="cellIs" dxfId="1664" priority="1729" operator="equal">
      <formula>"Leve"</formula>
    </cfRule>
  </conditionalFormatting>
  <conditionalFormatting sqref="AV324">
    <cfRule type="cellIs" dxfId="1663" priority="1721" operator="equal">
      <formula>"Extremo"</formula>
    </cfRule>
    <cfRule type="cellIs" dxfId="1662" priority="1722" operator="equal">
      <formula>"Alto"</formula>
    </cfRule>
    <cfRule type="cellIs" dxfId="1661" priority="1723" operator="equal">
      <formula>"Moderado"</formula>
    </cfRule>
    <cfRule type="cellIs" dxfId="1660" priority="1724" operator="equal">
      <formula>"Bajo"</formula>
    </cfRule>
  </conditionalFormatting>
  <conditionalFormatting sqref="AS330">
    <cfRule type="cellIs" dxfId="1659" priority="1717" operator="equal">
      <formula>"Extremo"</formula>
    </cfRule>
    <cfRule type="cellIs" dxfId="1658" priority="1718" operator="equal">
      <formula>"Alto"</formula>
    </cfRule>
    <cfRule type="cellIs" dxfId="1657" priority="1719" operator="equal">
      <formula>"Moderado"</formula>
    </cfRule>
    <cfRule type="cellIs" dxfId="1656" priority="1720" operator="equal">
      <formula>"Bajo"</formula>
    </cfRule>
  </conditionalFormatting>
  <conditionalFormatting sqref="AO330">
    <cfRule type="cellIs" dxfId="1655" priority="1712" operator="equal">
      <formula>"Muy Alta"</formula>
    </cfRule>
    <cfRule type="cellIs" dxfId="1654" priority="1713" operator="equal">
      <formula>"Alta"</formula>
    </cfRule>
    <cfRule type="cellIs" dxfId="1653" priority="1714" operator="equal">
      <formula>"Media"</formula>
    </cfRule>
    <cfRule type="cellIs" dxfId="1652" priority="1715" operator="equal">
      <formula>"Baja"</formula>
    </cfRule>
    <cfRule type="cellIs" dxfId="1651" priority="1716" operator="equal">
      <formula>"Muy Baja"</formula>
    </cfRule>
  </conditionalFormatting>
  <conditionalFormatting sqref="AQ330">
    <cfRule type="cellIs" dxfId="1650" priority="1707" operator="equal">
      <formula>"Catastrófico"</formula>
    </cfRule>
    <cfRule type="cellIs" dxfId="1649" priority="1708" operator="equal">
      <formula>"Mayor"</formula>
    </cfRule>
    <cfRule type="cellIs" dxfId="1648" priority="1709" operator="equal">
      <formula>"Moderado"</formula>
    </cfRule>
    <cfRule type="cellIs" dxfId="1647" priority="1710" operator="equal">
      <formula>"Menor"</formula>
    </cfRule>
    <cfRule type="cellIs" dxfId="1646" priority="1711" operator="equal">
      <formula>"Leve"</formula>
    </cfRule>
  </conditionalFormatting>
  <conditionalFormatting sqref="AS336">
    <cfRule type="cellIs" dxfId="1645" priority="1703" operator="equal">
      <formula>"Extremo"</formula>
    </cfRule>
    <cfRule type="cellIs" dxfId="1644" priority="1704" operator="equal">
      <formula>"Alto"</formula>
    </cfRule>
    <cfRule type="cellIs" dxfId="1643" priority="1705" operator="equal">
      <formula>"Moderado"</formula>
    </cfRule>
    <cfRule type="cellIs" dxfId="1642" priority="1706" operator="equal">
      <formula>"Bajo"</formula>
    </cfRule>
  </conditionalFormatting>
  <conditionalFormatting sqref="AO336">
    <cfRule type="cellIs" dxfId="1641" priority="1698" operator="equal">
      <formula>"Muy Alta"</formula>
    </cfRule>
    <cfRule type="cellIs" dxfId="1640" priority="1699" operator="equal">
      <formula>"Alta"</formula>
    </cfRule>
    <cfRule type="cellIs" dxfId="1639" priority="1700" operator="equal">
      <formula>"Media"</formula>
    </cfRule>
    <cfRule type="cellIs" dxfId="1638" priority="1701" operator="equal">
      <formula>"Baja"</formula>
    </cfRule>
    <cfRule type="cellIs" dxfId="1637" priority="1702" operator="equal">
      <formula>"Muy Baja"</formula>
    </cfRule>
  </conditionalFormatting>
  <conditionalFormatting sqref="AQ336">
    <cfRule type="cellIs" dxfId="1636" priority="1693" operator="equal">
      <formula>"Catastrófico"</formula>
    </cfRule>
    <cfRule type="cellIs" dxfId="1635" priority="1694" operator="equal">
      <formula>"Mayor"</formula>
    </cfRule>
    <cfRule type="cellIs" dxfId="1634" priority="1695" operator="equal">
      <formula>"Moderado"</formula>
    </cfRule>
    <cfRule type="cellIs" dxfId="1633" priority="1696" operator="equal">
      <formula>"Menor"</formula>
    </cfRule>
    <cfRule type="cellIs" dxfId="1632" priority="1697" operator="equal">
      <formula>"Leve"</formula>
    </cfRule>
  </conditionalFormatting>
  <conditionalFormatting sqref="AS342">
    <cfRule type="cellIs" dxfId="1631" priority="1689" operator="equal">
      <formula>"Extremo"</formula>
    </cfRule>
    <cfRule type="cellIs" dxfId="1630" priority="1690" operator="equal">
      <formula>"Alto"</formula>
    </cfRule>
    <cfRule type="cellIs" dxfId="1629" priority="1691" operator="equal">
      <formula>"Moderado"</formula>
    </cfRule>
    <cfRule type="cellIs" dxfId="1628" priority="1692" operator="equal">
      <formula>"Bajo"</formula>
    </cfRule>
  </conditionalFormatting>
  <conditionalFormatting sqref="AO342">
    <cfRule type="cellIs" dxfId="1627" priority="1684" operator="equal">
      <formula>"Muy Alta"</formula>
    </cfRule>
    <cfRule type="cellIs" dxfId="1626" priority="1685" operator="equal">
      <formula>"Alta"</formula>
    </cfRule>
    <cfRule type="cellIs" dxfId="1625" priority="1686" operator="equal">
      <formula>"Media"</formula>
    </cfRule>
    <cfRule type="cellIs" dxfId="1624" priority="1687" operator="equal">
      <formula>"Baja"</formula>
    </cfRule>
    <cfRule type="cellIs" dxfId="1623" priority="1688" operator="equal">
      <formula>"Muy Baja"</formula>
    </cfRule>
  </conditionalFormatting>
  <conditionalFormatting sqref="AQ342">
    <cfRule type="cellIs" dxfId="1622" priority="1679" operator="equal">
      <formula>"Catastrófico"</formula>
    </cfRule>
    <cfRule type="cellIs" dxfId="1621" priority="1680" operator="equal">
      <formula>"Mayor"</formula>
    </cfRule>
    <cfRule type="cellIs" dxfId="1620" priority="1681" operator="equal">
      <formula>"Moderado"</formula>
    </cfRule>
    <cfRule type="cellIs" dxfId="1619" priority="1682" operator="equal">
      <formula>"Menor"</formula>
    </cfRule>
    <cfRule type="cellIs" dxfId="1618" priority="1683" operator="equal">
      <formula>"Leve"</formula>
    </cfRule>
  </conditionalFormatting>
  <conditionalFormatting sqref="AS348">
    <cfRule type="cellIs" dxfId="1617" priority="1675" operator="equal">
      <formula>"Extremo"</formula>
    </cfRule>
    <cfRule type="cellIs" dxfId="1616" priority="1676" operator="equal">
      <formula>"Alto"</formula>
    </cfRule>
    <cfRule type="cellIs" dxfId="1615" priority="1677" operator="equal">
      <formula>"Moderado"</formula>
    </cfRule>
    <cfRule type="cellIs" dxfId="1614" priority="1678" operator="equal">
      <formula>"Bajo"</formula>
    </cfRule>
  </conditionalFormatting>
  <conditionalFormatting sqref="AO348">
    <cfRule type="cellIs" dxfId="1613" priority="1670" operator="equal">
      <formula>"Muy Alta"</formula>
    </cfRule>
    <cfRule type="cellIs" dxfId="1612" priority="1671" operator="equal">
      <formula>"Alta"</formula>
    </cfRule>
    <cfRule type="cellIs" dxfId="1611" priority="1672" operator="equal">
      <formula>"Media"</formula>
    </cfRule>
    <cfRule type="cellIs" dxfId="1610" priority="1673" operator="equal">
      <formula>"Baja"</formula>
    </cfRule>
    <cfRule type="cellIs" dxfId="1609" priority="1674" operator="equal">
      <formula>"Muy Baja"</formula>
    </cfRule>
  </conditionalFormatting>
  <conditionalFormatting sqref="AQ348">
    <cfRule type="cellIs" dxfId="1608" priority="1665" operator="equal">
      <formula>"Catastrófico"</formula>
    </cfRule>
    <cfRule type="cellIs" dxfId="1607" priority="1666" operator="equal">
      <formula>"Mayor"</formula>
    </cfRule>
    <cfRule type="cellIs" dxfId="1606" priority="1667" operator="equal">
      <formula>"Moderado"</formula>
    </cfRule>
    <cfRule type="cellIs" dxfId="1605" priority="1668" operator="equal">
      <formula>"Menor"</formula>
    </cfRule>
    <cfRule type="cellIs" dxfId="1604" priority="1669" operator="equal">
      <formula>"Leve"</formula>
    </cfRule>
  </conditionalFormatting>
  <conditionalFormatting sqref="AS349">
    <cfRule type="cellIs" dxfId="1603" priority="1661" operator="equal">
      <formula>"Extremo"</formula>
    </cfRule>
    <cfRule type="cellIs" dxfId="1602" priority="1662" operator="equal">
      <formula>"Alto"</formula>
    </cfRule>
    <cfRule type="cellIs" dxfId="1601" priority="1663" operator="equal">
      <formula>"Moderado"</formula>
    </cfRule>
    <cfRule type="cellIs" dxfId="1600" priority="1664" operator="equal">
      <formula>"Bajo"</formula>
    </cfRule>
  </conditionalFormatting>
  <conditionalFormatting sqref="AO349">
    <cfRule type="cellIs" dxfId="1599" priority="1656" operator="equal">
      <formula>"Muy Alta"</formula>
    </cfRule>
    <cfRule type="cellIs" dxfId="1598" priority="1657" operator="equal">
      <formula>"Alta"</formula>
    </cfRule>
    <cfRule type="cellIs" dxfId="1597" priority="1658" operator="equal">
      <formula>"Media"</formula>
    </cfRule>
    <cfRule type="cellIs" dxfId="1596" priority="1659" operator="equal">
      <formula>"Baja"</formula>
    </cfRule>
    <cfRule type="cellIs" dxfId="1595" priority="1660" operator="equal">
      <formula>"Muy Baja"</formula>
    </cfRule>
  </conditionalFormatting>
  <conditionalFormatting sqref="AQ349">
    <cfRule type="cellIs" dxfId="1594" priority="1651" operator="equal">
      <formula>"Catastrófico"</formula>
    </cfRule>
    <cfRule type="cellIs" dxfId="1593" priority="1652" operator="equal">
      <formula>"Mayor"</formula>
    </cfRule>
    <cfRule type="cellIs" dxfId="1592" priority="1653" operator="equal">
      <formula>"Moderado"</formula>
    </cfRule>
    <cfRule type="cellIs" dxfId="1591" priority="1654" operator="equal">
      <formula>"Menor"</formula>
    </cfRule>
    <cfRule type="cellIs" dxfId="1590" priority="1655" operator="equal">
      <formula>"Leve"</formula>
    </cfRule>
  </conditionalFormatting>
  <conditionalFormatting sqref="AV348">
    <cfRule type="cellIs" dxfId="1589" priority="1647" operator="equal">
      <formula>"Extremo"</formula>
    </cfRule>
    <cfRule type="cellIs" dxfId="1588" priority="1648" operator="equal">
      <formula>"Alto"</formula>
    </cfRule>
    <cfRule type="cellIs" dxfId="1587" priority="1649" operator="equal">
      <formula>"Moderado"</formula>
    </cfRule>
    <cfRule type="cellIs" dxfId="1586" priority="1650" operator="equal">
      <formula>"Bajo"</formula>
    </cfRule>
  </conditionalFormatting>
  <conditionalFormatting sqref="AS354">
    <cfRule type="cellIs" dxfId="1585" priority="1643" operator="equal">
      <formula>"Extremo"</formula>
    </cfRule>
    <cfRule type="cellIs" dxfId="1584" priority="1644" operator="equal">
      <formula>"Alto"</formula>
    </cfRule>
    <cfRule type="cellIs" dxfId="1583" priority="1645" operator="equal">
      <formula>"Moderado"</formula>
    </cfRule>
    <cfRule type="cellIs" dxfId="1582" priority="1646" operator="equal">
      <formula>"Bajo"</formula>
    </cfRule>
  </conditionalFormatting>
  <conditionalFormatting sqref="AO354">
    <cfRule type="cellIs" dxfId="1581" priority="1638" operator="equal">
      <formula>"Muy Alta"</formula>
    </cfRule>
    <cfRule type="cellIs" dxfId="1580" priority="1639" operator="equal">
      <formula>"Alta"</formula>
    </cfRule>
    <cfRule type="cellIs" dxfId="1579" priority="1640" operator="equal">
      <formula>"Media"</formula>
    </cfRule>
    <cfRule type="cellIs" dxfId="1578" priority="1641" operator="equal">
      <formula>"Baja"</formula>
    </cfRule>
    <cfRule type="cellIs" dxfId="1577" priority="1642" operator="equal">
      <formula>"Muy Baja"</formula>
    </cfRule>
  </conditionalFormatting>
  <conditionalFormatting sqref="AQ354">
    <cfRule type="cellIs" dxfId="1576" priority="1633" operator="equal">
      <formula>"Catastrófico"</formula>
    </cfRule>
    <cfRule type="cellIs" dxfId="1575" priority="1634" operator="equal">
      <formula>"Mayor"</formula>
    </cfRule>
    <cfRule type="cellIs" dxfId="1574" priority="1635" operator="equal">
      <formula>"Moderado"</formula>
    </cfRule>
    <cfRule type="cellIs" dxfId="1573" priority="1636" operator="equal">
      <formula>"Menor"</formula>
    </cfRule>
    <cfRule type="cellIs" dxfId="1572" priority="1637" operator="equal">
      <formula>"Leve"</formula>
    </cfRule>
  </conditionalFormatting>
  <conditionalFormatting sqref="AS355">
    <cfRule type="cellIs" dxfId="1571" priority="1601" operator="equal">
      <formula>"Extremo"</formula>
    </cfRule>
    <cfRule type="cellIs" dxfId="1570" priority="1602" operator="equal">
      <formula>"Alto"</formula>
    </cfRule>
    <cfRule type="cellIs" dxfId="1569" priority="1603" operator="equal">
      <formula>"Moderado"</formula>
    </cfRule>
    <cfRule type="cellIs" dxfId="1568" priority="1604" operator="equal">
      <formula>"Bajo"</formula>
    </cfRule>
  </conditionalFormatting>
  <conditionalFormatting sqref="AO355">
    <cfRule type="cellIs" dxfId="1567" priority="1596" operator="equal">
      <formula>"Muy Alta"</formula>
    </cfRule>
    <cfRule type="cellIs" dxfId="1566" priority="1597" operator="equal">
      <formula>"Alta"</formula>
    </cfRule>
    <cfRule type="cellIs" dxfId="1565" priority="1598" operator="equal">
      <formula>"Media"</formula>
    </cfRule>
    <cfRule type="cellIs" dxfId="1564" priority="1599" operator="equal">
      <formula>"Baja"</formula>
    </cfRule>
    <cfRule type="cellIs" dxfId="1563" priority="1600" operator="equal">
      <formula>"Muy Baja"</formula>
    </cfRule>
  </conditionalFormatting>
  <conditionalFormatting sqref="AQ355">
    <cfRule type="cellIs" dxfId="1562" priority="1591" operator="equal">
      <formula>"Catastrófico"</formula>
    </cfRule>
    <cfRule type="cellIs" dxfId="1561" priority="1592" operator="equal">
      <formula>"Mayor"</formula>
    </cfRule>
    <cfRule type="cellIs" dxfId="1560" priority="1593" operator="equal">
      <formula>"Moderado"</formula>
    </cfRule>
    <cfRule type="cellIs" dxfId="1559" priority="1594" operator="equal">
      <formula>"Menor"</formula>
    </cfRule>
    <cfRule type="cellIs" dxfId="1558" priority="1595" operator="equal">
      <formula>"Leve"</formula>
    </cfRule>
  </conditionalFormatting>
  <conditionalFormatting sqref="AS356">
    <cfRule type="cellIs" dxfId="1557" priority="1587" operator="equal">
      <formula>"Extremo"</formula>
    </cfRule>
    <cfRule type="cellIs" dxfId="1556" priority="1588" operator="equal">
      <formula>"Alto"</formula>
    </cfRule>
    <cfRule type="cellIs" dxfId="1555" priority="1589" operator="equal">
      <formula>"Moderado"</formula>
    </cfRule>
    <cfRule type="cellIs" dxfId="1554" priority="1590" operator="equal">
      <formula>"Bajo"</formula>
    </cfRule>
  </conditionalFormatting>
  <conditionalFormatting sqref="AO356">
    <cfRule type="cellIs" dxfId="1553" priority="1582" operator="equal">
      <formula>"Muy Alta"</formula>
    </cfRule>
    <cfRule type="cellIs" dxfId="1552" priority="1583" operator="equal">
      <formula>"Alta"</formula>
    </cfRule>
    <cfRule type="cellIs" dxfId="1551" priority="1584" operator="equal">
      <formula>"Media"</formula>
    </cfRule>
    <cfRule type="cellIs" dxfId="1550" priority="1585" operator="equal">
      <formula>"Baja"</formula>
    </cfRule>
    <cfRule type="cellIs" dxfId="1549" priority="1586" operator="equal">
      <formula>"Muy Baja"</formula>
    </cfRule>
  </conditionalFormatting>
  <conditionalFormatting sqref="AQ356">
    <cfRule type="cellIs" dxfId="1548" priority="1577" operator="equal">
      <formula>"Catastrófico"</formula>
    </cfRule>
    <cfRule type="cellIs" dxfId="1547" priority="1578" operator="equal">
      <formula>"Mayor"</formula>
    </cfRule>
    <cfRule type="cellIs" dxfId="1546" priority="1579" operator="equal">
      <formula>"Moderado"</formula>
    </cfRule>
    <cfRule type="cellIs" dxfId="1545" priority="1580" operator="equal">
      <formula>"Menor"</formula>
    </cfRule>
    <cfRule type="cellIs" dxfId="1544" priority="1581" operator="equal">
      <formula>"Leve"</formula>
    </cfRule>
  </conditionalFormatting>
  <conditionalFormatting sqref="AV354">
    <cfRule type="cellIs" dxfId="1543" priority="1573" operator="equal">
      <formula>"Extremo"</formula>
    </cfRule>
    <cfRule type="cellIs" dxfId="1542" priority="1574" operator="equal">
      <formula>"Alto"</formula>
    </cfRule>
    <cfRule type="cellIs" dxfId="1541" priority="1575" operator="equal">
      <formula>"Moderado"</formula>
    </cfRule>
    <cfRule type="cellIs" dxfId="1540" priority="1576" operator="equal">
      <formula>"Bajo"</formula>
    </cfRule>
  </conditionalFormatting>
  <conditionalFormatting sqref="AS360">
    <cfRule type="cellIs" dxfId="1539" priority="1569" operator="equal">
      <formula>"Extremo"</formula>
    </cfRule>
    <cfRule type="cellIs" dxfId="1538" priority="1570" operator="equal">
      <formula>"Alto"</formula>
    </cfRule>
    <cfRule type="cellIs" dxfId="1537" priority="1571" operator="equal">
      <formula>"Moderado"</formula>
    </cfRule>
    <cfRule type="cellIs" dxfId="1536" priority="1572" operator="equal">
      <formula>"Bajo"</formula>
    </cfRule>
  </conditionalFormatting>
  <conditionalFormatting sqref="AO360">
    <cfRule type="cellIs" dxfId="1535" priority="1564" operator="equal">
      <formula>"Muy Alta"</formula>
    </cfRule>
    <cfRule type="cellIs" dxfId="1534" priority="1565" operator="equal">
      <formula>"Alta"</formula>
    </cfRule>
    <cfRule type="cellIs" dxfId="1533" priority="1566" operator="equal">
      <formula>"Media"</formula>
    </cfRule>
    <cfRule type="cellIs" dxfId="1532" priority="1567" operator="equal">
      <formula>"Baja"</formula>
    </cfRule>
    <cfRule type="cellIs" dxfId="1531" priority="1568" operator="equal">
      <formula>"Muy Baja"</formula>
    </cfRule>
  </conditionalFormatting>
  <conditionalFormatting sqref="AQ360">
    <cfRule type="cellIs" dxfId="1530" priority="1559" operator="equal">
      <formula>"Catastrófico"</formula>
    </cfRule>
    <cfRule type="cellIs" dxfId="1529" priority="1560" operator="equal">
      <formula>"Mayor"</formula>
    </cfRule>
    <cfRule type="cellIs" dxfId="1528" priority="1561" operator="equal">
      <formula>"Moderado"</formula>
    </cfRule>
    <cfRule type="cellIs" dxfId="1527" priority="1562" operator="equal">
      <formula>"Menor"</formula>
    </cfRule>
    <cfRule type="cellIs" dxfId="1526" priority="1563" operator="equal">
      <formula>"Leve"</formula>
    </cfRule>
  </conditionalFormatting>
  <conditionalFormatting sqref="AS366">
    <cfRule type="cellIs" dxfId="1525" priority="1555" operator="equal">
      <formula>"Extremo"</formula>
    </cfRule>
    <cfRule type="cellIs" dxfId="1524" priority="1556" operator="equal">
      <formula>"Alto"</formula>
    </cfRule>
    <cfRule type="cellIs" dxfId="1523" priority="1557" operator="equal">
      <formula>"Moderado"</formula>
    </cfRule>
    <cfRule type="cellIs" dxfId="1522" priority="1558" operator="equal">
      <formula>"Bajo"</formula>
    </cfRule>
  </conditionalFormatting>
  <conditionalFormatting sqref="AO366">
    <cfRule type="cellIs" dxfId="1521" priority="1550" operator="equal">
      <formula>"Muy Alta"</formula>
    </cfRule>
    <cfRule type="cellIs" dxfId="1520" priority="1551" operator="equal">
      <formula>"Alta"</formula>
    </cfRule>
    <cfRule type="cellIs" dxfId="1519" priority="1552" operator="equal">
      <formula>"Media"</formula>
    </cfRule>
    <cfRule type="cellIs" dxfId="1518" priority="1553" operator="equal">
      <formula>"Baja"</formula>
    </cfRule>
    <cfRule type="cellIs" dxfId="1517" priority="1554" operator="equal">
      <formula>"Muy Baja"</formula>
    </cfRule>
  </conditionalFormatting>
  <conditionalFormatting sqref="AQ366">
    <cfRule type="cellIs" dxfId="1516" priority="1545" operator="equal">
      <formula>"Catastrófico"</formula>
    </cfRule>
    <cfRule type="cellIs" dxfId="1515" priority="1546" operator="equal">
      <formula>"Mayor"</formula>
    </cfRule>
    <cfRule type="cellIs" dxfId="1514" priority="1547" operator="equal">
      <formula>"Moderado"</formula>
    </cfRule>
    <cfRule type="cellIs" dxfId="1513" priority="1548" operator="equal">
      <formula>"Menor"</formula>
    </cfRule>
    <cfRule type="cellIs" dxfId="1512" priority="1549" operator="equal">
      <formula>"Leve"</formula>
    </cfRule>
  </conditionalFormatting>
  <conditionalFormatting sqref="AS372">
    <cfRule type="cellIs" dxfId="1511" priority="1541" operator="equal">
      <formula>"Extremo"</formula>
    </cfRule>
    <cfRule type="cellIs" dxfId="1510" priority="1542" operator="equal">
      <formula>"Alto"</formula>
    </cfRule>
    <cfRule type="cellIs" dxfId="1509" priority="1543" operator="equal">
      <formula>"Moderado"</formula>
    </cfRule>
    <cfRule type="cellIs" dxfId="1508" priority="1544" operator="equal">
      <formula>"Bajo"</formula>
    </cfRule>
  </conditionalFormatting>
  <conditionalFormatting sqref="AO372">
    <cfRule type="cellIs" dxfId="1507" priority="1536" operator="equal">
      <formula>"Muy Alta"</formula>
    </cfRule>
    <cfRule type="cellIs" dxfId="1506" priority="1537" operator="equal">
      <formula>"Alta"</formula>
    </cfRule>
    <cfRule type="cellIs" dxfId="1505" priority="1538" operator="equal">
      <formula>"Media"</formula>
    </cfRule>
    <cfRule type="cellIs" dxfId="1504" priority="1539" operator="equal">
      <formula>"Baja"</formula>
    </cfRule>
    <cfRule type="cellIs" dxfId="1503" priority="1540" operator="equal">
      <formula>"Muy Baja"</formula>
    </cfRule>
  </conditionalFormatting>
  <conditionalFormatting sqref="AQ372">
    <cfRule type="cellIs" dxfId="1502" priority="1531" operator="equal">
      <formula>"Catastrófico"</formula>
    </cfRule>
    <cfRule type="cellIs" dxfId="1501" priority="1532" operator="equal">
      <formula>"Mayor"</formula>
    </cfRule>
    <cfRule type="cellIs" dxfId="1500" priority="1533" operator="equal">
      <formula>"Moderado"</formula>
    </cfRule>
    <cfRule type="cellIs" dxfId="1499" priority="1534" operator="equal">
      <formula>"Menor"</formula>
    </cfRule>
    <cfRule type="cellIs" dxfId="1498" priority="1535" operator="equal">
      <formula>"Leve"</formula>
    </cfRule>
  </conditionalFormatting>
  <conditionalFormatting sqref="AV372">
    <cfRule type="cellIs" dxfId="1497" priority="1513" operator="equal">
      <formula>"Extremo"</formula>
    </cfRule>
    <cfRule type="cellIs" dxfId="1496" priority="1514" operator="equal">
      <formula>"Alto"</formula>
    </cfRule>
    <cfRule type="cellIs" dxfId="1495" priority="1515" operator="equal">
      <formula>"Moderado"</formula>
    </cfRule>
    <cfRule type="cellIs" dxfId="1494" priority="1516" operator="equal">
      <formula>"Bajo"</formula>
    </cfRule>
  </conditionalFormatting>
  <conditionalFormatting sqref="AU12:AU14">
    <cfRule type="cellIs" dxfId="1493" priority="1501" operator="between">
      <formula>0.81</formula>
      <formula>1</formula>
    </cfRule>
    <cfRule type="cellIs" dxfId="1492" priority="1502" operator="between">
      <formula>0.61</formula>
      <formula>0.8</formula>
    </cfRule>
    <cfRule type="cellIs" dxfId="1491" priority="1503" operator="between">
      <formula>0.41</formula>
      <formula>0.6</formula>
    </cfRule>
    <cfRule type="cellIs" dxfId="1490" priority="1504" operator="between">
      <formula>0.21</formula>
      <formula>0.4</formula>
    </cfRule>
    <cfRule type="cellIs" dxfId="1489" priority="1505" operator="between">
      <formula>0.01</formula>
      <formula>0.2</formula>
    </cfRule>
    <cfRule type="cellIs" dxfId="1488" priority="1506" operator="equal">
      <formula>0.2</formula>
    </cfRule>
    <cfRule type="cellIs" dxfId="1487" priority="1507" operator="equal">
      <formula>1</formula>
    </cfRule>
    <cfRule type="cellIs" dxfId="1486" priority="1508" operator="equal">
      <formula>0.8</formula>
    </cfRule>
    <cfRule type="cellIs" dxfId="1485" priority="1509" operator="equal">
      <formula>0.6</formula>
    </cfRule>
    <cfRule type="cellIs" dxfId="1484" priority="1510" operator="equal">
      <formula>0.4</formula>
    </cfRule>
    <cfRule type="cellIs" dxfId="1483" priority="1511" operator="equal">
      <formula>0.2</formula>
    </cfRule>
    <cfRule type="cellIs" dxfId="1482" priority="1512" operator="equal">
      <formula>0.2</formula>
    </cfRule>
  </conditionalFormatting>
  <conditionalFormatting sqref="AT12:AT14">
    <cfRule type="cellIs" dxfId="1481" priority="1489" operator="between">
      <formula>0.81</formula>
      <formula>1</formula>
    </cfRule>
    <cfRule type="cellIs" dxfId="1480" priority="1490" operator="between">
      <formula>0.61</formula>
      <formula>0.8</formula>
    </cfRule>
    <cfRule type="cellIs" dxfId="1479" priority="1491" operator="between">
      <formula>0.41</formula>
      <formula>0.6</formula>
    </cfRule>
    <cfRule type="cellIs" dxfId="1478" priority="1492" operator="between">
      <formula>0.21</formula>
      <formula>0.4</formula>
    </cfRule>
    <cfRule type="cellIs" dxfId="1477" priority="1493" operator="between">
      <formula>0.01</formula>
      <formula>0.2</formula>
    </cfRule>
    <cfRule type="cellIs" dxfId="1476" priority="1494" operator="equal">
      <formula>0.2</formula>
    </cfRule>
    <cfRule type="cellIs" dxfId="1475" priority="1495" operator="equal">
      <formula>1</formula>
    </cfRule>
    <cfRule type="cellIs" dxfId="1474" priority="1496" operator="equal">
      <formula>0.8</formula>
    </cfRule>
    <cfRule type="cellIs" dxfId="1473" priority="1497" operator="equal">
      <formula>0.6</formula>
    </cfRule>
    <cfRule type="cellIs" dxfId="1472" priority="1498" operator="equal">
      <formula>0.4</formula>
    </cfRule>
    <cfRule type="cellIs" dxfId="1471" priority="1499" operator="equal">
      <formula>0.2</formula>
    </cfRule>
    <cfRule type="cellIs" dxfId="1470" priority="1500" operator="equal">
      <formula>0.2</formula>
    </cfRule>
  </conditionalFormatting>
  <conditionalFormatting sqref="AU18:AU20">
    <cfRule type="cellIs" dxfId="1469" priority="1477" operator="between">
      <formula>0.81</formula>
      <formula>1</formula>
    </cfRule>
    <cfRule type="cellIs" dxfId="1468" priority="1478" operator="between">
      <formula>0.61</formula>
      <formula>0.8</formula>
    </cfRule>
    <cfRule type="cellIs" dxfId="1467" priority="1479" operator="between">
      <formula>0.41</formula>
      <formula>0.6</formula>
    </cfRule>
    <cfRule type="cellIs" dxfId="1466" priority="1480" operator="between">
      <formula>0.21</formula>
      <formula>0.4</formula>
    </cfRule>
    <cfRule type="cellIs" dxfId="1465" priority="1481" operator="between">
      <formula>0.01</formula>
      <formula>0.2</formula>
    </cfRule>
    <cfRule type="cellIs" dxfId="1464" priority="1482" operator="equal">
      <formula>0.2</formula>
    </cfRule>
    <cfRule type="cellIs" dxfId="1463" priority="1483" operator="equal">
      <formula>1</formula>
    </cfRule>
    <cfRule type="cellIs" dxfId="1462" priority="1484" operator="equal">
      <formula>0.8</formula>
    </cfRule>
    <cfRule type="cellIs" dxfId="1461" priority="1485" operator="equal">
      <formula>0.6</formula>
    </cfRule>
    <cfRule type="cellIs" dxfId="1460" priority="1486" operator="equal">
      <formula>0.4</formula>
    </cfRule>
    <cfRule type="cellIs" dxfId="1459" priority="1487" operator="equal">
      <formula>0.2</formula>
    </cfRule>
    <cfRule type="cellIs" dxfId="1458" priority="1488" operator="equal">
      <formula>0.2</formula>
    </cfRule>
  </conditionalFormatting>
  <conditionalFormatting sqref="AT18:AT20">
    <cfRule type="cellIs" dxfId="1457" priority="1465" operator="between">
      <formula>0.81</formula>
      <formula>1</formula>
    </cfRule>
    <cfRule type="cellIs" dxfId="1456" priority="1466" operator="between">
      <formula>0.61</formula>
      <formula>0.8</formula>
    </cfRule>
    <cfRule type="cellIs" dxfId="1455" priority="1467" operator="between">
      <formula>0.41</formula>
      <formula>0.6</formula>
    </cfRule>
    <cfRule type="cellIs" dxfId="1454" priority="1468" operator="between">
      <formula>0.21</formula>
      <formula>0.4</formula>
    </cfRule>
    <cfRule type="cellIs" dxfId="1453" priority="1469" operator="between">
      <formula>0.01</formula>
      <formula>0.2</formula>
    </cfRule>
    <cfRule type="cellIs" dxfId="1452" priority="1470" operator="equal">
      <formula>0.2</formula>
    </cfRule>
    <cfRule type="cellIs" dxfId="1451" priority="1471" operator="equal">
      <formula>1</formula>
    </cfRule>
    <cfRule type="cellIs" dxfId="1450" priority="1472" operator="equal">
      <formula>0.8</formula>
    </cfRule>
    <cfRule type="cellIs" dxfId="1449" priority="1473" operator="equal">
      <formula>0.6</formula>
    </cfRule>
    <cfRule type="cellIs" dxfId="1448" priority="1474" operator="equal">
      <formula>0.4</formula>
    </cfRule>
    <cfRule type="cellIs" dxfId="1447" priority="1475" operator="equal">
      <formula>0.2</formula>
    </cfRule>
    <cfRule type="cellIs" dxfId="1446" priority="1476" operator="equal">
      <formula>0.2</formula>
    </cfRule>
  </conditionalFormatting>
  <conditionalFormatting sqref="AU24:AU26">
    <cfRule type="cellIs" dxfId="1445" priority="1453" operator="between">
      <formula>0.81</formula>
      <formula>1</formula>
    </cfRule>
    <cfRule type="cellIs" dxfId="1444" priority="1454" operator="between">
      <formula>0.61</formula>
      <formula>0.8</formula>
    </cfRule>
    <cfRule type="cellIs" dxfId="1443" priority="1455" operator="between">
      <formula>0.41</formula>
      <formula>0.6</formula>
    </cfRule>
    <cfRule type="cellIs" dxfId="1442" priority="1456" operator="between">
      <formula>0.21</formula>
      <formula>0.4</formula>
    </cfRule>
    <cfRule type="cellIs" dxfId="1441" priority="1457" operator="between">
      <formula>0.01</formula>
      <formula>0.2</formula>
    </cfRule>
    <cfRule type="cellIs" dxfId="1440" priority="1458" operator="equal">
      <formula>0.2</formula>
    </cfRule>
    <cfRule type="cellIs" dxfId="1439" priority="1459" operator="equal">
      <formula>1</formula>
    </cfRule>
    <cfRule type="cellIs" dxfId="1438" priority="1460" operator="equal">
      <formula>0.8</formula>
    </cfRule>
    <cfRule type="cellIs" dxfId="1437" priority="1461" operator="equal">
      <formula>0.6</formula>
    </cfRule>
    <cfRule type="cellIs" dxfId="1436" priority="1462" operator="equal">
      <formula>0.4</formula>
    </cfRule>
    <cfRule type="cellIs" dxfId="1435" priority="1463" operator="equal">
      <formula>0.2</formula>
    </cfRule>
    <cfRule type="cellIs" dxfId="1434" priority="1464" operator="equal">
      <formula>0.2</formula>
    </cfRule>
  </conditionalFormatting>
  <conditionalFormatting sqref="AT24:AT26">
    <cfRule type="cellIs" dxfId="1433" priority="1441" operator="between">
      <formula>0.81</formula>
      <formula>1</formula>
    </cfRule>
    <cfRule type="cellIs" dxfId="1432" priority="1442" operator="between">
      <formula>0.61</formula>
      <formula>0.8</formula>
    </cfRule>
    <cfRule type="cellIs" dxfId="1431" priority="1443" operator="between">
      <formula>0.41</formula>
      <formula>0.6</formula>
    </cfRule>
    <cfRule type="cellIs" dxfId="1430" priority="1444" operator="between">
      <formula>0.21</formula>
      <formula>0.4</formula>
    </cfRule>
    <cfRule type="cellIs" dxfId="1429" priority="1445" operator="between">
      <formula>0.01</formula>
      <formula>0.2</formula>
    </cfRule>
    <cfRule type="cellIs" dxfId="1428" priority="1446" operator="equal">
      <formula>0.2</formula>
    </cfRule>
    <cfRule type="cellIs" dxfId="1427" priority="1447" operator="equal">
      <formula>1</formula>
    </cfRule>
    <cfRule type="cellIs" dxfId="1426" priority="1448" operator="equal">
      <formula>0.8</formula>
    </cfRule>
    <cfRule type="cellIs" dxfId="1425" priority="1449" operator="equal">
      <formula>0.6</formula>
    </cfRule>
    <cfRule type="cellIs" dxfId="1424" priority="1450" operator="equal">
      <formula>0.4</formula>
    </cfRule>
    <cfRule type="cellIs" dxfId="1423" priority="1451" operator="equal">
      <formula>0.2</formula>
    </cfRule>
    <cfRule type="cellIs" dxfId="1422" priority="1452" operator="equal">
      <formula>0.2</formula>
    </cfRule>
  </conditionalFormatting>
  <conditionalFormatting sqref="AU30">
    <cfRule type="cellIs" dxfId="1421" priority="1429" operator="between">
      <formula>0.81</formula>
      <formula>1</formula>
    </cfRule>
    <cfRule type="cellIs" dxfId="1420" priority="1430" operator="between">
      <formula>0.61</formula>
      <formula>0.8</formula>
    </cfRule>
    <cfRule type="cellIs" dxfId="1419" priority="1431" operator="between">
      <formula>0.41</formula>
      <formula>0.6</formula>
    </cfRule>
    <cfRule type="cellIs" dxfId="1418" priority="1432" operator="between">
      <formula>0.21</formula>
      <formula>0.4</formula>
    </cfRule>
    <cfRule type="cellIs" dxfId="1417" priority="1433" operator="between">
      <formula>0.01</formula>
      <formula>0.2</formula>
    </cfRule>
    <cfRule type="cellIs" dxfId="1416" priority="1434" operator="equal">
      <formula>0.2</formula>
    </cfRule>
    <cfRule type="cellIs" dxfId="1415" priority="1435" operator="equal">
      <formula>1</formula>
    </cfRule>
    <cfRule type="cellIs" dxfId="1414" priority="1436" operator="equal">
      <formula>0.8</formula>
    </cfRule>
    <cfRule type="cellIs" dxfId="1413" priority="1437" operator="equal">
      <formula>0.6</formula>
    </cfRule>
    <cfRule type="cellIs" dxfId="1412" priority="1438" operator="equal">
      <formula>0.4</formula>
    </cfRule>
    <cfRule type="cellIs" dxfId="1411" priority="1439" operator="equal">
      <formula>0.2</formula>
    </cfRule>
    <cfRule type="cellIs" dxfId="1410" priority="1440" operator="equal">
      <formula>0.2</formula>
    </cfRule>
  </conditionalFormatting>
  <conditionalFormatting sqref="AT30">
    <cfRule type="cellIs" dxfId="1409" priority="1417" operator="between">
      <formula>0.81</formula>
      <formula>1</formula>
    </cfRule>
    <cfRule type="cellIs" dxfId="1408" priority="1418" operator="between">
      <formula>0.61</formula>
      <formula>0.8</formula>
    </cfRule>
    <cfRule type="cellIs" dxfId="1407" priority="1419" operator="between">
      <formula>0.41</formula>
      <formula>0.6</formula>
    </cfRule>
    <cfRule type="cellIs" dxfId="1406" priority="1420" operator="between">
      <formula>0.21</formula>
      <formula>0.4</formula>
    </cfRule>
    <cfRule type="cellIs" dxfId="1405" priority="1421" operator="between">
      <formula>0.01</formula>
      <formula>0.2</formula>
    </cfRule>
    <cfRule type="cellIs" dxfId="1404" priority="1422" operator="equal">
      <formula>0.2</formula>
    </cfRule>
    <cfRule type="cellIs" dxfId="1403" priority="1423" operator="equal">
      <formula>1</formula>
    </cfRule>
    <cfRule type="cellIs" dxfId="1402" priority="1424" operator="equal">
      <formula>0.8</formula>
    </cfRule>
    <cfRule type="cellIs" dxfId="1401" priority="1425" operator="equal">
      <formula>0.6</formula>
    </cfRule>
    <cfRule type="cellIs" dxfId="1400" priority="1426" operator="equal">
      <formula>0.4</formula>
    </cfRule>
    <cfRule type="cellIs" dxfId="1399" priority="1427" operator="equal">
      <formula>0.2</formula>
    </cfRule>
    <cfRule type="cellIs" dxfId="1398" priority="1428" operator="equal">
      <formula>0.2</formula>
    </cfRule>
  </conditionalFormatting>
  <conditionalFormatting sqref="AU36">
    <cfRule type="cellIs" dxfId="1397" priority="1405" operator="between">
      <formula>0.81</formula>
      <formula>1</formula>
    </cfRule>
    <cfRule type="cellIs" dxfId="1396" priority="1406" operator="between">
      <formula>0.61</formula>
      <formula>0.8</formula>
    </cfRule>
    <cfRule type="cellIs" dxfId="1395" priority="1407" operator="between">
      <formula>0.41</formula>
      <formula>0.6</formula>
    </cfRule>
    <cfRule type="cellIs" dxfId="1394" priority="1408" operator="between">
      <formula>0.21</formula>
      <formula>0.4</formula>
    </cfRule>
    <cfRule type="cellIs" dxfId="1393" priority="1409" operator="between">
      <formula>0.01</formula>
      <formula>0.2</formula>
    </cfRule>
    <cfRule type="cellIs" dxfId="1392" priority="1410" operator="equal">
      <formula>0.2</formula>
    </cfRule>
    <cfRule type="cellIs" dxfId="1391" priority="1411" operator="equal">
      <formula>1</formula>
    </cfRule>
    <cfRule type="cellIs" dxfId="1390" priority="1412" operator="equal">
      <formula>0.8</formula>
    </cfRule>
    <cfRule type="cellIs" dxfId="1389" priority="1413" operator="equal">
      <formula>0.6</formula>
    </cfRule>
    <cfRule type="cellIs" dxfId="1388" priority="1414" operator="equal">
      <formula>0.4</formula>
    </cfRule>
    <cfRule type="cellIs" dxfId="1387" priority="1415" operator="equal">
      <formula>0.2</formula>
    </cfRule>
    <cfRule type="cellIs" dxfId="1386" priority="1416" operator="equal">
      <formula>0.2</formula>
    </cfRule>
  </conditionalFormatting>
  <conditionalFormatting sqref="AT36">
    <cfRule type="cellIs" dxfId="1385" priority="1393" operator="between">
      <formula>0.81</formula>
      <formula>1</formula>
    </cfRule>
    <cfRule type="cellIs" dxfId="1384" priority="1394" operator="between">
      <formula>0.61</formula>
      <formula>0.8</formula>
    </cfRule>
    <cfRule type="cellIs" dxfId="1383" priority="1395" operator="between">
      <formula>0.41</formula>
      <formula>0.6</formula>
    </cfRule>
    <cfRule type="cellIs" dxfId="1382" priority="1396" operator="between">
      <formula>0.21</formula>
      <formula>0.4</formula>
    </cfRule>
    <cfRule type="cellIs" dxfId="1381" priority="1397" operator="between">
      <formula>0.01</formula>
      <formula>0.2</formula>
    </cfRule>
    <cfRule type="cellIs" dxfId="1380" priority="1398" operator="equal">
      <formula>0.2</formula>
    </cfRule>
    <cfRule type="cellIs" dxfId="1379" priority="1399" operator="equal">
      <formula>1</formula>
    </cfRule>
    <cfRule type="cellIs" dxfId="1378" priority="1400" operator="equal">
      <formula>0.8</formula>
    </cfRule>
    <cfRule type="cellIs" dxfId="1377" priority="1401" operator="equal">
      <formula>0.6</formula>
    </cfRule>
    <cfRule type="cellIs" dxfId="1376" priority="1402" operator="equal">
      <formula>0.4</formula>
    </cfRule>
    <cfRule type="cellIs" dxfId="1375" priority="1403" operator="equal">
      <formula>0.2</formula>
    </cfRule>
    <cfRule type="cellIs" dxfId="1374" priority="1404" operator="equal">
      <formula>0.2</formula>
    </cfRule>
  </conditionalFormatting>
  <conditionalFormatting sqref="AU42">
    <cfRule type="cellIs" dxfId="1373" priority="1381" operator="between">
      <formula>0.81</formula>
      <formula>1</formula>
    </cfRule>
    <cfRule type="cellIs" dxfId="1372" priority="1382" operator="between">
      <formula>0.61</formula>
      <formula>0.8</formula>
    </cfRule>
    <cfRule type="cellIs" dxfId="1371" priority="1383" operator="between">
      <formula>0.41</formula>
      <formula>0.6</formula>
    </cfRule>
    <cfRule type="cellIs" dxfId="1370" priority="1384" operator="between">
      <formula>0.21</formula>
      <formula>0.4</formula>
    </cfRule>
    <cfRule type="cellIs" dxfId="1369" priority="1385" operator="between">
      <formula>0.01</formula>
      <formula>0.2</formula>
    </cfRule>
    <cfRule type="cellIs" dxfId="1368" priority="1386" operator="equal">
      <formula>0.2</formula>
    </cfRule>
    <cfRule type="cellIs" dxfId="1367" priority="1387" operator="equal">
      <formula>1</formula>
    </cfRule>
    <cfRule type="cellIs" dxfId="1366" priority="1388" operator="equal">
      <formula>0.8</formula>
    </cfRule>
    <cfRule type="cellIs" dxfId="1365" priority="1389" operator="equal">
      <formula>0.6</formula>
    </cfRule>
    <cfRule type="cellIs" dxfId="1364" priority="1390" operator="equal">
      <formula>0.4</formula>
    </cfRule>
    <cfRule type="cellIs" dxfId="1363" priority="1391" operator="equal">
      <formula>0.2</formula>
    </cfRule>
    <cfRule type="cellIs" dxfId="1362" priority="1392" operator="equal">
      <formula>0.2</formula>
    </cfRule>
  </conditionalFormatting>
  <conditionalFormatting sqref="AT42">
    <cfRule type="cellIs" dxfId="1361" priority="1369" operator="between">
      <formula>0.81</formula>
      <formula>1</formula>
    </cfRule>
    <cfRule type="cellIs" dxfId="1360" priority="1370" operator="between">
      <formula>0.61</formula>
      <formula>0.8</formula>
    </cfRule>
    <cfRule type="cellIs" dxfId="1359" priority="1371" operator="between">
      <formula>0.41</formula>
      <formula>0.6</formula>
    </cfRule>
    <cfRule type="cellIs" dxfId="1358" priority="1372" operator="between">
      <formula>0.21</formula>
      <formula>0.4</formula>
    </cfRule>
    <cfRule type="cellIs" dxfId="1357" priority="1373" operator="between">
      <formula>0.01</formula>
      <formula>0.2</formula>
    </cfRule>
    <cfRule type="cellIs" dxfId="1356" priority="1374" operator="equal">
      <formula>0.2</formula>
    </cfRule>
    <cfRule type="cellIs" dxfId="1355" priority="1375" operator="equal">
      <formula>1</formula>
    </cfRule>
    <cfRule type="cellIs" dxfId="1354" priority="1376" operator="equal">
      <formula>0.8</formula>
    </cfRule>
    <cfRule type="cellIs" dxfId="1353" priority="1377" operator="equal">
      <formula>0.6</formula>
    </cfRule>
    <cfRule type="cellIs" dxfId="1352" priority="1378" operator="equal">
      <formula>0.4</formula>
    </cfRule>
    <cfRule type="cellIs" dxfId="1351" priority="1379" operator="equal">
      <formula>0.2</formula>
    </cfRule>
    <cfRule type="cellIs" dxfId="1350" priority="1380" operator="equal">
      <formula>0.2</formula>
    </cfRule>
  </conditionalFormatting>
  <conditionalFormatting sqref="AU48">
    <cfRule type="cellIs" dxfId="1349" priority="1357" operator="between">
      <formula>0.81</formula>
      <formula>1</formula>
    </cfRule>
    <cfRule type="cellIs" dxfId="1348" priority="1358" operator="between">
      <formula>0.61</formula>
      <formula>0.8</formula>
    </cfRule>
    <cfRule type="cellIs" dxfId="1347" priority="1359" operator="between">
      <formula>0.41</formula>
      <formula>0.6</formula>
    </cfRule>
    <cfRule type="cellIs" dxfId="1346" priority="1360" operator="between">
      <formula>0.21</formula>
      <formula>0.4</formula>
    </cfRule>
    <cfRule type="cellIs" dxfId="1345" priority="1361" operator="between">
      <formula>0.01</formula>
      <formula>0.2</formula>
    </cfRule>
    <cfRule type="cellIs" dxfId="1344" priority="1362" operator="equal">
      <formula>0.2</formula>
    </cfRule>
    <cfRule type="cellIs" dxfId="1343" priority="1363" operator="equal">
      <formula>1</formula>
    </cfRule>
    <cfRule type="cellIs" dxfId="1342" priority="1364" operator="equal">
      <formula>0.8</formula>
    </cfRule>
    <cfRule type="cellIs" dxfId="1341" priority="1365" operator="equal">
      <formula>0.6</formula>
    </cfRule>
    <cfRule type="cellIs" dxfId="1340" priority="1366" operator="equal">
      <formula>0.4</formula>
    </cfRule>
    <cfRule type="cellIs" dxfId="1339" priority="1367" operator="equal">
      <formula>0.2</formula>
    </cfRule>
    <cfRule type="cellIs" dxfId="1338" priority="1368" operator="equal">
      <formula>0.2</formula>
    </cfRule>
  </conditionalFormatting>
  <conditionalFormatting sqref="AT48">
    <cfRule type="cellIs" dxfId="1337" priority="1345" operator="between">
      <formula>0.81</formula>
      <formula>1</formula>
    </cfRule>
    <cfRule type="cellIs" dxfId="1336" priority="1346" operator="between">
      <formula>0.61</formula>
      <formula>0.8</formula>
    </cfRule>
    <cfRule type="cellIs" dxfId="1335" priority="1347" operator="between">
      <formula>0.41</formula>
      <formula>0.6</formula>
    </cfRule>
    <cfRule type="cellIs" dxfId="1334" priority="1348" operator="between">
      <formula>0.21</formula>
      <formula>0.4</formula>
    </cfRule>
    <cfRule type="cellIs" dxfId="1333" priority="1349" operator="between">
      <formula>0.01</formula>
      <formula>0.2</formula>
    </cfRule>
    <cfRule type="cellIs" dxfId="1332" priority="1350" operator="equal">
      <formula>0.2</formula>
    </cfRule>
    <cfRule type="cellIs" dxfId="1331" priority="1351" operator="equal">
      <formula>1</formula>
    </cfRule>
    <cfRule type="cellIs" dxfId="1330" priority="1352" operator="equal">
      <formula>0.8</formula>
    </cfRule>
    <cfRule type="cellIs" dxfId="1329" priority="1353" operator="equal">
      <formula>0.6</formula>
    </cfRule>
    <cfRule type="cellIs" dxfId="1328" priority="1354" operator="equal">
      <formula>0.4</formula>
    </cfRule>
    <cfRule type="cellIs" dxfId="1327" priority="1355" operator="equal">
      <formula>0.2</formula>
    </cfRule>
    <cfRule type="cellIs" dxfId="1326" priority="1356" operator="equal">
      <formula>0.2</formula>
    </cfRule>
  </conditionalFormatting>
  <conditionalFormatting sqref="AU54">
    <cfRule type="cellIs" dxfId="1325" priority="1333" operator="between">
      <formula>0.81</formula>
      <formula>1</formula>
    </cfRule>
    <cfRule type="cellIs" dxfId="1324" priority="1334" operator="between">
      <formula>0.61</formula>
      <formula>0.8</formula>
    </cfRule>
    <cfRule type="cellIs" dxfId="1323" priority="1335" operator="between">
      <formula>0.41</formula>
      <formula>0.6</formula>
    </cfRule>
    <cfRule type="cellIs" dxfId="1322" priority="1336" operator="between">
      <formula>0.21</formula>
      <formula>0.4</formula>
    </cfRule>
    <cfRule type="cellIs" dxfId="1321" priority="1337" operator="between">
      <formula>0.01</formula>
      <formula>0.2</formula>
    </cfRule>
    <cfRule type="cellIs" dxfId="1320" priority="1338" operator="equal">
      <formula>0.2</formula>
    </cfRule>
    <cfRule type="cellIs" dxfId="1319" priority="1339" operator="equal">
      <formula>1</formula>
    </cfRule>
    <cfRule type="cellIs" dxfId="1318" priority="1340" operator="equal">
      <formula>0.8</formula>
    </cfRule>
    <cfRule type="cellIs" dxfId="1317" priority="1341" operator="equal">
      <formula>0.6</formula>
    </cfRule>
    <cfRule type="cellIs" dxfId="1316" priority="1342" operator="equal">
      <formula>0.4</formula>
    </cfRule>
    <cfRule type="cellIs" dxfId="1315" priority="1343" operator="equal">
      <formula>0.2</formula>
    </cfRule>
    <cfRule type="cellIs" dxfId="1314" priority="1344" operator="equal">
      <formula>0.2</formula>
    </cfRule>
  </conditionalFormatting>
  <conditionalFormatting sqref="AT54">
    <cfRule type="cellIs" dxfId="1313" priority="1321" operator="between">
      <formula>0.81</formula>
      <formula>1</formula>
    </cfRule>
    <cfRule type="cellIs" dxfId="1312" priority="1322" operator="between">
      <formula>0.61</formula>
      <formula>0.8</formula>
    </cfRule>
    <cfRule type="cellIs" dxfId="1311" priority="1323" operator="between">
      <formula>0.41</formula>
      <formula>0.6</formula>
    </cfRule>
    <cfRule type="cellIs" dxfId="1310" priority="1324" operator="between">
      <formula>0.21</formula>
      <formula>0.4</formula>
    </cfRule>
    <cfRule type="cellIs" dxfId="1309" priority="1325" operator="between">
      <formula>0.01</formula>
      <formula>0.2</formula>
    </cfRule>
    <cfRule type="cellIs" dxfId="1308" priority="1326" operator="equal">
      <formula>0.2</formula>
    </cfRule>
    <cfRule type="cellIs" dxfId="1307" priority="1327" operator="equal">
      <formula>1</formula>
    </cfRule>
    <cfRule type="cellIs" dxfId="1306" priority="1328" operator="equal">
      <formula>0.8</formula>
    </cfRule>
    <cfRule type="cellIs" dxfId="1305" priority="1329" operator="equal">
      <formula>0.6</formula>
    </cfRule>
    <cfRule type="cellIs" dxfId="1304" priority="1330" operator="equal">
      <formula>0.4</formula>
    </cfRule>
    <cfRule type="cellIs" dxfId="1303" priority="1331" operator="equal">
      <formula>0.2</formula>
    </cfRule>
    <cfRule type="cellIs" dxfId="1302" priority="1332" operator="equal">
      <formula>0.2</formula>
    </cfRule>
  </conditionalFormatting>
  <conditionalFormatting sqref="AU60">
    <cfRule type="cellIs" dxfId="1301" priority="1309" operator="between">
      <formula>0.81</formula>
      <formula>1</formula>
    </cfRule>
    <cfRule type="cellIs" dxfId="1300" priority="1310" operator="between">
      <formula>0.61</formula>
      <formula>0.8</formula>
    </cfRule>
    <cfRule type="cellIs" dxfId="1299" priority="1311" operator="between">
      <formula>0.41</formula>
      <formula>0.6</formula>
    </cfRule>
    <cfRule type="cellIs" dxfId="1298" priority="1312" operator="between">
      <formula>0.21</formula>
      <formula>0.4</formula>
    </cfRule>
    <cfRule type="cellIs" dxfId="1297" priority="1313" operator="between">
      <formula>0.01</formula>
      <formula>0.2</formula>
    </cfRule>
    <cfRule type="cellIs" dxfId="1296" priority="1314" operator="equal">
      <formula>0.2</formula>
    </cfRule>
    <cfRule type="cellIs" dxfId="1295" priority="1315" operator="equal">
      <formula>1</formula>
    </cfRule>
    <cfRule type="cellIs" dxfId="1294" priority="1316" operator="equal">
      <formula>0.8</formula>
    </cfRule>
    <cfRule type="cellIs" dxfId="1293" priority="1317" operator="equal">
      <formula>0.6</formula>
    </cfRule>
    <cfRule type="cellIs" dxfId="1292" priority="1318" operator="equal">
      <formula>0.4</formula>
    </cfRule>
    <cfRule type="cellIs" dxfId="1291" priority="1319" operator="equal">
      <formula>0.2</formula>
    </cfRule>
    <cfRule type="cellIs" dxfId="1290" priority="1320" operator="equal">
      <formula>0.2</formula>
    </cfRule>
  </conditionalFormatting>
  <conditionalFormatting sqref="AT60">
    <cfRule type="cellIs" dxfId="1289" priority="1297" operator="between">
      <formula>0.81</formula>
      <formula>1</formula>
    </cfRule>
    <cfRule type="cellIs" dxfId="1288" priority="1298" operator="between">
      <formula>0.61</formula>
      <formula>0.8</formula>
    </cfRule>
    <cfRule type="cellIs" dxfId="1287" priority="1299" operator="between">
      <formula>0.41</formula>
      <formula>0.6</formula>
    </cfRule>
    <cfRule type="cellIs" dxfId="1286" priority="1300" operator="between">
      <formula>0.21</formula>
      <formula>0.4</formula>
    </cfRule>
    <cfRule type="cellIs" dxfId="1285" priority="1301" operator="between">
      <formula>0.01</formula>
      <formula>0.2</formula>
    </cfRule>
    <cfRule type="cellIs" dxfId="1284" priority="1302" operator="equal">
      <formula>0.2</formula>
    </cfRule>
    <cfRule type="cellIs" dxfId="1283" priority="1303" operator="equal">
      <formula>1</formula>
    </cfRule>
    <cfRule type="cellIs" dxfId="1282" priority="1304" operator="equal">
      <formula>0.8</formula>
    </cfRule>
    <cfRule type="cellIs" dxfId="1281" priority="1305" operator="equal">
      <formula>0.6</formula>
    </cfRule>
    <cfRule type="cellIs" dxfId="1280" priority="1306" operator="equal">
      <formula>0.4</formula>
    </cfRule>
    <cfRule type="cellIs" dxfId="1279" priority="1307" operator="equal">
      <formula>0.2</formula>
    </cfRule>
    <cfRule type="cellIs" dxfId="1278" priority="1308" operator="equal">
      <formula>0.2</formula>
    </cfRule>
  </conditionalFormatting>
  <conditionalFormatting sqref="AU66">
    <cfRule type="cellIs" dxfId="1277" priority="1285" operator="between">
      <formula>0.81</formula>
      <formula>1</formula>
    </cfRule>
    <cfRule type="cellIs" dxfId="1276" priority="1286" operator="between">
      <formula>0.61</formula>
      <formula>0.8</formula>
    </cfRule>
    <cfRule type="cellIs" dxfId="1275" priority="1287" operator="between">
      <formula>0.41</formula>
      <formula>0.6</formula>
    </cfRule>
    <cfRule type="cellIs" dxfId="1274" priority="1288" operator="between">
      <formula>0.21</formula>
      <formula>0.4</formula>
    </cfRule>
    <cfRule type="cellIs" dxfId="1273" priority="1289" operator="between">
      <formula>0.01</formula>
      <formula>0.2</formula>
    </cfRule>
    <cfRule type="cellIs" dxfId="1272" priority="1290" operator="equal">
      <formula>0.2</formula>
    </cfRule>
    <cfRule type="cellIs" dxfId="1271" priority="1291" operator="equal">
      <formula>1</formula>
    </cfRule>
    <cfRule type="cellIs" dxfId="1270" priority="1292" operator="equal">
      <formula>0.8</formula>
    </cfRule>
    <cfRule type="cellIs" dxfId="1269" priority="1293" operator="equal">
      <formula>0.6</formula>
    </cfRule>
    <cfRule type="cellIs" dxfId="1268" priority="1294" operator="equal">
      <formula>0.4</formula>
    </cfRule>
    <cfRule type="cellIs" dxfId="1267" priority="1295" operator="equal">
      <formula>0.2</formula>
    </cfRule>
    <cfRule type="cellIs" dxfId="1266" priority="1296" operator="equal">
      <formula>0.2</formula>
    </cfRule>
  </conditionalFormatting>
  <conditionalFormatting sqref="AT66">
    <cfRule type="cellIs" dxfId="1265" priority="1273" operator="between">
      <formula>0.81</formula>
      <formula>1</formula>
    </cfRule>
    <cfRule type="cellIs" dxfId="1264" priority="1274" operator="between">
      <formula>0.61</formula>
      <formula>0.8</formula>
    </cfRule>
    <cfRule type="cellIs" dxfId="1263" priority="1275" operator="between">
      <formula>0.41</formula>
      <formula>0.6</formula>
    </cfRule>
    <cfRule type="cellIs" dxfId="1262" priority="1276" operator="between">
      <formula>0.21</formula>
      <formula>0.4</formula>
    </cfRule>
    <cfRule type="cellIs" dxfId="1261" priority="1277" operator="between">
      <formula>0.01</formula>
      <formula>0.2</formula>
    </cfRule>
    <cfRule type="cellIs" dxfId="1260" priority="1278" operator="equal">
      <formula>0.2</formula>
    </cfRule>
    <cfRule type="cellIs" dxfId="1259" priority="1279" operator="equal">
      <formula>1</formula>
    </cfRule>
    <cfRule type="cellIs" dxfId="1258" priority="1280" operator="equal">
      <formula>0.8</formula>
    </cfRule>
    <cfRule type="cellIs" dxfId="1257" priority="1281" operator="equal">
      <formula>0.6</formula>
    </cfRule>
    <cfRule type="cellIs" dxfId="1256" priority="1282" operator="equal">
      <formula>0.4</formula>
    </cfRule>
    <cfRule type="cellIs" dxfId="1255" priority="1283" operator="equal">
      <formula>0.2</formula>
    </cfRule>
    <cfRule type="cellIs" dxfId="1254" priority="1284" operator="equal">
      <formula>0.2</formula>
    </cfRule>
  </conditionalFormatting>
  <conditionalFormatting sqref="AU72">
    <cfRule type="cellIs" dxfId="1253" priority="1261" operator="between">
      <formula>0.81</formula>
      <formula>1</formula>
    </cfRule>
    <cfRule type="cellIs" dxfId="1252" priority="1262" operator="between">
      <formula>0.61</formula>
      <formula>0.8</formula>
    </cfRule>
    <cfRule type="cellIs" dxfId="1251" priority="1263" operator="between">
      <formula>0.41</formula>
      <formula>0.6</formula>
    </cfRule>
    <cfRule type="cellIs" dxfId="1250" priority="1264" operator="between">
      <formula>0.21</formula>
      <formula>0.4</formula>
    </cfRule>
    <cfRule type="cellIs" dxfId="1249" priority="1265" operator="between">
      <formula>0.01</formula>
      <formula>0.2</formula>
    </cfRule>
    <cfRule type="cellIs" dxfId="1248" priority="1266" operator="equal">
      <formula>0.2</formula>
    </cfRule>
    <cfRule type="cellIs" dxfId="1247" priority="1267" operator="equal">
      <formula>1</formula>
    </cfRule>
    <cfRule type="cellIs" dxfId="1246" priority="1268" operator="equal">
      <formula>0.8</formula>
    </cfRule>
    <cfRule type="cellIs" dxfId="1245" priority="1269" operator="equal">
      <formula>0.6</formula>
    </cfRule>
    <cfRule type="cellIs" dxfId="1244" priority="1270" operator="equal">
      <formula>0.4</formula>
    </cfRule>
    <cfRule type="cellIs" dxfId="1243" priority="1271" operator="equal">
      <formula>0.2</formula>
    </cfRule>
    <cfRule type="cellIs" dxfId="1242" priority="1272" operator="equal">
      <formula>0.2</formula>
    </cfRule>
  </conditionalFormatting>
  <conditionalFormatting sqref="AT72">
    <cfRule type="cellIs" dxfId="1241" priority="1249" operator="between">
      <formula>0.81</formula>
      <formula>1</formula>
    </cfRule>
    <cfRule type="cellIs" dxfId="1240" priority="1250" operator="between">
      <formula>0.61</formula>
      <formula>0.8</formula>
    </cfRule>
    <cfRule type="cellIs" dxfId="1239" priority="1251" operator="between">
      <formula>0.41</formula>
      <formula>0.6</formula>
    </cfRule>
    <cfRule type="cellIs" dxfId="1238" priority="1252" operator="between">
      <formula>0.21</formula>
      <formula>0.4</formula>
    </cfRule>
    <cfRule type="cellIs" dxfId="1237" priority="1253" operator="between">
      <formula>0.01</formula>
      <formula>0.2</formula>
    </cfRule>
    <cfRule type="cellIs" dxfId="1236" priority="1254" operator="equal">
      <formula>0.2</formula>
    </cfRule>
    <cfRule type="cellIs" dxfId="1235" priority="1255" operator="equal">
      <formula>1</formula>
    </cfRule>
    <cfRule type="cellIs" dxfId="1234" priority="1256" operator="equal">
      <formula>0.8</formula>
    </cfRule>
    <cfRule type="cellIs" dxfId="1233" priority="1257" operator="equal">
      <formula>0.6</formula>
    </cfRule>
    <cfRule type="cellIs" dxfId="1232" priority="1258" operator="equal">
      <formula>0.4</formula>
    </cfRule>
    <cfRule type="cellIs" dxfId="1231" priority="1259" operator="equal">
      <formula>0.2</formula>
    </cfRule>
    <cfRule type="cellIs" dxfId="1230" priority="1260" operator="equal">
      <formula>0.2</formula>
    </cfRule>
  </conditionalFormatting>
  <conditionalFormatting sqref="AU78">
    <cfRule type="cellIs" dxfId="1229" priority="1237" operator="between">
      <formula>0.81</formula>
      <formula>1</formula>
    </cfRule>
    <cfRule type="cellIs" dxfId="1228" priority="1238" operator="between">
      <formula>0.61</formula>
      <formula>0.8</formula>
    </cfRule>
    <cfRule type="cellIs" dxfId="1227" priority="1239" operator="between">
      <formula>0.41</formula>
      <formula>0.6</formula>
    </cfRule>
    <cfRule type="cellIs" dxfId="1226" priority="1240" operator="between">
      <formula>0.21</formula>
      <formula>0.4</formula>
    </cfRule>
    <cfRule type="cellIs" dxfId="1225" priority="1241" operator="between">
      <formula>0.01</formula>
      <formula>0.2</formula>
    </cfRule>
    <cfRule type="cellIs" dxfId="1224" priority="1242" operator="equal">
      <formula>0.2</formula>
    </cfRule>
    <cfRule type="cellIs" dxfId="1223" priority="1243" operator="equal">
      <formula>1</formula>
    </cfRule>
    <cfRule type="cellIs" dxfId="1222" priority="1244" operator="equal">
      <formula>0.8</formula>
    </cfRule>
    <cfRule type="cellIs" dxfId="1221" priority="1245" operator="equal">
      <formula>0.6</formula>
    </cfRule>
    <cfRule type="cellIs" dxfId="1220" priority="1246" operator="equal">
      <formula>0.4</formula>
    </cfRule>
    <cfRule type="cellIs" dxfId="1219" priority="1247" operator="equal">
      <formula>0.2</formula>
    </cfRule>
    <cfRule type="cellIs" dxfId="1218" priority="1248" operator="equal">
      <formula>0.2</formula>
    </cfRule>
  </conditionalFormatting>
  <conditionalFormatting sqref="AT78">
    <cfRule type="cellIs" dxfId="1217" priority="1225" operator="between">
      <formula>0.81</formula>
      <formula>1</formula>
    </cfRule>
    <cfRule type="cellIs" dxfId="1216" priority="1226" operator="between">
      <formula>0.61</formula>
      <formula>0.8</formula>
    </cfRule>
    <cfRule type="cellIs" dxfId="1215" priority="1227" operator="between">
      <formula>0.41</formula>
      <formula>0.6</formula>
    </cfRule>
    <cfRule type="cellIs" dxfId="1214" priority="1228" operator="between">
      <formula>0.21</formula>
      <formula>0.4</formula>
    </cfRule>
    <cfRule type="cellIs" dxfId="1213" priority="1229" operator="between">
      <formula>0.01</formula>
      <formula>0.2</formula>
    </cfRule>
    <cfRule type="cellIs" dxfId="1212" priority="1230" operator="equal">
      <formula>0.2</formula>
    </cfRule>
    <cfRule type="cellIs" dxfId="1211" priority="1231" operator="equal">
      <formula>1</formula>
    </cfRule>
    <cfRule type="cellIs" dxfId="1210" priority="1232" operator="equal">
      <formula>0.8</formula>
    </cfRule>
    <cfRule type="cellIs" dxfId="1209" priority="1233" operator="equal">
      <formula>0.6</formula>
    </cfRule>
    <cfRule type="cellIs" dxfId="1208" priority="1234" operator="equal">
      <formula>0.4</formula>
    </cfRule>
    <cfRule type="cellIs" dxfId="1207" priority="1235" operator="equal">
      <formula>0.2</formula>
    </cfRule>
    <cfRule type="cellIs" dxfId="1206" priority="1236" operator="equal">
      <formula>0.2</formula>
    </cfRule>
  </conditionalFormatting>
  <conditionalFormatting sqref="AU84">
    <cfRule type="cellIs" dxfId="1205" priority="1213" operator="between">
      <formula>0.81</formula>
      <formula>1</formula>
    </cfRule>
    <cfRule type="cellIs" dxfId="1204" priority="1214" operator="between">
      <formula>0.61</formula>
      <formula>0.8</formula>
    </cfRule>
    <cfRule type="cellIs" dxfId="1203" priority="1215" operator="between">
      <formula>0.41</formula>
      <formula>0.6</formula>
    </cfRule>
    <cfRule type="cellIs" dxfId="1202" priority="1216" operator="between">
      <formula>0.21</formula>
      <formula>0.4</formula>
    </cfRule>
    <cfRule type="cellIs" dxfId="1201" priority="1217" operator="between">
      <formula>0.01</formula>
      <formula>0.2</formula>
    </cfRule>
    <cfRule type="cellIs" dxfId="1200" priority="1218" operator="equal">
      <formula>0.2</formula>
    </cfRule>
    <cfRule type="cellIs" dxfId="1199" priority="1219" operator="equal">
      <formula>1</formula>
    </cfRule>
    <cfRule type="cellIs" dxfId="1198" priority="1220" operator="equal">
      <formula>0.8</formula>
    </cfRule>
    <cfRule type="cellIs" dxfId="1197" priority="1221" operator="equal">
      <formula>0.6</formula>
    </cfRule>
    <cfRule type="cellIs" dxfId="1196" priority="1222" operator="equal">
      <formula>0.4</formula>
    </cfRule>
    <cfRule type="cellIs" dxfId="1195" priority="1223" operator="equal">
      <formula>0.2</formula>
    </cfRule>
    <cfRule type="cellIs" dxfId="1194" priority="1224" operator="equal">
      <formula>0.2</formula>
    </cfRule>
  </conditionalFormatting>
  <conditionalFormatting sqref="AT84">
    <cfRule type="cellIs" dxfId="1193" priority="1201" operator="between">
      <formula>0.81</formula>
      <formula>1</formula>
    </cfRule>
    <cfRule type="cellIs" dxfId="1192" priority="1202" operator="between">
      <formula>0.61</formula>
      <formula>0.8</formula>
    </cfRule>
    <cfRule type="cellIs" dxfId="1191" priority="1203" operator="between">
      <formula>0.41</formula>
      <formula>0.6</formula>
    </cfRule>
    <cfRule type="cellIs" dxfId="1190" priority="1204" operator="between">
      <formula>0.21</formula>
      <formula>0.4</formula>
    </cfRule>
    <cfRule type="cellIs" dxfId="1189" priority="1205" operator="between">
      <formula>0.01</formula>
      <formula>0.2</formula>
    </cfRule>
    <cfRule type="cellIs" dxfId="1188" priority="1206" operator="equal">
      <formula>0.2</formula>
    </cfRule>
    <cfRule type="cellIs" dxfId="1187" priority="1207" operator="equal">
      <formula>1</formula>
    </cfRule>
    <cfRule type="cellIs" dxfId="1186" priority="1208" operator="equal">
      <formula>0.8</formula>
    </cfRule>
    <cfRule type="cellIs" dxfId="1185" priority="1209" operator="equal">
      <formula>0.6</formula>
    </cfRule>
    <cfRule type="cellIs" dxfId="1184" priority="1210" operator="equal">
      <formula>0.4</formula>
    </cfRule>
    <cfRule type="cellIs" dxfId="1183" priority="1211" operator="equal">
      <formula>0.2</formula>
    </cfRule>
    <cfRule type="cellIs" dxfId="1182" priority="1212" operator="equal">
      <formula>0.2</formula>
    </cfRule>
  </conditionalFormatting>
  <conditionalFormatting sqref="AU90">
    <cfRule type="cellIs" dxfId="1181" priority="1189" operator="between">
      <formula>0.81</formula>
      <formula>1</formula>
    </cfRule>
    <cfRule type="cellIs" dxfId="1180" priority="1190" operator="between">
      <formula>0.61</formula>
      <formula>0.8</formula>
    </cfRule>
    <cfRule type="cellIs" dxfId="1179" priority="1191" operator="between">
      <formula>0.41</formula>
      <formula>0.6</formula>
    </cfRule>
    <cfRule type="cellIs" dxfId="1178" priority="1192" operator="between">
      <formula>0.21</formula>
      <formula>0.4</formula>
    </cfRule>
    <cfRule type="cellIs" dxfId="1177" priority="1193" operator="between">
      <formula>0.01</formula>
      <formula>0.2</formula>
    </cfRule>
    <cfRule type="cellIs" dxfId="1176" priority="1194" operator="equal">
      <formula>0.2</formula>
    </cfRule>
    <cfRule type="cellIs" dxfId="1175" priority="1195" operator="equal">
      <formula>1</formula>
    </cfRule>
    <cfRule type="cellIs" dxfId="1174" priority="1196" operator="equal">
      <formula>0.8</formula>
    </cfRule>
    <cfRule type="cellIs" dxfId="1173" priority="1197" operator="equal">
      <formula>0.6</formula>
    </cfRule>
    <cfRule type="cellIs" dxfId="1172" priority="1198" operator="equal">
      <formula>0.4</formula>
    </cfRule>
    <cfRule type="cellIs" dxfId="1171" priority="1199" operator="equal">
      <formula>0.2</formula>
    </cfRule>
    <cfRule type="cellIs" dxfId="1170" priority="1200" operator="equal">
      <formula>0.2</formula>
    </cfRule>
  </conditionalFormatting>
  <conditionalFormatting sqref="AT90">
    <cfRule type="cellIs" dxfId="1169" priority="1177" operator="between">
      <formula>0.81</formula>
      <formula>1</formula>
    </cfRule>
    <cfRule type="cellIs" dxfId="1168" priority="1178" operator="between">
      <formula>0.61</formula>
      <formula>0.8</formula>
    </cfRule>
    <cfRule type="cellIs" dxfId="1167" priority="1179" operator="between">
      <formula>0.41</formula>
      <formula>0.6</formula>
    </cfRule>
    <cfRule type="cellIs" dxfId="1166" priority="1180" operator="between">
      <formula>0.21</formula>
      <formula>0.4</formula>
    </cfRule>
    <cfRule type="cellIs" dxfId="1165" priority="1181" operator="between">
      <formula>0.01</formula>
      <formula>0.2</formula>
    </cfRule>
    <cfRule type="cellIs" dxfId="1164" priority="1182" operator="equal">
      <formula>0.2</formula>
    </cfRule>
    <cfRule type="cellIs" dxfId="1163" priority="1183" operator="equal">
      <formula>1</formula>
    </cfRule>
    <cfRule type="cellIs" dxfId="1162" priority="1184" operator="equal">
      <formula>0.8</formula>
    </cfRule>
    <cfRule type="cellIs" dxfId="1161" priority="1185" operator="equal">
      <formula>0.6</formula>
    </cfRule>
    <cfRule type="cellIs" dxfId="1160" priority="1186" operator="equal">
      <formula>0.4</formula>
    </cfRule>
    <cfRule type="cellIs" dxfId="1159" priority="1187" operator="equal">
      <formula>0.2</formula>
    </cfRule>
    <cfRule type="cellIs" dxfId="1158" priority="1188" operator="equal">
      <formula>0.2</formula>
    </cfRule>
  </conditionalFormatting>
  <conditionalFormatting sqref="AU96">
    <cfRule type="cellIs" dxfId="1157" priority="1165" operator="between">
      <formula>0.81</formula>
      <formula>1</formula>
    </cfRule>
    <cfRule type="cellIs" dxfId="1156" priority="1166" operator="between">
      <formula>0.61</formula>
      <formula>0.8</formula>
    </cfRule>
    <cfRule type="cellIs" dxfId="1155" priority="1167" operator="between">
      <formula>0.41</formula>
      <formula>0.6</formula>
    </cfRule>
    <cfRule type="cellIs" dxfId="1154" priority="1168" operator="between">
      <formula>0.21</formula>
      <formula>0.4</formula>
    </cfRule>
    <cfRule type="cellIs" dxfId="1153" priority="1169" operator="between">
      <formula>0.01</formula>
      <formula>0.2</formula>
    </cfRule>
    <cfRule type="cellIs" dxfId="1152" priority="1170" operator="equal">
      <formula>0.2</formula>
    </cfRule>
    <cfRule type="cellIs" dxfId="1151" priority="1171" operator="equal">
      <formula>1</formula>
    </cfRule>
    <cfRule type="cellIs" dxfId="1150" priority="1172" operator="equal">
      <formula>0.8</formula>
    </cfRule>
    <cfRule type="cellIs" dxfId="1149" priority="1173" operator="equal">
      <formula>0.6</formula>
    </cfRule>
    <cfRule type="cellIs" dxfId="1148" priority="1174" operator="equal">
      <formula>0.4</formula>
    </cfRule>
    <cfRule type="cellIs" dxfId="1147" priority="1175" operator="equal">
      <formula>0.2</formula>
    </cfRule>
    <cfRule type="cellIs" dxfId="1146" priority="1176" operator="equal">
      <formula>0.2</formula>
    </cfRule>
  </conditionalFormatting>
  <conditionalFormatting sqref="AT96">
    <cfRule type="cellIs" dxfId="1145" priority="1153" operator="between">
      <formula>0.81</formula>
      <formula>1</formula>
    </cfRule>
    <cfRule type="cellIs" dxfId="1144" priority="1154" operator="between">
      <formula>0.61</formula>
      <formula>0.8</formula>
    </cfRule>
    <cfRule type="cellIs" dxfId="1143" priority="1155" operator="between">
      <formula>0.41</formula>
      <formula>0.6</formula>
    </cfRule>
    <cfRule type="cellIs" dxfId="1142" priority="1156" operator="between">
      <formula>0.21</formula>
      <formula>0.4</formula>
    </cfRule>
    <cfRule type="cellIs" dxfId="1141" priority="1157" operator="between">
      <formula>0.01</formula>
      <formula>0.2</formula>
    </cfRule>
    <cfRule type="cellIs" dxfId="1140" priority="1158" operator="equal">
      <formula>0.2</formula>
    </cfRule>
    <cfRule type="cellIs" dxfId="1139" priority="1159" operator="equal">
      <formula>1</formula>
    </cfRule>
    <cfRule type="cellIs" dxfId="1138" priority="1160" operator="equal">
      <formula>0.8</formula>
    </cfRule>
    <cfRule type="cellIs" dxfId="1137" priority="1161" operator="equal">
      <formula>0.6</formula>
    </cfRule>
    <cfRule type="cellIs" dxfId="1136" priority="1162" operator="equal">
      <formula>0.4</formula>
    </cfRule>
    <cfRule type="cellIs" dxfId="1135" priority="1163" operator="equal">
      <formula>0.2</formula>
    </cfRule>
    <cfRule type="cellIs" dxfId="1134" priority="1164" operator="equal">
      <formula>0.2</formula>
    </cfRule>
  </conditionalFormatting>
  <conditionalFormatting sqref="AU102">
    <cfRule type="cellIs" dxfId="1133" priority="1141" operator="between">
      <formula>0.81</formula>
      <formula>1</formula>
    </cfRule>
    <cfRule type="cellIs" dxfId="1132" priority="1142" operator="between">
      <formula>0.61</formula>
      <formula>0.8</formula>
    </cfRule>
    <cfRule type="cellIs" dxfId="1131" priority="1143" operator="between">
      <formula>0.41</formula>
      <formula>0.6</formula>
    </cfRule>
    <cfRule type="cellIs" dxfId="1130" priority="1144" operator="between">
      <formula>0.21</formula>
      <formula>0.4</formula>
    </cfRule>
    <cfRule type="cellIs" dxfId="1129" priority="1145" operator="between">
      <formula>0.01</formula>
      <formula>0.2</formula>
    </cfRule>
    <cfRule type="cellIs" dxfId="1128" priority="1146" operator="equal">
      <formula>0.2</formula>
    </cfRule>
    <cfRule type="cellIs" dxfId="1127" priority="1147" operator="equal">
      <formula>1</formula>
    </cfRule>
    <cfRule type="cellIs" dxfId="1126" priority="1148" operator="equal">
      <formula>0.8</formula>
    </cfRule>
    <cfRule type="cellIs" dxfId="1125" priority="1149" operator="equal">
      <formula>0.6</formula>
    </cfRule>
    <cfRule type="cellIs" dxfId="1124" priority="1150" operator="equal">
      <formula>0.4</formula>
    </cfRule>
    <cfRule type="cellIs" dxfId="1123" priority="1151" operator="equal">
      <formula>0.2</formula>
    </cfRule>
    <cfRule type="cellIs" dxfId="1122" priority="1152" operator="equal">
      <formula>0.2</formula>
    </cfRule>
  </conditionalFormatting>
  <conditionalFormatting sqref="AT102">
    <cfRule type="cellIs" dxfId="1121" priority="1129" operator="between">
      <formula>0.81</formula>
      <formula>1</formula>
    </cfRule>
    <cfRule type="cellIs" dxfId="1120" priority="1130" operator="between">
      <formula>0.61</formula>
      <formula>0.8</formula>
    </cfRule>
    <cfRule type="cellIs" dxfId="1119" priority="1131" operator="between">
      <formula>0.41</formula>
      <formula>0.6</formula>
    </cfRule>
    <cfRule type="cellIs" dxfId="1118" priority="1132" operator="between">
      <formula>0.21</formula>
      <formula>0.4</formula>
    </cfRule>
    <cfRule type="cellIs" dxfId="1117" priority="1133" operator="between">
      <formula>0.01</formula>
      <formula>0.2</formula>
    </cfRule>
    <cfRule type="cellIs" dxfId="1116" priority="1134" operator="equal">
      <formula>0.2</formula>
    </cfRule>
    <cfRule type="cellIs" dxfId="1115" priority="1135" operator="equal">
      <formula>1</formula>
    </cfRule>
    <cfRule type="cellIs" dxfId="1114" priority="1136" operator="equal">
      <formula>0.8</formula>
    </cfRule>
    <cfRule type="cellIs" dxfId="1113" priority="1137" operator="equal">
      <formula>0.6</formula>
    </cfRule>
    <cfRule type="cellIs" dxfId="1112" priority="1138" operator="equal">
      <formula>0.4</formula>
    </cfRule>
    <cfRule type="cellIs" dxfId="1111" priority="1139" operator="equal">
      <formula>0.2</formula>
    </cfRule>
    <cfRule type="cellIs" dxfId="1110" priority="1140" operator="equal">
      <formula>0.2</formula>
    </cfRule>
  </conditionalFormatting>
  <conditionalFormatting sqref="AU108">
    <cfRule type="cellIs" dxfId="1109" priority="1117" operator="between">
      <formula>0.81</formula>
      <formula>1</formula>
    </cfRule>
    <cfRule type="cellIs" dxfId="1108" priority="1118" operator="between">
      <formula>0.61</formula>
      <formula>0.8</formula>
    </cfRule>
    <cfRule type="cellIs" dxfId="1107" priority="1119" operator="between">
      <formula>0.41</formula>
      <formula>0.6</formula>
    </cfRule>
    <cfRule type="cellIs" dxfId="1106" priority="1120" operator="between">
      <formula>0.21</formula>
      <formula>0.4</formula>
    </cfRule>
    <cfRule type="cellIs" dxfId="1105" priority="1121" operator="between">
      <formula>0.01</formula>
      <formula>0.2</formula>
    </cfRule>
    <cfRule type="cellIs" dxfId="1104" priority="1122" operator="equal">
      <formula>0.2</formula>
    </cfRule>
    <cfRule type="cellIs" dxfId="1103" priority="1123" operator="equal">
      <formula>1</formula>
    </cfRule>
    <cfRule type="cellIs" dxfId="1102" priority="1124" operator="equal">
      <formula>0.8</formula>
    </cfRule>
    <cfRule type="cellIs" dxfId="1101" priority="1125" operator="equal">
      <formula>0.6</formula>
    </cfRule>
    <cfRule type="cellIs" dxfId="1100" priority="1126" operator="equal">
      <formula>0.4</formula>
    </cfRule>
    <cfRule type="cellIs" dxfId="1099" priority="1127" operator="equal">
      <formula>0.2</formula>
    </cfRule>
    <cfRule type="cellIs" dxfId="1098" priority="1128" operator="equal">
      <formula>0.2</formula>
    </cfRule>
  </conditionalFormatting>
  <conditionalFormatting sqref="AT108">
    <cfRule type="cellIs" dxfId="1097" priority="1105" operator="between">
      <formula>0.81</formula>
      <formula>1</formula>
    </cfRule>
    <cfRule type="cellIs" dxfId="1096" priority="1106" operator="between">
      <formula>0.61</formula>
      <formula>0.8</formula>
    </cfRule>
    <cfRule type="cellIs" dxfId="1095" priority="1107" operator="between">
      <formula>0.41</formula>
      <formula>0.6</formula>
    </cfRule>
    <cfRule type="cellIs" dxfId="1094" priority="1108" operator="between">
      <formula>0.21</formula>
      <formula>0.4</formula>
    </cfRule>
    <cfRule type="cellIs" dxfId="1093" priority="1109" operator="between">
      <formula>0.01</formula>
      <formula>0.2</formula>
    </cfRule>
    <cfRule type="cellIs" dxfId="1092" priority="1110" operator="equal">
      <formula>0.2</formula>
    </cfRule>
    <cfRule type="cellIs" dxfId="1091" priority="1111" operator="equal">
      <formula>1</formula>
    </cfRule>
    <cfRule type="cellIs" dxfId="1090" priority="1112" operator="equal">
      <formula>0.8</formula>
    </cfRule>
    <cfRule type="cellIs" dxfId="1089" priority="1113" operator="equal">
      <formula>0.6</formula>
    </cfRule>
    <cfRule type="cellIs" dxfId="1088" priority="1114" operator="equal">
      <formula>0.4</formula>
    </cfRule>
    <cfRule type="cellIs" dxfId="1087" priority="1115" operator="equal">
      <formula>0.2</formula>
    </cfRule>
    <cfRule type="cellIs" dxfId="1086" priority="1116" operator="equal">
      <formula>0.2</formula>
    </cfRule>
  </conditionalFormatting>
  <conditionalFormatting sqref="AU114">
    <cfRule type="cellIs" dxfId="1085" priority="1093" operator="between">
      <formula>0.81</formula>
      <formula>1</formula>
    </cfRule>
    <cfRule type="cellIs" dxfId="1084" priority="1094" operator="between">
      <formula>0.61</formula>
      <formula>0.8</formula>
    </cfRule>
    <cfRule type="cellIs" dxfId="1083" priority="1095" operator="between">
      <formula>0.41</formula>
      <formula>0.6</formula>
    </cfRule>
    <cfRule type="cellIs" dxfId="1082" priority="1096" operator="between">
      <formula>0.21</formula>
      <formula>0.4</formula>
    </cfRule>
    <cfRule type="cellIs" dxfId="1081" priority="1097" operator="between">
      <formula>0.01</formula>
      <formula>0.2</formula>
    </cfRule>
    <cfRule type="cellIs" dxfId="1080" priority="1098" operator="equal">
      <formula>0.2</formula>
    </cfRule>
    <cfRule type="cellIs" dxfId="1079" priority="1099" operator="equal">
      <formula>1</formula>
    </cfRule>
    <cfRule type="cellIs" dxfId="1078" priority="1100" operator="equal">
      <formula>0.8</formula>
    </cfRule>
    <cfRule type="cellIs" dxfId="1077" priority="1101" operator="equal">
      <formula>0.6</formula>
    </cfRule>
    <cfRule type="cellIs" dxfId="1076" priority="1102" operator="equal">
      <formula>0.4</formula>
    </cfRule>
    <cfRule type="cellIs" dxfId="1075" priority="1103" operator="equal">
      <formula>0.2</formula>
    </cfRule>
    <cfRule type="cellIs" dxfId="1074" priority="1104" operator="equal">
      <formula>0.2</formula>
    </cfRule>
  </conditionalFormatting>
  <conditionalFormatting sqref="AT114">
    <cfRule type="cellIs" dxfId="1073" priority="1081" operator="between">
      <formula>0.81</formula>
      <formula>1</formula>
    </cfRule>
    <cfRule type="cellIs" dxfId="1072" priority="1082" operator="between">
      <formula>0.61</formula>
      <formula>0.8</formula>
    </cfRule>
    <cfRule type="cellIs" dxfId="1071" priority="1083" operator="between">
      <formula>0.41</formula>
      <formula>0.6</formula>
    </cfRule>
    <cfRule type="cellIs" dxfId="1070" priority="1084" operator="between">
      <formula>0.21</formula>
      <formula>0.4</formula>
    </cfRule>
    <cfRule type="cellIs" dxfId="1069" priority="1085" operator="between">
      <formula>0.01</formula>
      <formula>0.2</formula>
    </cfRule>
    <cfRule type="cellIs" dxfId="1068" priority="1086" operator="equal">
      <formula>0.2</formula>
    </cfRule>
    <cfRule type="cellIs" dxfId="1067" priority="1087" operator="equal">
      <formula>1</formula>
    </cfRule>
    <cfRule type="cellIs" dxfId="1066" priority="1088" operator="equal">
      <formula>0.8</formula>
    </cfRule>
    <cfRule type="cellIs" dxfId="1065" priority="1089" operator="equal">
      <formula>0.6</formula>
    </cfRule>
    <cfRule type="cellIs" dxfId="1064" priority="1090" operator="equal">
      <formula>0.4</formula>
    </cfRule>
    <cfRule type="cellIs" dxfId="1063" priority="1091" operator="equal">
      <formula>0.2</formula>
    </cfRule>
    <cfRule type="cellIs" dxfId="1062" priority="1092" operator="equal">
      <formula>0.2</formula>
    </cfRule>
  </conditionalFormatting>
  <conditionalFormatting sqref="AU120">
    <cfRule type="cellIs" dxfId="1061" priority="1069" operator="between">
      <formula>0.81</formula>
      <formula>1</formula>
    </cfRule>
    <cfRule type="cellIs" dxfId="1060" priority="1070" operator="between">
      <formula>0.61</formula>
      <formula>0.8</formula>
    </cfRule>
    <cfRule type="cellIs" dxfId="1059" priority="1071" operator="between">
      <formula>0.41</formula>
      <formula>0.6</formula>
    </cfRule>
    <cfRule type="cellIs" dxfId="1058" priority="1072" operator="between">
      <formula>0.21</formula>
      <formula>0.4</formula>
    </cfRule>
    <cfRule type="cellIs" dxfId="1057" priority="1073" operator="between">
      <formula>0.01</formula>
      <formula>0.2</formula>
    </cfRule>
    <cfRule type="cellIs" dxfId="1056" priority="1074" operator="equal">
      <formula>0.2</formula>
    </cfRule>
    <cfRule type="cellIs" dxfId="1055" priority="1075" operator="equal">
      <formula>1</formula>
    </cfRule>
    <cfRule type="cellIs" dxfId="1054" priority="1076" operator="equal">
      <formula>0.8</formula>
    </cfRule>
    <cfRule type="cellIs" dxfId="1053" priority="1077" operator="equal">
      <formula>0.6</formula>
    </cfRule>
    <cfRule type="cellIs" dxfId="1052" priority="1078" operator="equal">
      <formula>0.4</formula>
    </cfRule>
    <cfRule type="cellIs" dxfId="1051" priority="1079" operator="equal">
      <formula>0.2</formula>
    </cfRule>
    <cfRule type="cellIs" dxfId="1050" priority="1080" operator="equal">
      <formula>0.2</formula>
    </cfRule>
  </conditionalFormatting>
  <conditionalFormatting sqref="AT120">
    <cfRule type="cellIs" dxfId="1049" priority="1057" operator="between">
      <formula>0.81</formula>
      <formula>1</formula>
    </cfRule>
    <cfRule type="cellIs" dxfId="1048" priority="1058" operator="between">
      <formula>0.61</formula>
      <formula>0.8</formula>
    </cfRule>
    <cfRule type="cellIs" dxfId="1047" priority="1059" operator="between">
      <formula>0.41</formula>
      <formula>0.6</formula>
    </cfRule>
    <cfRule type="cellIs" dxfId="1046" priority="1060" operator="between">
      <formula>0.21</formula>
      <formula>0.4</formula>
    </cfRule>
    <cfRule type="cellIs" dxfId="1045" priority="1061" operator="between">
      <formula>0.01</formula>
      <formula>0.2</formula>
    </cfRule>
    <cfRule type="cellIs" dxfId="1044" priority="1062" operator="equal">
      <formula>0.2</formula>
    </cfRule>
    <cfRule type="cellIs" dxfId="1043" priority="1063" operator="equal">
      <formula>1</formula>
    </cfRule>
    <cfRule type="cellIs" dxfId="1042" priority="1064" operator="equal">
      <formula>0.8</formula>
    </cfRule>
    <cfRule type="cellIs" dxfId="1041" priority="1065" operator="equal">
      <formula>0.6</formula>
    </cfRule>
    <cfRule type="cellIs" dxfId="1040" priority="1066" operator="equal">
      <formula>0.4</formula>
    </cfRule>
    <cfRule type="cellIs" dxfId="1039" priority="1067" operator="equal">
      <formula>0.2</formula>
    </cfRule>
    <cfRule type="cellIs" dxfId="1038" priority="1068" operator="equal">
      <formula>0.2</formula>
    </cfRule>
  </conditionalFormatting>
  <conditionalFormatting sqref="AU126">
    <cfRule type="cellIs" dxfId="1037" priority="1045" operator="between">
      <formula>0.81</formula>
      <formula>1</formula>
    </cfRule>
    <cfRule type="cellIs" dxfId="1036" priority="1046" operator="between">
      <formula>0.61</formula>
      <formula>0.8</formula>
    </cfRule>
    <cfRule type="cellIs" dxfId="1035" priority="1047" operator="between">
      <formula>0.41</formula>
      <formula>0.6</formula>
    </cfRule>
    <cfRule type="cellIs" dxfId="1034" priority="1048" operator="between">
      <formula>0.21</formula>
      <formula>0.4</formula>
    </cfRule>
    <cfRule type="cellIs" dxfId="1033" priority="1049" operator="between">
      <formula>0.01</formula>
      <formula>0.2</formula>
    </cfRule>
    <cfRule type="cellIs" dxfId="1032" priority="1050" operator="equal">
      <formula>0.2</formula>
    </cfRule>
    <cfRule type="cellIs" dxfId="1031" priority="1051" operator="equal">
      <formula>1</formula>
    </cfRule>
    <cfRule type="cellIs" dxfId="1030" priority="1052" operator="equal">
      <formula>0.8</formula>
    </cfRule>
    <cfRule type="cellIs" dxfId="1029" priority="1053" operator="equal">
      <formula>0.6</formula>
    </cfRule>
    <cfRule type="cellIs" dxfId="1028" priority="1054" operator="equal">
      <formula>0.4</formula>
    </cfRule>
    <cfRule type="cellIs" dxfId="1027" priority="1055" operator="equal">
      <formula>0.2</formula>
    </cfRule>
    <cfRule type="cellIs" dxfId="1026" priority="1056" operator="equal">
      <formula>0.2</formula>
    </cfRule>
  </conditionalFormatting>
  <conditionalFormatting sqref="AT126">
    <cfRule type="cellIs" dxfId="1025" priority="1033" operator="between">
      <formula>0.81</formula>
      <formula>1</formula>
    </cfRule>
    <cfRule type="cellIs" dxfId="1024" priority="1034" operator="between">
      <formula>0.61</formula>
      <formula>0.8</formula>
    </cfRule>
    <cfRule type="cellIs" dxfId="1023" priority="1035" operator="between">
      <formula>0.41</formula>
      <formula>0.6</formula>
    </cfRule>
    <cfRule type="cellIs" dxfId="1022" priority="1036" operator="between">
      <formula>0.21</formula>
      <formula>0.4</formula>
    </cfRule>
    <cfRule type="cellIs" dxfId="1021" priority="1037" operator="between">
      <formula>0.01</formula>
      <formula>0.2</formula>
    </cfRule>
    <cfRule type="cellIs" dxfId="1020" priority="1038" operator="equal">
      <formula>0.2</formula>
    </cfRule>
    <cfRule type="cellIs" dxfId="1019" priority="1039" operator="equal">
      <formula>1</formula>
    </cfRule>
    <cfRule type="cellIs" dxfId="1018" priority="1040" operator="equal">
      <formula>0.8</formula>
    </cfRule>
    <cfRule type="cellIs" dxfId="1017" priority="1041" operator="equal">
      <formula>0.6</formula>
    </cfRule>
    <cfRule type="cellIs" dxfId="1016" priority="1042" operator="equal">
      <formula>0.4</formula>
    </cfRule>
    <cfRule type="cellIs" dxfId="1015" priority="1043" operator="equal">
      <formula>0.2</formula>
    </cfRule>
    <cfRule type="cellIs" dxfId="1014" priority="1044" operator="equal">
      <formula>0.2</formula>
    </cfRule>
  </conditionalFormatting>
  <conditionalFormatting sqref="AU132">
    <cfRule type="cellIs" dxfId="1013" priority="1021" operator="between">
      <formula>0.81</formula>
      <formula>1</formula>
    </cfRule>
    <cfRule type="cellIs" dxfId="1012" priority="1022" operator="between">
      <formula>0.61</formula>
      <formula>0.8</formula>
    </cfRule>
    <cfRule type="cellIs" dxfId="1011" priority="1023" operator="between">
      <formula>0.41</formula>
      <formula>0.6</formula>
    </cfRule>
    <cfRule type="cellIs" dxfId="1010" priority="1024" operator="between">
      <formula>0.21</formula>
      <formula>0.4</formula>
    </cfRule>
    <cfRule type="cellIs" dxfId="1009" priority="1025" operator="between">
      <formula>0.01</formula>
      <formula>0.2</formula>
    </cfRule>
    <cfRule type="cellIs" dxfId="1008" priority="1026" operator="equal">
      <formula>0.2</formula>
    </cfRule>
    <cfRule type="cellIs" dxfId="1007" priority="1027" operator="equal">
      <formula>1</formula>
    </cfRule>
    <cfRule type="cellIs" dxfId="1006" priority="1028" operator="equal">
      <formula>0.8</formula>
    </cfRule>
    <cfRule type="cellIs" dxfId="1005" priority="1029" operator="equal">
      <formula>0.6</formula>
    </cfRule>
    <cfRule type="cellIs" dxfId="1004" priority="1030" operator="equal">
      <formula>0.4</formula>
    </cfRule>
    <cfRule type="cellIs" dxfId="1003" priority="1031" operator="equal">
      <formula>0.2</formula>
    </cfRule>
    <cfRule type="cellIs" dxfId="1002" priority="1032" operator="equal">
      <formula>0.2</formula>
    </cfRule>
  </conditionalFormatting>
  <conditionalFormatting sqref="AT132">
    <cfRule type="cellIs" dxfId="1001" priority="1009" operator="between">
      <formula>0.81</formula>
      <formula>1</formula>
    </cfRule>
    <cfRule type="cellIs" dxfId="1000" priority="1010" operator="between">
      <formula>0.61</formula>
      <formula>0.8</formula>
    </cfRule>
    <cfRule type="cellIs" dxfId="999" priority="1011" operator="between">
      <formula>0.41</formula>
      <formula>0.6</formula>
    </cfRule>
    <cfRule type="cellIs" dxfId="998" priority="1012" operator="between">
      <formula>0.21</formula>
      <formula>0.4</formula>
    </cfRule>
    <cfRule type="cellIs" dxfId="997" priority="1013" operator="between">
      <formula>0.01</formula>
      <formula>0.2</formula>
    </cfRule>
    <cfRule type="cellIs" dxfId="996" priority="1014" operator="equal">
      <formula>0.2</formula>
    </cfRule>
    <cfRule type="cellIs" dxfId="995" priority="1015" operator="equal">
      <formula>1</formula>
    </cfRule>
    <cfRule type="cellIs" dxfId="994" priority="1016" operator="equal">
      <formula>0.8</formula>
    </cfRule>
    <cfRule type="cellIs" dxfId="993" priority="1017" operator="equal">
      <formula>0.6</formula>
    </cfRule>
    <cfRule type="cellIs" dxfId="992" priority="1018" operator="equal">
      <formula>0.4</formula>
    </cfRule>
    <cfRule type="cellIs" dxfId="991" priority="1019" operator="equal">
      <formula>0.2</formula>
    </cfRule>
    <cfRule type="cellIs" dxfId="990" priority="1020" operator="equal">
      <formula>0.2</formula>
    </cfRule>
  </conditionalFormatting>
  <conditionalFormatting sqref="AU138">
    <cfRule type="cellIs" dxfId="989" priority="997" operator="between">
      <formula>0.81</formula>
      <formula>1</formula>
    </cfRule>
    <cfRule type="cellIs" dxfId="988" priority="998" operator="between">
      <formula>0.61</formula>
      <formula>0.8</formula>
    </cfRule>
    <cfRule type="cellIs" dxfId="987" priority="999" operator="between">
      <formula>0.41</formula>
      <formula>0.6</formula>
    </cfRule>
    <cfRule type="cellIs" dxfId="986" priority="1000" operator="between">
      <formula>0.21</formula>
      <formula>0.4</formula>
    </cfRule>
    <cfRule type="cellIs" dxfId="985" priority="1001" operator="between">
      <formula>0.01</formula>
      <formula>0.2</formula>
    </cfRule>
    <cfRule type="cellIs" dxfId="984" priority="1002" operator="equal">
      <formula>0.2</formula>
    </cfRule>
    <cfRule type="cellIs" dxfId="983" priority="1003" operator="equal">
      <formula>1</formula>
    </cfRule>
    <cfRule type="cellIs" dxfId="982" priority="1004" operator="equal">
      <formula>0.8</formula>
    </cfRule>
    <cfRule type="cellIs" dxfId="981" priority="1005" operator="equal">
      <formula>0.6</formula>
    </cfRule>
    <cfRule type="cellIs" dxfId="980" priority="1006" operator="equal">
      <formula>0.4</formula>
    </cfRule>
    <cfRule type="cellIs" dxfId="979" priority="1007" operator="equal">
      <formula>0.2</formula>
    </cfRule>
    <cfRule type="cellIs" dxfId="978" priority="1008" operator="equal">
      <formula>0.2</formula>
    </cfRule>
  </conditionalFormatting>
  <conditionalFormatting sqref="AT138">
    <cfRule type="cellIs" dxfId="977" priority="985" operator="between">
      <formula>0.81</formula>
      <formula>1</formula>
    </cfRule>
    <cfRule type="cellIs" dxfId="976" priority="986" operator="between">
      <formula>0.61</formula>
      <formula>0.8</formula>
    </cfRule>
    <cfRule type="cellIs" dxfId="975" priority="987" operator="between">
      <formula>0.41</formula>
      <formula>0.6</formula>
    </cfRule>
    <cfRule type="cellIs" dxfId="974" priority="988" operator="between">
      <formula>0.21</formula>
      <formula>0.4</formula>
    </cfRule>
    <cfRule type="cellIs" dxfId="973" priority="989" operator="between">
      <formula>0.01</formula>
      <formula>0.2</formula>
    </cfRule>
    <cfRule type="cellIs" dxfId="972" priority="990" operator="equal">
      <formula>0.2</formula>
    </cfRule>
    <cfRule type="cellIs" dxfId="971" priority="991" operator="equal">
      <formula>1</formula>
    </cfRule>
    <cfRule type="cellIs" dxfId="970" priority="992" operator="equal">
      <formula>0.8</formula>
    </cfRule>
    <cfRule type="cellIs" dxfId="969" priority="993" operator="equal">
      <formula>0.6</formula>
    </cfRule>
    <cfRule type="cellIs" dxfId="968" priority="994" operator="equal">
      <formula>0.4</formula>
    </cfRule>
    <cfRule type="cellIs" dxfId="967" priority="995" operator="equal">
      <formula>0.2</formula>
    </cfRule>
    <cfRule type="cellIs" dxfId="966" priority="996" operator="equal">
      <formula>0.2</formula>
    </cfRule>
  </conditionalFormatting>
  <conditionalFormatting sqref="AU144">
    <cfRule type="cellIs" dxfId="965" priority="973" operator="between">
      <formula>0.81</formula>
      <formula>1</formula>
    </cfRule>
    <cfRule type="cellIs" dxfId="964" priority="974" operator="between">
      <formula>0.61</formula>
      <formula>0.8</formula>
    </cfRule>
    <cfRule type="cellIs" dxfId="963" priority="975" operator="between">
      <formula>0.41</formula>
      <formula>0.6</formula>
    </cfRule>
    <cfRule type="cellIs" dxfId="962" priority="976" operator="between">
      <formula>0.21</formula>
      <formula>0.4</formula>
    </cfRule>
    <cfRule type="cellIs" dxfId="961" priority="977" operator="between">
      <formula>0.01</formula>
      <formula>0.2</formula>
    </cfRule>
    <cfRule type="cellIs" dxfId="960" priority="978" operator="equal">
      <formula>0.2</formula>
    </cfRule>
    <cfRule type="cellIs" dxfId="959" priority="979" operator="equal">
      <formula>1</formula>
    </cfRule>
    <cfRule type="cellIs" dxfId="958" priority="980" operator="equal">
      <formula>0.8</formula>
    </cfRule>
    <cfRule type="cellIs" dxfId="957" priority="981" operator="equal">
      <formula>0.6</formula>
    </cfRule>
    <cfRule type="cellIs" dxfId="956" priority="982" operator="equal">
      <formula>0.4</formula>
    </cfRule>
    <cfRule type="cellIs" dxfId="955" priority="983" operator="equal">
      <formula>0.2</formula>
    </cfRule>
    <cfRule type="cellIs" dxfId="954" priority="984" operator="equal">
      <formula>0.2</formula>
    </cfRule>
  </conditionalFormatting>
  <conditionalFormatting sqref="AT144">
    <cfRule type="cellIs" dxfId="953" priority="961" operator="between">
      <formula>0.81</formula>
      <formula>1</formula>
    </cfRule>
    <cfRule type="cellIs" dxfId="952" priority="962" operator="between">
      <formula>0.61</formula>
      <formula>0.8</formula>
    </cfRule>
    <cfRule type="cellIs" dxfId="951" priority="963" operator="between">
      <formula>0.41</formula>
      <formula>0.6</formula>
    </cfRule>
    <cfRule type="cellIs" dxfId="950" priority="964" operator="between">
      <formula>0.21</formula>
      <formula>0.4</formula>
    </cfRule>
    <cfRule type="cellIs" dxfId="949" priority="965" operator="between">
      <formula>0.01</formula>
      <formula>0.2</formula>
    </cfRule>
    <cfRule type="cellIs" dxfId="948" priority="966" operator="equal">
      <formula>0.2</formula>
    </cfRule>
    <cfRule type="cellIs" dxfId="947" priority="967" operator="equal">
      <formula>1</formula>
    </cfRule>
    <cfRule type="cellIs" dxfId="946" priority="968" operator="equal">
      <formula>0.8</formula>
    </cfRule>
    <cfRule type="cellIs" dxfId="945" priority="969" operator="equal">
      <formula>0.6</formula>
    </cfRule>
    <cfRule type="cellIs" dxfId="944" priority="970" operator="equal">
      <formula>0.4</formula>
    </cfRule>
    <cfRule type="cellIs" dxfId="943" priority="971" operator="equal">
      <formula>0.2</formula>
    </cfRule>
    <cfRule type="cellIs" dxfId="942" priority="972" operator="equal">
      <formula>0.2</formula>
    </cfRule>
  </conditionalFormatting>
  <conditionalFormatting sqref="AU150">
    <cfRule type="cellIs" dxfId="941" priority="949" operator="between">
      <formula>0.81</formula>
      <formula>1</formula>
    </cfRule>
    <cfRule type="cellIs" dxfId="940" priority="950" operator="between">
      <formula>0.61</formula>
      <formula>0.8</formula>
    </cfRule>
    <cfRule type="cellIs" dxfId="939" priority="951" operator="between">
      <formula>0.41</formula>
      <formula>0.6</formula>
    </cfRule>
    <cfRule type="cellIs" dxfId="938" priority="952" operator="between">
      <formula>0.21</formula>
      <formula>0.4</formula>
    </cfRule>
    <cfRule type="cellIs" dxfId="937" priority="953" operator="between">
      <formula>0.01</formula>
      <formula>0.2</formula>
    </cfRule>
    <cfRule type="cellIs" dxfId="936" priority="954" operator="equal">
      <formula>0.2</formula>
    </cfRule>
    <cfRule type="cellIs" dxfId="935" priority="955" operator="equal">
      <formula>1</formula>
    </cfRule>
    <cfRule type="cellIs" dxfId="934" priority="956" operator="equal">
      <formula>0.8</formula>
    </cfRule>
    <cfRule type="cellIs" dxfId="933" priority="957" operator="equal">
      <formula>0.6</formula>
    </cfRule>
    <cfRule type="cellIs" dxfId="932" priority="958" operator="equal">
      <formula>0.4</formula>
    </cfRule>
    <cfRule type="cellIs" dxfId="931" priority="959" operator="equal">
      <formula>0.2</formula>
    </cfRule>
    <cfRule type="cellIs" dxfId="930" priority="960" operator="equal">
      <formula>0.2</formula>
    </cfRule>
  </conditionalFormatting>
  <conditionalFormatting sqref="AT150">
    <cfRule type="cellIs" dxfId="929" priority="937" operator="between">
      <formula>0.81</formula>
      <formula>1</formula>
    </cfRule>
    <cfRule type="cellIs" dxfId="928" priority="938" operator="between">
      <formula>0.61</formula>
      <formula>0.8</formula>
    </cfRule>
    <cfRule type="cellIs" dxfId="927" priority="939" operator="between">
      <formula>0.41</formula>
      <formula>0.6</formula>
    </cfRule>
    <cfRule type="cellIs" dxfId="926" priority="940" operator="between">
      <formula>0.21</formula>
      <formula>0.4</formula>
    </cfRule>
    <cfRule type="cellIs" dxfId="925" priority="941" operator="between">
      <formula>0.01</formula>
      <formula>0.2</formula>
    </cfRule>
    <cfRule type="cellIs" dxfId="924" priority="942" operator="equal">
      <formula>0.2</formula>
    </cfRule>
    <cfRule type="cellIs" dxfId="923" priority="943" operator="equal">
      <formula>1</formula>
    </cfRule>
    <cfRule type="cellIs" dxfId="922" priority="944" operator="equal">
      <formula>0.8</formula>
    </cfRule>
    <cfRule type="cellIs" dxfId="921" priority="945" operator="equal">
      <formula>0.6</formula>
    </cfRule>
    <cfRule type="cellIs" dxfId="920" priority="946" operator="equal">
      <formula>0.4</formula>
    </cfRule>
    <cfRule type="cellIs" dxfId="919" priority="947" operator="equal">
      <formula>0.2</formula>
    </cfRule>
    <cfRule type="cellIs" dxfId="918" priority="948" operator="equal">
      <formula>0.2</formula>
    </cfRule>
  </conditionalFormatting>
  <conditionalFormatting sqref="AU156">
    <cfRule type="cellIs" dxfId="917" priority="925" operator="between">
      <formula>0.81</formula>
      <formula>1</formula>
    </cfRule>
    <cfRule type="cellIs" dxfId="916" priority="926" operator="between">
      <formula>0.61</formula>
      <formula>0.8</formula>
    </cfRule>
    <cfRule type="cellIs" dxfId="915" priority="927" operator="between">
      <formula>0.41</formula>
      <formula>0.6</formula>
    </cfRule>
    <cfRule type="cellIs" dxfId="914" priority="928" operator="between">
      <formula>0.21</formula>
      <formula>0.4</formula>
    </cfRule>
    <cfRule type="cellIs" dxfId="913" priority="929" operator="between">
      <formula>0.01</formula>
      <formula>0.2</formula>
    </cfRule>
    <cfRule type="cellIs" dxfId="912" priority="930" operator="equal">
      <formula>0.2</formula>
    </cfRule>
    <cfRule type="cellIs" dxfId="911" priority="931" operator="equal">
      <formula>1</formula>
    </cfRule>
    <cfRule type="cellIs" dxfId="910" priority="932" operator="equal">
      <formula>0.8</formula>
    </cfRule>
    <cfRule type="cellIs" dxfId="909" priority="933" operator="equal">
      <formula>0.6</formula>
    </cfRule>
    <cfRule type="cellIs" dxfId="908" priority="934" operator="equal">
      <formula>0.4</formula>
    </cfRule>
    <cfRule type="cellIs" dxfId="907" priority="935" operator="equal">
      <formula>0.2</formula>
    </cfRule>
    <cfRule type="cellIs" dxfId="906" priority="936" operator="equal">
      <formula>0.2</formula>
    </cfRule>
  </conditionalFormatting>
  <conditionalFormatting sqref="AT156">
    <cfRule type="cellIs" dxfId="905" priority="913" operator="between">
      <formula>0.81</formula>
      <formula>1</formula>
    </cfRule>
    <cfRule type="cellIs" dxfId="904" priority="914" operator="between">
      <formula>0.61</formula>
      <formula>0.8</formula>
    </cfRule>
    <cfRule type="cellIs" dxfId="903" priority="915" operator="between">
      <formula>0.41</formula>
      <formula>0.6</formula>
    </cfRule>
    <cfRule type="cellIs" dxfId="902" priority="916" operator="between">
      <formula>0.21</formula>
      <formula>0.4</formula>
    </cfRule>
    <cfRule type="cellIs" dxfId="901" priority="917" operator="between">
      <formula>0.01</formula>
      <formula>0.2</formula>
    </cfRule>
    <cfRule type="cellIs" dxfId="900" priority="918" operator="equal">
      <formula>0.2</formula>
    </cfRule>
    <cfRule type="cellIs" dxfId="899" priority="919" operator="equal">
      <formula>1</formula>
    </cfRule>
    <cfRule type="cellIs" dxfId="898" priority="920" operator="equal">
      <formula>0.8</formula>
    </cfRule>
    <cfRule type="cellIs" dxfId="897" priority="921" operator="equal">
      <formula>0.6</formula>
    </cfRule>
    <cfRule type="cellIs" dxfId="896" priority="922" operator="equal">
      <formula>0.4</formula>
    </cfRule>
    <cfRule type="cellIs" dxfId="895" priority="923" operator="equal">
      <formula>0.2</formula>
    </cfRule>
    <cfRule type="cellIs" dxfId="894" priority="924" operator="equal">
      <formula>0.2</formula>
    </cfRule>
  </conditionalFormatting>
  <conditionalFormatting sqref="AU162">
    <cfRule type="cellIs" dxfId="893" priority="901" operator="between">
      <formula>0.81</formula>
      <formula>1</formula>
    </cfRule>
    <cfRule type="cellIs" dxfId="892" priority="902" operator="between">
      <formula>0.61</formula>
      <formula>0.8</formula>
    </cfRule>
    <cfRule type="cellIs" dxfId="891" priority="903" operator="between">
      <formula>0.41</formula>
      <formula>0.6</formula>
    </cfRule>
    <cfRule type="cellIs" dxfId="890" priority="904" operator="between">
      <formula>0.21</formula>
      <formula>0.4</formula>
    </cfRule>
    <cfRule type="cellIs" dxfId="889" priority="905" operator="between">
      <formula>0.01</formula>
      <formula>0.2</formula>
    </cfRule>
    <cfRule type="cellIs" dxfId="888" priority="906" operator="equal">
      <formula>0.2</formula>
    </cfRule>
    <cfRule type="cellIs" dxfId="887" priority="907" operator="equal">
      <formula>1</formula>
    </cfRule>
    <cfRule type="cellIs" dxfId="886" priority="908" operator="equal">
      <formula>0.8</formula>
    </cfRule>
    <cfRule type="cellIs" dxfId="885" priority="909" operator="equal">
      <formula>0.6</formula>
    </cfRule>
    <cfRule type="cellIs" dxfId="884" priority="910" operator="equal">
      <formula>0.4</formula>
    </cfRule>
    <cfRule type="cellIs" dxfId="883" priority="911" operator="equal">
      <formula>0.2</formula>
    </cfRule>
    <cfRule type="cellIs" dxfId="882" priority="912" operator="equal">
      <formula>0.2</formula>
    </cfRule>
  </conditionalFormatting>
  <conditionalFormatting sqref="AT162">
    <cfRule type="cellIs" dxfId="881" priority="889" operator="between">
      <formula>0.81</formula>
      <formula>1</formula>
    </cfRule>
    <cfRule type="cellIs" dxfId="880" priority="890" operator="between">
      <formula>0.61</formula>
      <formula>0.8</formula>
    </cfRule>
    <cfRule type="cellIs" dxfId="879" priority="891" operator="between">
      <formula>0.41</formula>
      <formula>0.6</formula>
    </cfRule>
    <cfRule type="cellIs" dxfId="878" priority="892" operator="between">
      <formula>0.21</formula>
      <formula>0.4</formula>
    </cfRule>
    <cfRule type="cellIs" dxfId="877" priority="893" operator="between">
      <formula>0.01</formula>
      <formula>0.2</formula>
    </cfRule>
    <cfRule type="cellIs" dxfId="876" priority="894" operator="equal">
      <formula>0.2</formula>
    </cfRule>
    <cfRule type="cellIs" dxfId="875" priority="895" operator="equal">
      <formula>1</formula>
    </cfRule>
    <cfRule type="cellIs" dxfId="874" priority="896" operator="equal">
      <formula>0.8</formula>
    </cfRule>
    <cfRule type="cellIs" dxfId="873" priority="897" operator="equal">
      <formula>0.6</formula>
    </cfRule>
    <cfRule type="cellIs" dxfId="872" priority="898" operator="equal">
      <formula>0.4</formula>
    </cfRule>
    <cfRule type="cellIs" dxfId="871" priority="899" operator="equal">
      <formula>0.2</formula>
    </cfRule>
    <cfRule type="cellIs" dxfId="870" priority="900" operator="equal">
      <formula>0.2</formula>
    </cfRule>
  </conditionalFormatting>
  <conditionalFormatting sqref="AU168">
    <cfRule type="cellIs" dxfId="869" priority="877" operator="between">
      <formula>0.81</formula>
      <formula>1</formula>
    </cfRule>
    <cfRule type="cellIs" dxfId="868" priority="878" operator="between">
      <formula>0.61</formula>
      <formula>0.8</formula>
    </cfRule>
    <cfRule type="cellIs" dxfId="867" priority="879" operator="between">
      <formula>0.41</formula>
      <formula>0.6</formula>
    </cfRule>
    <cfRule type="cellIs" dxfId="866" priority="880" operator="between">
      <formula>0.21</formula>
      <formula>0.4</formula>
    </cfRule>
    <cfRule type="cellIs" dxfId="865" priority="881" operator="between">
      <formula>0.01</formula>
      <formula>0.2</formula>
    </cfRule>
    <cfRule type="cellIs" dxfId="864" priority="882" operator="equal">
      <formula>0.2</formula>
    </cfRule>
    <cfRule type="cellIs" dxfId="863" priority="883" operator="equal">
      <formula>1</formula>
    </cfRule>
    <cfRule type="cellIs" dxfId="862" priority="884" operator="equal">
      <formula>0.8</formula>
    </cfRule>
    <cfRule type="cellIs" dxfId="861" priority="885" operator="equal">
      <formula>0.6</formula>
    </cfRule>
    <cfRule type="cellIs" dxfId="860" priority="886" operator="equal">
      <formula>0.4</formula>
    </cfRule>
    <cfRule type="cellIs" dxfId="859" priority="887" operator="equal">
      <formula>0.2</formula>
    </cfRule>
    <cfRule type="cellIs" dxfId="858" priority="888" operator="equal">
      <formula>0.2</formula>
    </cfRule>
  </conditionalFormatting>
  <conditionalFormatting sqref="AT168">
    <cfRule type="cellIs" dxfId="857" priority="865" operator="between">
      <formula>0.81</formula>
      <formula>1</formula>
    </cfRule>
    <cfRule type="cellIs" dxfId="856" priority="866" operator="between">
      <formula>0.61</formula>
      <formula>0.8</formula>
    </cfRule>
    <cfRule type="cellIs" dxfId="855" priority="867" operator="between">
      <formula>0.41</formula>
      <formula>0.6</formula>
    </cfRule>
    <cfRule type="cellIs" dxfId="854" priority="868" operator="between">
      <formula>0.21</formula>
      <formula>0.4</formula>
    </cfRule>
    <cfRule type="cellIs" dxfId="853" priority="869" operator="between">
      <formula>0.01</formula>
      <formula>0.2</formula>
    </cfRule>
    <cfRule type="cellIs" dxfId="852" priority="870" operator="equal">
      <formula>0.2</formula>
    </cfRule>
    <cfRule type="cellIs" dxfId="851" priority="871" operator="equal">
      <formula>1</formula>
    </cfRule>
    <cfRule type="cellIs" dxfId="850" priority="872" operator="equal">
      <formula>0.8</formula>
    </cfRule>
    <cfRule type="cellIs" dxfId="849" priority="873" operator="equal">
      <formula>0.6</formula>
    </cfRule>
    <cfRule type="cellIs" dxfId="848" priority="874" operator="equal">
      <formula>0.4</formula>
    </cfRule>
    <cfRule type="cellIs" dxfId="847" priority="875" operator="equal">
      <formula>0.2</formula>
    </cfRule>
    <cfRule type="cellIs" dxfId="846" priority="876" operator="equal">
      <formula>0.2</formula>
    </cfRule>
  </conditionalFormatting>
  <conditionalFormatting sqref="AU174">
    <cfRule type="cellIs" dxfId="845" priority="853" operator="between">
      <formula>0.81</formula>
      <formula>1</formula>
    </cfRule>
    <cfRule type="cellIs" dxfId="844" priority="854" operator="between">
      <formula>0.61</formula>
      <formula>0.8</formula>
    </cfRule>
    <cfRule type="cellIs" dxfId="843" priority="855" operator="between">
      <formula>0.41</formula>
      <formula>0.6</formula>
    </cfRule>
    <cfRule type="cellIs" dxfId="842" priority="856" operator="between">
      <formula>0.21</formula>
      <formula>0.4</formula>
    </cfRule>
    <cfRule type="cellIs" dxfId="841" priority="857" operator="between">
      <formula>0.01</formula>
      <formula>0.2</formula>
    </cfRule>
    <cfRule type="cellIs" dxfId="840" priority="858" operator="equal">
      <formula>0.2</formula>
    </cfRule>
    <cfRule type="cellIs" dxfId="839" priority="859" operator="equal">
      <formula>1</formula>
    </cfRule>
    <cfRule type="cellIs" dxfId="838" priority="860" operator="equal">
      <formula>0.8</formula>
    </cfRule>
    <cfRule type="cellIs" dxfId="837" priority="861" operator="equal">
      <formula>0.6</formula>
    </cfRule>
    <cfRule type="cellIs" dxfId="836" priority="862" operator="equal">
      <formula>0.4</formula>
    </cfRule>
    <cfRule type="cellIs" dxfId="835" priority="863" operator="equal">
      <formula>0.2</formula>
    </cfRule>
    <cfRule type="cellIs" dxfId="834" priority="864" operator="equal">
      <formula>0.2</formula>
    </cfRule>
  </conditionalFormatting>
  <conditionalFormatting sqref="AT174">
    <cfRule type="cellIs" dxfId="833" priority="841" operator="between">
      <formula>0.81</formula>
      <formula>1</formula>
    </cfRule>
    <cfRule type="cellIs" dxfId="832" priority="842" operator="between">
      <formula>0.61</formula>
      <formula>0.8</formula>
    </cfRule>
    <cfRule type="cellIs" dxfId="831" priority="843" operator="between">
      <formula>0.41</formula>
      <formula>0.6</formula>
    </cfRule>
    <cfRule type="cellIs" dxfId="830" priority="844" operator="between">
      <formula>0.21</formula>
      <formula>0.4</formula>
    </cfRule>
    <cfRule type="cellIs" dxfId="829" priority="845" operator="between">
      <formula>0.01</formula>
      <formula>0.2</formula>
    </cfRule>
    <cfRule type="cellIs" dxfId="828" priority="846" operator="equal">
      <formula>0.2</formula>
    </cfRule>
    <cfRule type="cellIs" dxfId="827" priority="847" operator="equal">
      <formula>1</formula>
    </cfRule>
    <cfRule type="cellIs" dxfId="826" priority="848" operator="equal">
      <formula>0.8</formula>
    </cfRule>
    <cfRule type="cellIs" dxfId="825" priority="849" operator="equal">
      <formula>0.6</formula>
    </cfRule>
    <cfRule type="cellIs" dxfId="824" priority="850" operator="equal">
      <formula>0.4</formula>
    </cfRule>
    <cfRule type="cellIs" dxfId="823" priority="851" operator="equal">
      <formula>0.2</formula>
    </cfRule>
    <cfRule type="cellIs" dxfId="822" priority="852" operator="equal">
      <formula>0.2</formula>
    </cfRule>
  </conditionalFormatting>
  <conditionalFormatting sqref="AU180">
    <cfRule type="cellIs" dxfId="821" priority="829" operator="between">
      <formula>0.81</formula>
      <formula>1</formula>
    </cfRule>
    <cfRule type="cellIs" dxfId="820" priority="830" operator="between">
      <formula>0.61</formula>
      <formula>0.8</formula>
    </cfRule>
    <cfRule type="cellIs" dxfId="819" priority="831" operator="between">
      <formula>0.41</formula>
      <formula>0.6</formula>
    </cfRule>
    <cfRule type="cellIs" dxfId="818" priority="832" operator="between">
      <formula>0.21</formula>
      <formula>0.4</formula>
    </cfRule>
    <cfRule type="cellIs" dxfId="817" priority="833" operator="between">
      <formula>0.01</formula>
      <formula>0.2</formula>
    </cfRule>
    <cfRule type="cellIs" dxfId="816" priority="834" operator="equal">
      <formula>0.2</formula>
    </cfRule>
    <cfRule type="cellIs" dxfId="815" priority="835" operator="equal">
      <formula>1</formula>
    </cfRule>
    <cfRule type="cellIs" dxfId="814" priority="836" operator="equal">
      <formula>0.8</formula>
    </cfRule>
    <cfRule type="cellIs" dxfId="813" priority="837" operator="equal">
      <formula>0.6</formula>
    </cfRule>
    <cfRule type="cellIs" dxfId="812" priority="838" operator="equal">
      <formula>0.4</formula>
    </cfRule>
    <cfRule type="cellIs" dxfId="811" priority="839" operator="equal">
      <formula>0.2</formula>
    </cfRule>
    <cfRule type="cellIs" dxfId="810" priority="840" operator="equal">
      <formula>0.2</formula>
    </cfRule>
  </conditionalFormatting>
  <conditionalFormatting sqref="AT180">
    <cfRule type="cellIs" dxfId="809" priority="817" operator="between">
      <formula>0.81</formula>
      <formula>1</formula>
    </cfRule>
    <cfRule type="cellIs" dxfId="808" priority="818" operator="between">
      <formula>0.61</formula>
      <formula>0.8</formula>
    </cfRule>
    <cfRule type="cellIs" dxfId="807" priority="819" operator="between">
      <formula>0.41</formula>
      <formula>0.6</formula>
    </cfRule>
    <cfRule type="cellIs" dxfId="806" priority="820" operator="between">
      <formula>0.21</formula>
      <formula>0.4</formula>
    </cfRule>
    <cfRule type="cellIs" dxfId="805" priority="821" operator="between">
      <formula>0.01</formula>
      <formula>0.2</formula>
    </cfRule>
    <cfRule type="cellIs" dxfId="804" priority="822" operator="equal">
      <formula>0.2</formula>
    </cfRule>
    <cfRule type="cellIs" dxfId="803" priority="823" operator="equal">
      <formula>1</formula>
    </cfRule>
    <cfRule type="cellIs" dxfId="802" priority="824" operator="equal">
      <formula>0.8</formula>
    </cfRule>
    <cfRule type="cellIs" dxfId="801" priority="825" operator="equal">
      <formula>0.6</formula>
    </cfRule>
    <cfRule type="cellIs" dxfId="800" priority="826" operator="equal">
      <formula>0.4</formula>
    </cfRule>
    <cfRule type="cellIs" dxfId="799" priority="827" operator="equal">
      <formula>0.2</formula>
    </cfRule>
    <cfRule type="cellIs" dxfId="798" priority="828" operator="equal">
      <formula>0.2</formula>
    </cfRule>
  </conditionalFormatting>
  <conditionalFormatting sqref="AU186">
    <cfRule type="cellIs" dxfId="797" priority="805" operator="between">
      <formula>0.81</formula>
      <formula>1</formula>
    </cfRule>
    <cfRule type="cellIs" dxfId="796" priority="806" operator="between">
      <formula>0.61</formula>
      <formula>0.8</formula>
    </cfRule>
    <cfRule type="cellIs" dxfId="795" priority="807" operator="between">
      <formula>0.41</formula>
      <formula>0.6</formula>
    </cfRule>
    <cfRule type="cellIs" dxfId="794" priority="808" operator="between">
      <formula>0.21</formula>
      <formula>0.4</formula>
    </cfRule>
    <cfRule type="cellIs" dxfId="793" priority="809" operator="between">
      <formula>0.01</formula>
      <formula>0.2</formula>
    </cfRule>
    <cfRule type="cellIs" dxfId="792" priority="810" operator="equal">
      <formula>0.2</formula>
    </cfRule>
    <cfRule type="cellIs" dxfId="791" priority="811" operator="equal">
      <formula>1</formula>
    </cfRule>
    <cfRule type="cellIs" dxfId="790" priority="812" operator="equal">
      <formula>0.8</formula>
    </cfRule>
    <cfRule type="cellIs" dxfId="789" priority="813" operator="equal">
      <formula>0.6</formula>
    </cfRule>
    <cfRule type="cellIs" dxfId="788" priority="814" operator="equal">
      <formula>0.4</formula>
    </cfRule>
    <cfRule type="cellIs" dxfId="787" priority="815" operator="equal">
      <formula>0.2</formula>
    </cfRule>
    <cfRule type="cellIs" dxfId="786" priority="816" operator="equal">
      <formula>0.2</formula>
    </cfRule>
  </conditionalFormatting>
  <conditionalFormatting sqref="AT186">
    <cfRule type="cellIs" dxfId="785" priority="793" operator="between">
      <formula>0.81</formula>
      <formula>1</formula>
    </cfRule>
    <cfRule type="cellIs" dxfId="784" priority="794" operator="between">
      <formula>0.61</formula>
      <formula>0.8</formula>
    </cfRule>
    <cfRule type="cellIs" dxfId="783" priority="795" operator="between">
      <formula>0.41</formula>
      <formula>0.6</formula>
    </cfRule>
    <cfRule type="cellIs" dxfId="782" priority="796" operator="between">
      <formula>0.21</formula>
      <formula>0.4</formula>
    </cfRule>
    <cfRule type="cellIs" dxfId="781" priority="797" operator="between">
      <formula>0.01</formula>
      <formula>0.2</formula>
    </cfRule>
    <cfRule type="cellIs" dxfId="780" priority="798" operator="equal">
      <formula>0.2</formula>
    </cfRule>
    <cfRule type="cellIs" dxfId="779" priority="799" operator="equal">
      <formula>1</formula>
    </cfRule>
    <cfRule type="cellIs" dxfId="778" priority="800" operator="equal">
      <formula>0.8</formula>
    </cfRule>
    <cfRule type="cellIs" dxfId="777" priority="801" operator="equal">
      <formula>0.6</formula>
    </cfRule>
    <cfRule type="cellIs" dxfId="776" priority="802" operator="equal">
      <formula>0.4</formula>
    </cfRule>
    <cfRule type="cellIs" dxfId="775" priority="803" operator="equal">
      <formula>0.2</formula>
    </cfRule>
    <cfRule type="cellIs" dxfId="774" priority="804" operator="equal">
      <formula>0.2</formula>
    </cfRule>
  </conditionalFormatting>
  <conditionalFormatting sqref="AU192">
    <cfRule type="cellIs" dxfId="773" priority="781" operator="between">
      <formula>0.81</formula>
      <formula>1</formula>
    </cfRule>
    <cfRule type="cellIs" dxfId="772" priority="782" operator="between">
      <formula>0.61</formula>
      <formula>0.8</formula>
    </cfRule>
    <cfRule type="cellIs" dxfId="771" priority="783" operator="between">
      <formula>0.41</formula>
      <formula>0.6</formula>
    </cfRule>
    <cfRule type="cellIs" dxfId="770" priority="784" operator="between">
      <formula>0.21</formula>
      <formula>0.4</formula>
    </cfRule>
    <cfRule type="cellIs" dxfId="769" priority="785" operator="between">
      <formula>0.01</formula>
      <formula>0.2</formula>
    </cfRule>
    <cfRule type="cellIs" dxfId="768" priority="786" operator="equal">
      <formula>0.2</formula>
    </cfRule>
    <cfRule type="cellIs" dxfId="767" priority="787" operator="equal">
      <formula>1</formula>
    </cfRule>
    <cfRule type="cellIs" dxfId="766" priority="788" operator="equal">
      <formula>0.8</formula>
    </cfRule>
    <cfRule type="cellIs" dxfId="765" priority="789" operator="equal">
      <formula>0.6</formula>
    </cfRule>
    <cfRule type="cellIs" dxfId="764" priority="790" operator="equal">
      <formula>0.4</formula>
    </cfRule>
    <cfRule type="cellIs" dxfId="763" priority="791" operator="equal">
      <formula>0.2</formula>
    </cfRule>
    <cfRule type="cellIs" dxfId="762" priority="792" operator="equal">
      <formula>0.2</formula>
    </cfRule>
  </conditionalFormatting>
  <conditionalFormatting sqref="AT192">
    <cfRule type="cellIs" dxfId="761" priority="769" operator="between">
      <formula>0.81</formula>
      <formula>1</formula>
    </cfRule>
    <cfRule type="cellIs" dxfId="760" priority="770" operator="between">
      <formula>0.61</formula>
      <formula>0.8</formula>
    </cfRule>
    <cfRule type="cellIs" dxfId="759" priority="771" operator="between">
      <formula>0.41</formula>
      <formula>0.6</formula>
    </cfRule>
    <cfRule type="cellIs" dxfId="758" priority="772" operator="between">
      <formula>0.21</formula>
      <formula>0.4</formula>
    </cfRule>
    <cfRule type="cellIs" dxfId="757" priority="773" operator="between">
      <formula>0.01</formula>
      <formula>0.2</formula>
    </cfRule>
    <cfRule type="cellIs" dxfId="756" priority="774" operator="equal">
      <formula>0.2</formula>
    </cfRule>
    <cfRule type="cellIs" dxfId="755" priority="775" operator="equal">
      <formula>1</formula>
    </cfRule>
    <cfRule type="cellIs" dxfId="754" priority="776" operator="equal">
      <formula>0.8</formula>
    </cfRule>
    <cfRule type="cellIs" dxfId="753" priority="777" operator="equal">
      <formula>0.6</formula>
    </cfRule>
    <cfRule type="cellIs" dxfId="752" priority="778" operator="equal">
      <formula>0.4</formula>
    </cfRule>
    <cfRule type="cellIs" dxfId="751" priority="779" operator="equal">
      <formula>0.2</formula>
    </cfRule>
    <cfRule type="cellIs" dxfId="750" priority="780" operator="equal">
      <formula>0.2</formula>
    </cfRule>
  </conditionalFormatting>
  <conditionalFormatting sqref="AU198">
    <cfRule type="cellIs" dxfId="749" priority="757" operator="between">
      <formula>0.81</formula>
      <formula>1</formula>
    </cfRule>
    <cfRule type="cellIs" dxfId="748" priority="758" operator="between">
      <formula>0.61</formula>
      <formula>0.8</formula>
    </cfRule>
    <cfRule type="cellIs" dxfId="747" priority="759" operator="between">
      <formula>0.41</formula>
      <formula>0.6</formula>
    </cfRule>
    <cfRule type="cellIs" dxfId="746" priority="760" operator="between">
      <formula>0.21</formula>
      <formula>0.4</formula>
    </cfRule>
    <cfRule type="cellIs" dxfId="745" priority="761" operator="between">
      <formula>0.01</formula>
      <formula>0.2</formula>
    </cfRule>
    <cfRule type="cellIs" dxfId="744" priority="762" operator="equal">
      <formula>0.2</formula>
    </cfRule>
    <cfRule type="cellIs" dxfId="743" priority="763" operator="equal">
      <formula>1</formula>
    </cfRule>
    <cfRule type="cellIs" dxfId="742" priority="764" operator="equal">
      <formula>0.8</formula>
    </cfRule>
    <cfRule type="cellIs" dxfId="741" priority="765" operator="equal">
      <formula>0.6</formula>
    </cfRule>
    <cfRule type="cellIs" dxfId="740" priority="766" operator="equal">
      <formula>0.4</formula>
    </cfRule>
    <cfRule type="cellIs" dxfId="739" priority="767" operator="equal">
      <formula>0.2</formula>
    </cfRule>
    <cfRule type="cellIs" dxfId="738" priority="768" operator="equal">
      <formula>0.2</formula>
    </cfRule>
  </conditionalFormatting>
  <conditionalFormatting sqref="AT198">
    <cfRule type="cellIs" dxfId="737" priority="745" operator="between">
      <formula>0.81</formula>
      <formula>1</formula>
    </cfRule>
    <cfRule type="cellIs" dxfId="736" priority="746" operator="between">
      <formula>0.61</formula>
      <formula>0.8</formula>
    </cfRule>
    <cfRule type="cellIs" dxfId="735" priority="747" operator="between">
      <formula>0.41</formula>
      <formula>0.6</formula>
    </cfRule>
    <cfRule type="cellIs" dxfId="734" priority="748" operator="between">
      <formula>0.21</formula>
      <formula>0.4</formula>
    </cfRule>
    <cfRule type="cellIs" dxfId="733" priority="749" operator="between">
      <formula>0.01</formula>
      <formula>0.2</formula>
    </cfRule>
    <cfRule type="cellIs" dxfId="732" priority="750" operator="equal">
      <formula>0.2</formula>
    </cfRule>
    <cfRule type="cellIs" dxfId="731" priority="751" operator="equal">
      <formula>1</formula>
    </cfRule>
    <cfRule type="cellIs" dxfId="730" priority="752" operator="equal">
      <formula>0.8</formula>
    </cfRule>
    <cfRule type="cellIs" dxfId="729" priority="753" operator="equal">
      <formula>0.6</formula>
    </cfRule>
    <cfRule type="cellIs" dxfId="728" priority="754" operator="equal">
      <formula>0.4</formula>
    </cfRule>
    <cfRule type="cellIs" dxfId="727" priority="755" operator="equal">
      <formula>0.2</formula>
    </cfRule>
    <cfRule type="cellIs" dxfId="726" priority="756" operator="equal">
      <formula>0.2</formula>
    </cfRule>
  </conditionalFormatting>
  <conditionalFormatting sqref="AU204">
    <cfRule type="cellIs" dxfId="725" priority="733" operator="between">
      <formula>0.81</formula>
      <formula>1</formula>
    </cfRule>
    <cfRule type="cellIs" dxfId="724" priority="734" operator="between">
      <formula>0.61</formula>
      <formula>0.8</formula>
    </cfRule>
    <cfRule type="cellIs" dxfId="723" priority="735" operator="between">
      <formula>0.41</formula>
      <formula>0.6</formula>
    </cfRule>
    <cfRule type="cellIs" dxfId="722" priority="736" operator="between">
      <formula>0.21</formula>
      <formula>0.4</formula>
    </cfRule>
    <cfRule type="cellIs" dxfId="721" priority="737" operator="between">
      <formula>0.01</formula>
      <formula>0.2</formula>
    </cfRule>
    <cfRule type="cellIs" dxfId="720" priority="738" operator="equal">
      <formula>0.2</formula>
    </cfRule>
    <cfRule type="cellIs" dxfId="719" priority="739" operator="equal">
      <formula>1</formula>
    </cfRule>
    <cfRule type="cellIs" dxfId="718" priority="740" operator="equal">
      <formula>0.8</formula>
    </cfRule>
    <cfRule type="cellIs" dxfId="717" priority="741" operator="equal">
      <formula>0.6</formula>
    </cfRule>
    <cfRule type="cellIs" dxfId="716" priority="742" operator="equal">
      <formula>0.4</formula>
    </cfRule>
    <cfRule type="cellIs" dxfId="715" priority="743" operator="equal">
      <formula>0.2</formula>
    </cfRule>
    <cfRule type="cellIs" dxfId="714" priority="744" operator="equal">
      <formula>0.2</formula>
    </cfRule>
  </conditionalFormatting>
  <conditionalFormatting sqref="AT204">
    <cfRule type="cellIs" dxfId="713" priority="721" operator="between">
      <formula>0.81</formula>
      <formula>1</formula>
    </cfRule>
    <cfRule type="cellIs" dxfId="712" priority="722" operator="between">
      <formula>0.61</formula>
      <formula>0.8</formula>
    </cfRule>
    <cfRule type="cellIs" dxfId="711" priority="723" operator="between">
      <formula>0.41</formula>
      <formula>0.6</formula>
    </cfRule>
    <cfRule type="cellIs" dxfId="710" priority="724" operator="between">
      <formula>0.21</formula>
      <formula>0.4</formula>
    </cfRule>
    <cfRule type="cellIs" dxfId="709" priority="725" operator="between">
      <formula>0.01</formula>
      <formula>0.2</formula>
    </cfRule>
    <cfRule type="cellIs" dxfId="708" priority="726" operator="equal">
      <formula>0.2</formula>
    </cfRule>
    <cfRule type="cellIs" dxfId="707" priority="727" operator="equal">
      <formula>1</formula>
    </cfRule>
    <cfRule type="cellIs" dxfId="706" priority="728" operator="equal">
      <formula>0.8</formula>
    </cfRule>
    <cfRule type="cellIs" dxfId="705" priority="729" operator="equal">
      <formula>0.6</formula>
    </cfRule>
    <cfRule type="cellIs" dxfId="704" priority="730" operator="equal">
      <formula>0.4</formula>
    </cfRule>
    <cfRule type="cellIs" dxfId="703" priority="731" operator="equal">
      <formula>0.2</formula>
    </cfRule>
    <cfRule type="cellIs" dxfId="702" priority="732" operator="equal">
      <formula>0.2</formula>
    </cfRule>
  </conditionalFormatting>
  <conditionalFormatting sqref="AU210">
    <cfRule type="cellIs" dxfId="701" priority="709" operator="between">
      <formula>0.81</formula>
      <formula>1</formula>
    </cfRule>
    <cfRule type="cellIs" dxfId="700" priority="710" operator="between">
      <formula>0.61</formula>
      <formula>0.8</formula>
    </cfRule>
    <cfRule type="cellIs" dxfId="699" priority="711" operator="between">
      <formula>0.41</formula>
      <formula>0.6</formula>
    </cfRule>
    <cfRule type="cellIs" dxfId="698" priority="712" operator="between">
      <formula>0.21</formula>
      <formula>0.4</formula>
    </cfRule>
    <cfRule type="cellIs" dxfId="697" priority="713" operator="between">
      <formula>0.01</formula>
      <formula>0.2</formula>
    </cfRule>
    <cfRule type="cellIs" dxfId="696" priority="714" operator="equal">
      <formula>0.2</formula>
    </cfRule>
    <cfRule type="cellIs" dxfId="695" priority="715" operator="equal">
      <formula>1</formula>
    </cfRule>
    <cfRule type="cellIs" dxfId="694" priority="716" operator="equal">
      <formula>0.8</formula>
    </cfRule>
    <cfRule type="cellIs" dxfId="693" priority="717" operator="equal">
      <formula>0.6</formula>
    </cfRule>
    <cfRule type="cellIs" dxfId="692" priority="718" operator="equal">
      <formula>0.4</formula>
    </cfRule>
    <cfRule type="cellIs" dxfId="691" priority="719" operator="equal">
      <formula>0.2</formula>
    </cfRule>
    <cfRule type="cellIs" dxfId="690" priority="720" operator="equal">
      <formula>0.2</formula>
    </cfRule>
  </conditionalFormatting>
  <conditionalFormatting sqref="AT210">
    <cfRule type="cellIs" dxfId="689" priority="697" operator="between">
      <formula>0.81</formula>
      <formula>1</formula>
    </cfRule>
    <cfRule type="cellIs" dxfId="688" priority="698" operator="between">
      <formula>0.61</formula>
      <formula>0.8</formula>
    </cfRule>
    <cfRule type="cellIs" dxfId="687" priority="699" operator="between">
      <formula>0.41</formula>
      <formula>0.6</formula>
    </cfRule>
    <cfRule type="cellIs" dxfId="686" priority="700" operator="between">
      <formula>0.21</formula>
      <formula>0.4</formula>
    </cfRule>
    <cfRule type="cellIs" dxfId="685" priority="701" operator="between">
      <formula>0.01</formula>
      <formula>0.2</formula>
    </cfRule>
    <cfRule type="cellIs" dxfId="684" priority="702" operator="equal">
      <formula>0.2</formula>
    </cfRule>
    <cfRule type="cellIs" dxfId="683" priority="703" operator="equal">
      <formula>1</formula>
    </cfRule>
    <cfRule type="cellIs" dxfId="682" priority="704" operator="equal">
      <formula>0.8</formula>
    </cfRule>
    <cfRule type="cellIs" dxfId="681" priority="705" operator="equal">
      <formula>0.6</formula>
    </cfRule>
    <cfRule type="cellIs" dxfId="680" priority="706" operator="equal">
      <formula>0.4</formula>
    </cfRule>
    <cfRule type="cellIs" dxfId="679" priority="707" operator="equal">
      <formula>0.2</formula>
    </cfRule>
    <cfRule type="cellIs" dxfId="678" priority="708" operator="equal">
      <formula>0.2</formula>
    </cfRule>
  </conditionalFormatting>
  <conditionalFormatting sqref="AU216">
    <cfRule type="cellIs" dxfId="677" priority="685" operator="between">
      <formula>0.81</formula>
      <formula>1</formula>
    </cfRule>
    <cfRule type="cellIs" dxfId="676" priority="686" operator="between">
      <formula>0.61</formula>
      <formula>0.8</formula>
    </cfRule>
    <cfRule type="cellIs" dxfId="675" priority="687" operator="between">
      <formula>0.41</formula>
      <formula>0.6</formula>
    </cfRule>
    <cfRule type="cellIs" dxfId="674" priority="688" operator="between">
      <formula>0.21</formula>
      <formula>0.4</formula>
    </cfRule>
    <cfRule type="cellIs" dxfId="673" priority="689" operator="between">
      <formula>0.01</formula>
      <formula>0.2</formula>
    </cfRule>
    <cfRule type="cellIs" dxfId="672" priority="690" operator="equal">
      <formula>0.2</formula>
    </cfRule>
    <cfRule type="cellIs" dxfId="671" priority="691" operator="equal">
      <formula>1</formula>
    </cfRule>
    <cfRule type="cellIs" dxfId="670" priority="692" operator="equal">
      <formula>0.8</formula>
    </cfRule>
    <cfRule type="cellIs" dxfId="669" priority="693" operator="equal">
      <formula>0.6</formula>
    </cfRule>
    <cfRule type="cellIs" dxfId="668" priority="694" operator="equal">
      <formula>0.4</formula>
    </cfRule>
    <cfRule type="cellIs" dxfId="667" priority="695" operator="equal">
      <formula>0.2</formula>
    </cfRule>
    <cfRule type="cellIs" dxfId="666" priority="696" operator="equal">
      <formula>0.2</formula>
    </cfRule>
  </conditionalFormatting>
  <conditionalFormatting sqref="AT216">
    <cfRule type="cellIs" dxfId="665" priority="673" operator="between">
      <formula>0.81</formula>
      <formula>1</formula>
    </cfRule>
    <cfRule type="cellIs" dxfId="664" priority="674" operator="between">
      <formula>0.61</formula>
      <formula>0.8</formula>
    </cfRule>
    <cfRule type="cellIs" dxfId="663" priority="675" operator="between">
      <formula>0.41</formula>
      <formula>0.6</formula>
    </cfRule>
    <cfRule type="cellIs" dxfId="662" priority="676" operator="between">
      <formula>0.21</formula>
      <formula>0.4</formula>
    </cfRule>
    <cfRule type="cellIs" dxfId="661" priority="677" operator="between">
      <formula>0.01</formula>
      <formula>0.2</formula>
    </cfRule>
    <cfRule type="cellIs" dxfId="660" priority="678" operator="equal">
      <formula>0.2</formula>
    </cfRule>
    <cfRule type="cellIs" dxfId="659" priority="679" operator="equal">
      <formula>1</formula>
    </cfRule>
    <cfRule type="cellIs" dxfId="658" priority="680" operator="equal">
      <formula>0.8</formula>
    </cfRule>
    <cfRule type="cellIs" dxfId="657" priority="681" operator="equal">
      <formula>0.6</formula>
    </cfRule>
    <cfRule type="cellIs" dxfId="656" priority="682" operator="equal">
      <formula>0.4</formula>
    </cfRule>
    <cfRule type="cellIs" dxfId="655" priority="683" operator="equal">
      <formula>0.2</formula>
    </cfRule>
    <cfRule type="cellIs" dxfId="654" priority="684" operator="equal">
      <formula>0.2</formula>
    </cfRule>
  </conditionalFormatting>
  <conditionalFormatting sqref="AU222">
    <cfRule type="cellIs" dxfId="653" priority="661" operator="between">
      <formula>0.81</formula>
      <formula>1</formula>
    </cfRule>
    <cfRule type="cellIs" dxfId="652" priority="662" operator="between">
      <formula>0.61</formula>
      <formula>0.8</formula>
    </cfRule>
    <cfRule type="cellIs" dxfId="651" priority="663" operator="between">
      <formula>0.41</formula>
      <formula>0.6</formula>
    </cfRule>
    <cfRule type="cellIs" dxfId="650" priority="664" operator="between">
      <formula>0.21</formula>
      <formula>0.4</formula>
    </cfRule>
    <cfRule type="cellIs" dxfId="649" priority="665" operator="between">
      <formula>0.01</formula>
      <formula>0.2</formula>
    </cfRule>
    <cfRule type="cellIs" dxfId="648" priority="666" operator="equal">
      <formula>0.2</formula>
    </cfRule>
    <cfRule type="cellIs" dxfId="647" priority="667" operator="equal">
      <formula>1</formula>
    </cfRule>
    <cfRule type="cellIs" dxfId="646" priority="668" operator="equal">
      <formula>0.8</formula>
    </cfRule>
    <cfRule type="cellIs" dxfId="645" priority="669" operator="equal">
      <formula>0.6</formula>
    </cfRule>
    <cfRule type="cellIs" dxfId="644" priority="670" operator="equal">
      <formula>0.4</formula>
    </cfRule>
    <cfRule type="cellIs" dxfId="643" priority="671" operator="equal">
      <formula>0.2</formula>
    </cfRule>
    <cfRule type="cellIs" dxfId="642" priority="672" operator="equal">
      <formula>0.2</formula>
    </cfRule>
  </conditionalFormatting>
  <conditionalFormatting sqref="AT222">
    <cfRule type="cellIs" dxfId="641" priority="649" operator="between">
      <formula>0.81</formula>
      <formula>1</formula>
    </cfRule>
    <cfRule type="cellIs" dxfId="640" priority="650" operator="between">
      <formula>0.61</formula>
      <formula>0.8</formula>
    </cfRule>
    <cfRule type="cellIs" dxfId="639" priority="651" operator="between">
      <formula>0.41</formula>
      <formula>0.6</formula>
    </cfRule>
    <cfRule type="cellIs" dxfId="638" priority="652" operator="between">
      <formula>0.21</formula>
      <formula>0.4</formula>
    </cfRule>
    <cfRule type="cellIs" dxfId="637" priority="653" operator="between">
      <formula>0.01</formula>
      <formula>0.2</formula>
    </cfRule>
    <cfRule type="cellIs" dxfId="636" priority="654" operator="equal">
      <formula>0.2</formula>
    </cfRule>
    <cfRule type="cellIs" dxfId="635" priority="655" operator="equal">
      <formula>1</formula>
    </cfRule>
    <cfRule type="cellIs" dxfId="634" priority="656" operator="equal">
      <formula>0.8</formula>
    </cfRule>
    <cfRule type="cellIs" dxfId="633" priority="657" operator="equal">
      <formula>0.6</formula>
    </cfRule>
    <cfRule type="cellIs" dxfId="632" priority="658" operator="equal">
      <formula>0.4</formula>
    </cfRule>
    <cfRule type="cellIs" dxfId="631" priority="659" operator="equal">
      <formula>0.2</formula>
    </cfRule>
    <cfRule type="cellIs" dxfId="630" priority="660" operator="equal">
      <formula>0.2</formula>
    </cfRule>
  </conditionalFormatting>
  <conditionalFormatting sqref="AU228">
    <cfRule type="cellIs" dxfId="629" priority="637" operator="between">
      <formula>0.81</formula>
      <formula>1</formula>
    </cfRule>
    <cfRule type="cellIs" dxfId="628" priority="638" operator="between">
      <formula>0.61</formula>
      <formula>0.8</formula>
    </cfRule>
    <cfRule type="cellIs" dxfId="627" priority="639" operator="between">
      <formula>0.41</formula>
      <formula>0.6</formula>
    </cfRule>
    <cfRule type="cellIs" dxfId="626" priority="640" operator="between">
      <formula>0.21</formula>
      <formula>0.4</formula>
    </cfRule>
    <cfRule type="cellIs" dxfId="625" priority="641" operator="between">
      <formula>0.01</formula>
      <formula>0.2</formula>
    </cfRule>
    <cfRule type="cellIs" dxfId="624" priority="642" operator="equal">
      <formula>0.2</formula>
    </cfRule>
    <cfRule type="cellIs" dxfId="623" priority="643" operator="equal">
      <formula>1</formula>
    </cfRule>
    <cfRule type="cellIs" dxfId="622" priority="644" operator="equal">
      <formula>0.8</formula>
    </cfRule>
    <cfRule type="cellIs" dxfId="621" priority="645" operator="equal">
      <formula>0.6</formula>
    </cfRule>
    <cfRule type="cellIs" dxfId="620" priority="646" operator="equal">
      <formula>0.4</formula>
    </cfRule>
    <cfRule type="cellIs" dxfId="619" priority="647" operator="equal">
      <formula>0.2</formula>
    </cfRule>
    <cfRule type="cellIs" dxfId="618" priority="648" operator="equal">
      <formula>0.2</formula>
    </cfRule>
  </conditionalFormatting>
  <conditionalFormatting sqref="AT228">
    <cfRule type="cellIs" dxfId="617" priority="625" operator="between">
      <formula>0.81</formula>
      <formula>1</formula>
    </cfRule>
    <cfRule type="cellIs" dxfId="616" priority="626" operator="between">
      <formula>0.61</formula>
      <formula>0.8</formula>
    </cfRule>
    <cfRule type="cellIs" dxfId="615" priority="627" operator="between">
      <formula>0.41</formula>
      <formula>0.6</formula>
    </cfRule>
    <cfRule type="cellIs" dxfId="614" priority="628" operator="between">
      <formula>0.21</formula>
      <formula>0.4</formula>
    </cfRule>
    <cfRule type="cellIs" dxfId="613" priority="629" operator="between">
      <formula>0.01</formula>
      <formula>0.2</formula>
    </cfRule>
    <cfRule type="cellIs" dxfId="612" priority="630" operator="equal">
      <formula>0.2</formula>
    </cfRule>
    <cfRule type="cellIs" dxfId="611" priority="631" operator="equal">
      <formula>1</formula>
    </cfRule>
    <cfRule type="cellIs" dxfId="610" priority="632" operator="equal">
      <formula>0.8</formula>
    </cfRule>
    <cfRule type="cellIs" dxfId="609" priority="633" operator="equal">
      <formula>0.6</formula>
    </cfRule>
    <cfRule type="cellIs" dxfId="608" priority="634" operator="equal">
      <formula>0.4</formula>
    </cfRule>
    <cfRule type="cellIs" dxfId="607" priority="635" operator="equal">
      <formula>0.2</formula>
    </cfRule>
    <cfRule type="cellIs" dxfId="606" priority="636" operator="equal">
      <formula>0.2</formula>
    </cfRule>
  </conditionalFormatting>
  <conditionalFormatting sqref="AU234">
    <cfRule type="cellIs" dxfId="605" priority="613" operator="between">
      <formula>0.81</formula>
      <formula>1</formula>
    </cfRule>
    <cfRule type="cellIs" dxfId="604" priority="614" operator="between">
      <formula>0.61</formula>
      <formula>0.8</formula>
    </cfRule>
    <cfRule type="cellIs" dxfId="603" priority="615" operator="between">
      <formula>0.41</formula>
      <formula>0.6</formula>
    </cfRule>
    <cfRule type="cellIs" dxfId="602" priority="616" operator="between">
      <formula>0.21</formula>
      <formula>0.4</formula>
    </cfRule>
    <cfRule type="cellIs" dxfId="601" priority="617" operator="between">
      <formula>0.01</formula>
      <formula>0.2</formula>
    </cfRule>
    <cfRule type="cellIs" dxfId="600" priority="618" operator="equal">
      <formula>0.2</formula>
    </cfRule>
    <cfRule type="cellIs" dxfId="599" priority="619" operator="equal">
      <formula>1</formula>
    </cfRule>
    <cfRule type="cellIs" dxfId="598" priority="620" operator="equal">
      <formula>0.8</formula>
    </cfRule>
    <cfRule type="cellIs" dxfId="597" priority="621" operator="equal">
      <formula>0.6</formula>
    </cfRule>
    <cfRule type="cellIs" dxfId="596" priority="622" operator="equal">
      <formula>0.4</formula>
    </cfRule>
    <cfRule type="cellIs" dxfId="595" priority="623" operator="equal">
      <formula>0.2</formula>
    </cfRule>
    <cfRule type="cellIs" dxfId="594" priority="624" operator="equal">
      <formula>0.2</formula>
    </cfRule>
  </conditionalFormatting>
  <conditionalFormatting sqref="AT234">
    <cfRule type="cellIs" dxfId="593" priority="601" operator="between">
      <formula>0.81</formula>
      <formula>1</formula>
    </cfRule>
    <cfRule type="cellIs" dxfId="592" priority="602" operator="between">
      <formula>0.61</formula>
      <formula>0.8</formula>
    </cfRule>
    <cfRule type="cellIs" dxfId="591" priority="603" operator="between">
      <formula>0.41</formula>
      <formula>0.6</formula>
    </cfRule>
    <cfRule type="cellIs" dxfId="590" priority="604" operator="between">
      <formula>0.21</formula>
      <formula>0.4</formula>
    </cfRule>
    <cfRule type="cellIs" dxfId="589" priority="605" operator="between">
      <formula>0.01</formula>
      <formula>0.2</formula>
    </cfRule>
    <cfRule type="cellIs" dxfId="588" priority="606" operator="equal">
      <formula>0.2</formula>
    </cfRule>
    <cfRule type="cellIs" dxfId="587" priority="607" operator="equal">
      <formula>1</formula>
    </cfRule>
    <cfRule type="cellIs" dxfId="586" priority="608" operator="equal">
      <formula>0.8</formula>
    </cfRule>
    <cfRule type="cellIs" dxfId="585" priority="609" operator="equal">
      <formula>0.6</formula>
    </cfRule>
    <cfRule type="cellIs" dxfId="584" priority="610" operator="equal">
      <formula>0.4</formula>
    </cfRule>
    <cfRule type="cellIs" dxfId="583" priority="611" operator="equal">
      <formula>0.2</formula>
    </cfRule>
    <cfRule type="cellIs" dxfId="582" priority="612" operator="equal">
      <formula>0.2</formula>
    </cfRule>
  </conditionalFormatting>
  <conditionalFormatting sqref="AU240">
    <cfRule type="cellIs" dxfId="581" priority="589" operator="between">
      <formula>0.81</formula>
      <formula>1</formula>
    </cfRule>
    <cfRule type="cellIs" dxfId="580" priority="590" operator="between">
      <formula>0.61</formula>
      <formula>0.8</formula>
    </cfRule>
    <cfRule type="cellIs" dxfId="579" priority="591" operator="between">
      <formula>0.41</formula>
      <formula>0.6</formula>
    </cfRule>
    <cfRule type="cellIs" dxfId="578" priority="592" operator="between">
      <formula>0.21</formula>
      <formula>0.4</formula>
    </cfRule>
    <cfRule type="cellIs" dxfId="577" priority="593" operator="between">
      <formula>0.01</formula>
      <formula>0.2</formula>
    </cfRule>
    <cfRule type="cellIs" dxfId="576" priority="594" operator="equal">
      <formula>0.2</formula>
    </cfRule>
    <cfRule type="cellIs" dxfId="575" priority="595" operator="equal">
      <formula>1</formula>
    </cfRule>
    <cfRule type="cellIs" dxfId="574" priority="596" operator="equal">
      <formula>0.8</formula>
    </cfRule>
    <cfRule type="cellIs" dxfId="573" priority="597" operator="equal">
      <formula>0.6</formula>
    </cfRule>
    <cfRule type="cellIs" dxfId="572" priority="598" operator="equal">
      <formula>0.4</formula>
    </cfRule>
    <cfRule type="cellIs" dxfId="571" priority="599" operator="equal">
      <formula>0.2</formula>
    </cfRule>
    <cfRule type="cellIs" dxfId="570" priority="600" operator="equal">
      <formula>0.2</formula>
    </cfRule>
  </conditionalFormatting>
  <conditionalFormatting sqref="AT240">
    <cfRule type="cellIs" dxfId="569" priority="577" operator="between">
      <formula>0.81</formula>
      <formula>1</formula>
    </cfRule>
    <cfRule type="cellIs" dxfId="568" priority="578" operator="between">
      <formula>0.61</formula>
      <formula>0.8</formula>
    </cfRule>
    <cfRule type="cellIs" dxfId="567" priority="579" operator="between">
      <formula>0.41</formula>
      <formula>0.6</formula>
    </cfRule>
    <cfRule type="cellIs" dxfId="566" priority="580" operator="between">
      <formula>0.21</formula>
      <formula>0.4</formula>
    </cfRule>
    <cfRule type="cellIs" dxfId="565" priority="581" operator="between">
      <formula>0.01</formula>
      <formula>0.2</formula>
    </cfRule>
    <cfRule type="cellIs" dxfId="564" priority="582" operator="equal">
      <formula>0.2</formula>
    </cfRule>
    <cfRule type="cellIs" dxfId="563" priority="583" operator="equal">
      <formula>1</formula>
    </cfRule>
    <cfRule type="cellIs" dxfId="562" priority="584" operator="equal">
      <formula>0.8</formula>
    </cfRule>
    <cfRule type="cellIs" dxfId="561" priority="585" operator="equal">
      <formula>0.6</formula>
    </cfRule>
    <cfRule type="cellIs" dxfId="560" priority="586" operator="equal">
      <formula>0.4</formula>
    </cfRule>
    <cfRule type="cellIs" dxfId="559" priority="587" operator="equal">
      <formula>0.2</formula>
    </cfRule>
    <cfRule type="cellIs" dxfId="558" priority="588" operator="equal">
      <formula>0.2</formula>
    </cfRule>
  </conditionalFormatting>
  <conditionalFormatting sqref="AU246">
    <cfRule type="cellIs" dxfId="557" priority="565" operator="between">
      <formula>0.81</formula>
      <formula>1</formula>
    </cfRule>
    <cfRule type="cellIs" dxfId="556" priority="566" operator="between">
      <formula>0.61</formula>
      <formula>0.8</formula>
    </cfRule>
    <cfRule type="cellIs" dxfId="555" priority="567" operator="between">
      <formula>0.41</formula>
      <formula>0.6</formula>
    </cfRule>
    <cfRule type="cellIs" dxfId="554" priority="568" operator="between">
      <formula>0.21</formula>
      <formula>0.4</formula>
    </cfRule>
    <cfRule type="cellIs" dxfId="553" priority="569" operator="between">
      <formula>0.01</formula>
      <formula>0.2</formula>
    </cfRule>
    <cfRule type="cellIs" dxfId="552" priority="570" operator="equal">
      <formula>0.2</formula>
    </cfRule>
    <cfRule type="cellIs" dxfId="551" priority="571" operator="equal">
      <formula>1</formula>
    </cfRule>
    <cfRule type="cellIs" dxfId="550" priority="572" operator="equal">
      <formula>0.8</formula>
    </cfRule>
    <cfRule type="cellIs" dxfId="549" priority="573" operator="equal">
      <formula>0.6</formula>
    </cfRule>
    <cfRule type="cellIs" dxfId="548" priority="574" operator="equal">
      <formula>0.4</formula>
    </cfRule>
    <cfRule type="cellIs" dxfId="547" priority="575" operator="equal">
      <formula>0.2</formula>
    </cfRule>
    <cfRule type="cellIs" dxfId="546" priority="576" operator="equal">
      <formula>0.2</formula>
    </cfRule>
  </conditionalFormatting>
  <conditionalFormatting sqref="AT246">
    <cfRule type="cellIs" dxfId="545" priority="553" operator="between">
      <formula>0.81</formula>
      <formula>1</formula>
    </cfRule>
    <cfRule type="cellIs" dxfId="544" priority="554" operator="between">
      <formula>0.61</formula>
      <formula>0.8</formula>
    </cfRule>
    <cfRule type="cellIs" dxfId="543" priority="555" operator="between">
      <formula>0.41</formula>
      <formula>0.6</formula>
    </cfRule>
    <cfRule type="cellIs" dxfId="542" priority="556" operator="between">
      <formula>0.21</formula>
      <formula>0.4</formula>
    </cfRule>
    <cfRule type="cellIs" dxfId="541" priority="557" operator="between">
      <formula>0.01</formula>
      <formula>0.2</formula>
    </cfRule>
    <cfRule type="cellIs" dxfId="540" priority="558" operator="equal">
      <formula>0.2</formula>
    </cfRule>
    <cfRule type="cellIs" dxfId="539" priority="559" operator="equal">
      <formula>1</formula>
    </cfRule>
    <cfRule type="cellIs" dxfId="538" priority="560" operator="equal">
      <formula>0.8</formula>
    </cfRule>
    <cfRule type="cellIs" dxfId="537" priority="561" operator="equal">
      <formula>0.6</formula>
    </cfRule>
    <cfRule type="cellIs" dxfId="536" priority="562" operator="equal">
      <formula>0.4</formula>
    </cfRule>
    <cfRule type="cellIs" dxfId="535" priority="563" operator="equal">
      <formula>0.2</formula>
    </cfRule>
    <cfRule type="cellIs" dxfId="534" priority="564" operator="equal">
      <formula>0.2</formula>
    </cfRule>
  </conditionalFormatting>
  <conditionalFormatting sqref="AU252">
    <cfRule type="cellIs" dxfId="533" priority="529" operator="between">
      <formula>0.81</formula>
      <formula>1</formula>
    </cfRule>
    <cfRule type="cellIs" dxfId="532" priority="530" operator="between">
      <formula>0.61</formula>
      <formula>0.8</formula>
    </cfRule>
    <cfRule type="cellIs" dxfId="531" priority="531" operator="between">
      <formula>0.41</formula>
      <formula>0.6</formula>
    </cfRule>
    <cfRule type="cellIs" dxfId="530" priority="532" operator="between">
      <formula>0.21</formula>
      <formula>0.4</formula>
    </cfRule>
    <cfRule type="cellIs" dxfId="529" priority="533" operator="between">
      <formula>0.01</formula>
      <formula>0.2</formula>
    </cfRule>
    <cfRule type="cellIs" dxfId="528" priority="534" operator="equal">
      <formula>0.2</formula>
    </cfRule>
    <cfRule type="cellIs" dxfId="527" priority="535" operator="equal">
      <formula>1</formula>
    </cfRule>
    <cfRule type="cellIs" dxfId="526" priority="536" operator="equal">
      <formula>0.8</formula>
    </cfRule>
    <cfRule type="cellIs" dxfId="525" priority="537" operator="equal">
      <formula>0.6</formula>
    </cfRule>
    <cfRule type="cellIs" dxfId="524" priority="538" operator="equal">
      <formula>0.4</formula>
    </cfRule>
    <cfRule type="cellIs" dxfId="523" priority="539" operator="equal">
      <formula>0.2</formula>
    </cfRule>
    <cfRule type="cellIs" dxfId="522" priority="540" operator="equal">
      <formula>0.2</formula>
    </cfRule>
  </conditionalFormatting>
  <conditionalFormatting sqref="AT252">
    <cfRule type="cellIs" dxfId="521" priority="517" operator="between">
      <formula>0.81</formula>
      <formula>1</formula>
    </cfRule>
    <cfRule type="cellIs" dxfId="520" priority="518" operator="between">
      <formula>0.61</formula>
      <formula>0.8</formula>
    </cfRule>
    <cfRule type="cellIs" dxfId="519" priority="519" operator="between">
      <formula>0.41</formula>
      <formula>0.6</formula>
    </cfRule>
    <cfRule type="cellIs" dxfId="518" priority="520" operator="between">
      <formula>0.21</formula>
      <formula>0.4</formula>
    </cfRule>
    <cfRule type="cellIs" dxfId="517" priority="521" operator="between">
      <formula>0.01</formula>
      <formula>0.2</formula>
    </cfRule>
    <cfRule type="cellIs" dxfId="516" priority="522" operator="equal">
      <formula>0.2</formula>
    </cfRule>
    <cfRule type="cellIs" dxfId="515" priority="523" operator="equal">
      <formula>1</formula>
    </cfRule>
    <cfRule type="cellIs" dxfId="514" priority="524" operator="equal">
      <formula>0.8</formula>
    </cfRule>
    <cfRule type="cellIs" dxfId="513" priority="525" operator="equal">
      <formula>0.6</formula>
    </cfRule>
    <cfRule type="cellIs" dxfId="512" priority="526" operator="equal">
      <formula>0.4</formula>
    </cfRule>
    <cfRule type="cellIs" dxfId="511" priority="527" operator="equal">
      <formula>0.2</formula>
    </cfRule>
    <cfRule type="cellIs" dxfId="510" priority="528" operator="equal">
      <formula>0.2</formula>
    </cfRule>
  </conditionalFormatting>
  <conditionalFormatting sqref="AU258">
    <cfRule type="cellIs" dxfId="509" priority="505" operator="between">
      <formula>0.81</formula>
      <formula>1</formula>
    </cfRule>
    <cfRule type="cellIs" dxfId="508" priority="506" operator="between">
      <formula>0.61</formula>
      <formula>0.8</formula>
    </cfRule>
    <cfRule type="cellIs" dxfId="507" priority="507" operator="between">
      <formula>0.41</formula>
      <formula>0.6</formula>
    </cfRule>
    <cfRule type="cellIs" dxfId="506" priority="508" operator="between">
      <formula>0.21</formula>
      <formula>0.4</formula>
    </cfRule>
    <cfRule type="cellIs" dxfId="505" priority="509" operator="between">
      <formula>0.01</formula>
      <formula>0.2</formula>
    </cfRule>
    <cfRule type="cellIs" dxfId="504" priority="510" operator="equal">
      <formula>0.2</formula>
    </cfRule>
    <cfRule type="cellIs" dxfId="503" priority="511" operator="equal">
      <formula>1</formula>
    </cfRule>
    <cfRule type="cellIs" dxfId="502" priority="512" operator="equal">
      <formula>0.8</formula>
    </cfRule>
    <cfRule type="cellIs" dxfId="501" priority="513" operator="equal">
      <formula>0.6</formula>
    </cfRule>
    <cfRule type="cellIs" dxfId="500" priority="514" operator="equal">
      <formula>0.4</formula>
    </cfRule>
    <cfRule type="cellIs" dxfId="499" priority="515" operator="equal">
      <formula>0.2</formula>
    </cfRule>
    <cfRule type="cellIs" dxfId="498" priority="516" operator="equal">
      <formula>0.2</formula>
    </cfRule>
  </conditionalFormatting>
  <conditionalFormatting sqref="AT258">
    <cfRule type="cellIs" dxfId="497" priority="493" operator="between">
      <formula>0.81</formula>
      <formula>1</formula>
    </cfRule>
    <cfRule type="cellIs" dxfId="496" priority="494" operator="between">
      <formula>0.61</formula>
      <formula>0.8</formula>
    </cfRule>
    <cfRule type="cellIs" dxfId="495" priority="495" operator="between">
      <formula>0.41</formula>
      <formula>0.6</formula>
    </cfRule>
    <cfRule type="cellIs" dxfId="494" priority="496" operator="between">
      <formula>0.21</formula>
      <formula>0.4</formula>
    </cfRule>
    <cfRule type="cellIs" dxfId="493" priority="497" operator="between">
      <formula>0.01</formula>
      <formula>0.2</formula>
    </cfRule>
    <cfRule type="cellIs" dxfId="492" priority="498" operator="equal">
      <formula>0.2</formula>
    </cfRule>
    <cfRule type="cellIs" dxfId="491" priority="499" operator="equal">
      <formula>1</formula>
    </cfRule>
    <cfRule type="cellIs" dxfId="490" priority="500" operator="equal">
      <formula>0.8</formula>
    </cfRule>
    <cfRule type="cellIs" dxfId="489" priority="501" operator="equal">
      <formula>0.6</formula>
    </cfRule>
    <cfRule type="cellIs" dxfId="488" priority="502" operator="equal">
      <formula>0.4</formula>
    </cfRule>
    <cfRule type="cellIs" dxfId="487" priority="503" operator="equal">
      <formula>0.2</formula>
    </cfRule>
    <cfRule type="cellIs" dxfId="486" priority="504" operator="equal">
      <formula>0.2</formula>
    </cfRule>
  </conditionalFormatting>
  <conditionalFormatting sqref="AU264">
    <cfRule type="cellIs" dxfId="485" priority="481" operator="between">
      <formula>0.81</formula>
      <formula>1</formula>
    </cfRule>
    <cfRule type="cellIs" dxfId="484" priority="482" operator="between">
      <formula>0.61</formula>
      <formula>0.8</formula>
    </cfRule>
    <cfRule type="cellIs" dxfId="483" priority="483" operator="between">
      <formula>0.41</formula>
      <formula>0.6</formula>
    </cfRule>
    <cfRule type="cellIs" dxfId="482" priority="484" operator="between">
      <formula>0.21</formula>
      <formula>0.4</formula>
    </cfRule>
    <cfRule type="cellIs" dxfId="481" priority="485" operator="between">
      <formula>0.01</formula>
      <formula>0.2</formula>
    </cfRule>
    <cfRule type="cellIs" dxfId="480" priority="486" operator="equal">
      <formula>0.2</formula>
    </cfRule>
    <cfRule type="cellIs" dxfId="479" priority="487" operator="equal">
      <formula>1</formula>
    </cfRule>
    <cfRule type="cellIs" dxfId="478" priority="488" operator="equal">
      <formula>0.8</formula>
    </cfRule>
    <cfRule type="cellIs" dxfId="477" priority="489" operator="equal">
      <formula>0.6</formula>
    </cfRule>
    <cfRule type="cellIs" dxfId="476" priority="490" operator="equal">
      <formula>0.4</formula>
    </cfRule>
    <cfRule type="cellIs" dxfId="475" priority="491" operator="equal">
      <formula>0.2</formula>
    </cfRule>
    <cfRule type="cellIs" dxfId="474" priority="492" operator="equal">
      <formula>0.2</formula>
    </cfRule>
  </conditionalFormatting>
  <conditionalFormatting sqref="AT264">
    <cfRule type="cellIs" dxfId="473" priority="469" operator="between">
      <formula>0.81</formula>
      <formula>1</formula>
    </cfRule>
    <cfRule type="cellIs" dxfId="472" priority="470" operator="between">
      <formula>0.61</formula>
      <formula>0.8</formula>
    </cfRule>
    <cfRule type="cellIs" dxfId="471" priority="471" operator="between">
      <formula>0.41</formula>
      <formula>0.6</formula>
    </cfRule>
    <cfRule type="cellIs" dxfId="470" priority="472" operator="between">
      <formula>0.21</formula>
      <formula>0.4</formula>
    </cfRule>
    <cfRule type="cellIs" dxfId="469" priority="473" operator="between">
      <formula>0.01</formula>
      <formula>0.2</formula>
    </cfRule>
    <cfRule type="cellIs" dxfId="468" priority="474" operator="equal">
      <formula>0.2</formula>
    </cfRule>
    <cfRule type="cellIs" dxfId="467" priority="475" operator="equal">
      <formula>1</formula>
    </cfRule>
    <cfRule type="cellIs" dxfId="466" priority="476" operator="equal">
      <formula>0.8</formula>
    </cfRule>
    <cfRule type="cellIs" dxfId="465" priority="477" operator="equal">
      <formula>0.6</formula>
    </cfRule>
    <cfRule type="cellIs" dxfId="464" priority="478" operator="equal">
      <formula>0.4</formula>
    </cfRule>
    <cfRule type="cellIs" dxfId="463" priority="479" operator="equal">
      <formula>0.2</formula>
    </cfRule>
    <cfRule type="cellIs" dxfId="462" priority="480" operator="equal">
      <formula>0.2</formula>
    </cfRule>
  </conditionalFormatting>
  <conditionalFormatting sqref="AU270">
    <cfRule type="cellIs" dxfId="461" priority="457" operator="between">
      <formula>0.81</formula>
      <formula>1</formula>
    </cfRule>
    <cfRule type="cellIs" dxfId="460" priority="458" operator="between">
      <formula>0.61</formula>
      <formula>0.8</formula>
    </cfRule>
    <cfRule type="cellIs" dxfId="459" priority="459" operator="between">
      <formula>0.41</formula>
      <formula>0.6</formula>
    </cfRule>
    <cfRule type="cellIs" dxfId="458" priority="460" operator="between">
      <formula>0.21</formula>
      <formula>0.4</formula>
    </cfRule>
    <cfRule type="cellIs" dxfId="457" priority="461" operator="between">
      <formula>0.01</formula>
      <formula>0.2</formula>
    </cfRule>
    <cfRule type="cellIs" dxfId="456" priority="462" operator="equal">
      <formula>0.2</formula>
    </cfRule>
    <cfRule type="cellIs" dxfId="455" priority="463" operator="equal">
      <formula>1</formula>
    </cfRule>
    <cfRule type="cellIs" dxfId="454" priority="464" operator="equal">
      <formula>0.8</formula>
    </cfRule>
    <cfRule type="cellIs" dxfId="453" priority="465" operator="equal">
      <formula>0.6</formula>
    </cfRule>
    <cfRule type="cellIs" dxfId="452" priority="466" operator="equal">
      <formula>0.4</formula>
    </cfRule>
    <cfRule type="cellIs" dxfId="451" priority="467" operator="equal">
      <formula>0.2</formula>
    </cfRule>
    <cfRule type="cellIs" dxfId="450" priority="468" operator="equal">
      <formula>0.2</formula>
    </cfRule>
  </conditionalFormatting>
  <conditionalFormatting sqref="AT270">
    <cfRule type="cellIs" dxfId="449" priority="445" operator="between">
      <formula>0.81</formula>
      <formula>1</formula>
    </cfRule>
    <cfRule type="cellIs" dxfId="448" priority="446" operator="between">
      <formula>0.61</formula>
      <formula>0.8</formula>
    </cfRule>
    <cfRule type="cellIs" dxfId="447" priority="447" operator="between">
      <formula>0.41</formula>
      <formula>0.6</formula>
    </cfRule>
    <cfRule type="cellIs" dxfId="446" priority="448" operator="between">
      <formula>0.21</formula>
      <formula>0.4</formula>
    </cfRule>
    <cfRule type="cellIs" dxfId="445" priority="449" operator="between">
      <formula>0.01</formula>
      <formula>0.2</formula>
    </cfRule>
    <cfRule type="cellIs" dxfId="444" priority="450" operator="equal">
      <formula>0.2</formula>
    </cfRule>
    <cfRule type="cellIs" dxfId="443" priority="451" operator="equal">
      <formula>1</formula>
    </cfRule>
    <cfRule type="cellIs" dxfId="442" priority="452" operator="equal">
      <formula>0.8</formula>
    </cfRule>
    <cfRule type="cellIs" dxfId="441" priority="453" operator="equal">
      <formula>0.6</formula>
    </cfRule>
    <cfRule type="cellIs" dxfId="440" priority="454" operator="equal">
      <formula>0.4</formula>
    </cfRule>
    <cfRule type="cellIs" dxfId="439" priority="455" operator="equal">
      <formula>0.2</formula>
    </cfRule>
    <cfRule type="cellIs" dxfId="438" priority="456" operator="equal">
      <formula>0.2</formula>
    </cfRule>
  </conditionalFormatting>
  <conditionalFormatting sqref="AU276">
    <cfRule type="cellIs" dxfId="437" priority="433" operator="between">
      <formula>0.81</formula>
      <formula>1</formula>
    </cfRule>
    <cfRule type="cellIs" dxfId="436" priority="434" operator="between">
      <formula>0.61</formula>
      <formula>0.8</formula>
    </cfRule>
    <cfRule type="cellIs" dxfId="435" priority="435" operator="between">
      <formula>0.41</formula>
      <formula>0.6</formula>
    </cfRule>
    <cfRule type="cellIs" dxfId="434" priority="436" operator="between">
      <formula>0.21</formula>
      <formula>0.4</formula>
    </cfRule>
    <cfRule type="cellIs" dxfId="433" priority="437" operator="between">
      <formula>0.01</formula>
      <formula>0.2</formula>
    </cfRule>
    <cfRule type="cellIs" dxfId="432" priority="438" operator="equal">
      <formula>0.2</formula>
    </cfRule>
    <cfRule type="cellIs" dxfId="431" priority="439" operator="equal">
      <formula>1</formula>
    </cfRule>
    <cfRule type="cellIs" dxfId="430" priority="440" operator="equal">
      <formula>0.8</formula>
    </cfRule>
    <cfRule type="cellIs" dxfId="429" priority="441" operator="equal">
      <formula>0.6</formula>
    </cfRule>
    <cfRule type="cellIs" dxfId="428" priority="442" operator="equal">
      <formula>0.4</formula>
    </cfRule>
    <cfRule type="cellIs" dxfId="427" priority="443" operator="equal">
      <formula>0.2</formula>
    </cfRule>
    <cfRule type="cellIs" dxfId="426" priority="444" operator="equal">
      <formula>0.2</formula>
    </cfRule>
  </conditionalFormatting>
  <conditionalFormatting sqref="AT276">
    <cfRule type="cellIs" dxfId="425" priority="421" operator="between">
      <formula>0.81</formula>
      <formula>1</formula>
    </cfRule>
    <cfRule type="cellIs" dxfId="424" priority="422" operator="between">
      <formula>0.61</formula>
      <formula>0.8</formula>
    </cfRule>
    <cfRule type="cellIs" dxfId="423" priority="423" operator="between">
      <formula>0.41</formula>
      <formula>0.6</formula>
    </cfRule>
    <cfRule type="cellIs" dxfId="422" priority="424" operator="between">
      <formula>0.21</formula>
      <formula>0.4</formula>
    </cfRule>
    <cfRule type="cellIs" dxfId="421" priority="425" operator="between">
      <formula>0.01</formula>
      <formula>0.2</formula>
    </cfRule>
    <cfRule type="cellIs" dxfId="420" priority="426" operator="equal">
      <formula>0.2</formula>
    </cfRule>
    <cfRule type="cellIs" dxfId="419" priority="427" operator="equal">
      <formula>1</formula>
    </cfRule>
    <cfRule type="cellIs" dxfId="418" priority="428" operator="equal">
      <formula>0.8</formula>
    </cfRule>
    <cfRule type="cellIs" dxfId="417" priority="429" operator="equal">
      <formula>0.6</formula>
    </cfRule>
    <cfRule type="cellIs" dxfId="416" priority="430" operator="equal">
      <formula>0.4</formula>
    </cfRule>
    <cfRule type="cellIs" dxfId="415" priority="431" operator="equal">
      <formula>0.2</formula>
    </cfRule>
    <cfRule type="cellIs" dxfId="414" priority="432" operator="equal">
      <formula>0.2</formula>
    </cfRule>
  </conditionalFormatting>
  <conditionalFormatting sqref="AU282">
    <cfRule type="cellIs" dxfId="413" priority="409" operator="between">
      <formula>0.81</formula>
      <formula>1</formula>
    </cfRule>
    <cfRule type="cellIs" dxfId="412" priority="410" operator="between">
      <formula>0.61</formula>
      <formula>0.8</formula>
    </cfRule>
    <cfRule type="cellIs" dxfId="411" priority="411" operator="between">
      <formula>0.41</formula>
      <formula>0.6</formula>
    </cfRule>
    <cfRule type="cellIs" dxfId="410" priority="412" operator="between">
      <formula>0.21</formula>
      <formula>0.4</formula>
    </cfRule>
    <cfRule type="cellIs" dxfId="409" priority="413" operator="between">
      <formula>0.01</formula>
      <formula>0.2</formula>
    </cfRule>
    <cfRule type="cellIs" dxfId="408" priority="414" operator="equal">
      <formula>0.2</formula>
    </cfRule>
    <cfRule type="cellIs" dxfId="407" priority="415" operator="equal">
      <formula>1</formula>
    </cfRule>
    <cfRule type="cellIs" dxfId="406" priority="416" operator="equal">
      <formula>0.8</formula>
    </cfRule>
    <cfRule type="cellIs" dxfId="405" priority="417" operator="equal">
      <formula>0.6</formula>
    </cfRule>
    <cfRule type="cellIs" dxfId="404" priority="418" operator="equal">
      <formula>0.4</formula>
    </cfRule>
    <cfRule type="cellIs" dxfId="403" priority="419" operator="equal">
      <formula>0.2</formula>
    </cfRule>
    <cfRule type="cellIs" dxfId="402" priority="420" operator="equal">
      <formula>0.2</formula>
    </cfRule>
  </conditionalFormatting>
  <conditionalFormatting sqref="AT282">
    <cfRule type="cellIs" dxfId="401" priority="397" operator="between">
      <formula>0.81</formula>
      <formula>1</formula>
    </cfRule>
    <cfRule type="cellIs" dxfId="400" priority="398" operator="between">
      <formula>0.61</formula>
      <formula>0.8</formula>
    </cfRule>
    <cfRule type="cellIs" dxfId="399" priority="399" operator="between">
      <formula>0.41</formula>
      <formula>0.6</formula>
    </cfRule>
    <cfRule type="cellIs" dxfId="398" priority="400" operator="between">
      <formula>0.21</formula>
      <formula>0.4</formula>
    </cfRule>
    <cfRule type="cellIs" dxfId="397" priority="401" operator="between">
      <formula>0.01</formula>
      <formula>0.2</formula>
    </cfRule>
    <cfRule type="cellIs" dxfId="396" priority="402" operator="equal">
      <formula>0.2</formula>
    </cfRule>
    <cfRule type="cellIs" dxfId="395" priority="403" operator="equal">
      <formula>1</formula>
    </cfRule>
    <cfRule type="cellIs" dxfId="394" priority="404" operator="equal">
      <formula>0.8</formula>
    </cfRule>
    <cfRule type="cellIs" dxfId="393" priority="405" operator="equal">
      <formula>0.6</formula>
    </cfRule>
    <cfRule type="cellIs" dxfId="392" priority="406" operator="equal">
      <formula>0.4</formula>
    </cfRule>
    <cfRule type="cellIs" dxfId="391" priority="407" operator="equal">
      <formula>0.2</formula>
    </cfRule>
    <cfRule type="cellIs" dxfId="390" priority="408" operator="equal">
      <formula>0.2</formula>
    </cfRule>
  </conditionalFormatting>
  <conditionalFormatting sqref="AT288">
    <cfRule type="cellIs" dxfId="389" priority="373" operator="between">
      <formula>0.81</formula>
      <formula>1</formula>
    </cfRule>
    <cfRule type="cellIs" dxfId="388" priority="374" operator="between">
      <formula>0.61</formula>
      <formula>0.8</formula>
    </cfRule>
    <cfRule type="cellIs" dxfId="387" priority="375" operator="between">
      <formula>0.41</formula>
      <formula>0.6</formula>
    </cfRule>
    <cfRule type="cellIs" dxfId="386" priority="376" operator="between">
      <formula>0.21</formula>
      <formula>0.4</formula>
    </cfRule>
    <cfRule type="cellIs" dxfId="385" priority="377" operator="between">
      <formula>0.01</formula>
      <formula>0.2</formula>
    </cfRule>
    <cfRule type="cellIs" dxfId="384" priority="378" operator="equal">
      <formula>0.2</formula>
    </cfRule>
    <cfRule type="cellIs" dxfId="383" priority="379" operator="equal">
      <formula>1</formula>
    </cfRule>
    <cfRule type="cellIs" dxfId="382" priority="380" operator="equal">
      <formula>0.8</formula>
    </cfRule>
    <cfRule type="cellIs" dxfId="381" priority="381" operator="equal">
      <formula>0.6</formula>
    </cfRule>
    <cfRule type="cellIs" dxfId="380" priority="382" operator="equal">
      <formula>0.4</formula>
    </cfRule>
    <cfRule type="cellIs" dxfId="379" priority="383" operator="equal">
      <formula>0.2</formula>
    </cfRule>
    <cfRule type="cellIs" dxfId="378" priority="384" operator="equal">
      <formula>0.2</formula>
    </cfRule>
  </conditionalFormatting>
  <conditionalFormatting sqref="AU294">
    <cfRule type="cellIs" dxfId="377" priority="361" operator="between">
      <formula>0.81</formula>
      <formula>1</formula>
    </cfRule>
    <cfRule type="cellIs" dxfId="376" priority="362" operator="between">
      <formula>0.61</formula>
      <formula>0.8</formula>
    </cfRule>
    <cfRule type="cellIs" dxfId="375" priority="363" operator="between">
      <formula>0.41</formula>
      <formula>0.6</formula>
    </cfRule>
    <cfRule type="cellIs" dxfId="374" priority="364" operator="between">
      <formula>0.21</formula>
      <formula>0.4</formula>
    </cfRule>
    <cfRule type="cellIs" dxfId="373" priority="365" operator="between">
      <formula>0.01</formula>
      <formula>0.2</formula>
    </cfRule>
    <cfRule type="cellIs" dxfId="372" priority="366" operator="equal">
      <formula>0.2</formula>
    </cfRule>
    <cfRule type="cellIs" dxfId="371" priority="367" operator="equal">
      <formula>1</formula>
    </cfRule>
    <cfRule type="cellIs" dxfId="370" priority="368" operator="equal">
      <formula>0.8</formula>
    </cfRule>
    <cfRule type="cellIs" dxfId="369" priority="369" operator="equal">
      <formula>0.6</formula>
    </cfRule>
    <cfRule type="cellIs" dxfId="368" priority="370" operator="equal">
      <formula>0.4</formula>
    </cfRule>
    <cfRule type="cellIs" dxfId="367" priority="371" operator="equal">
      <formula>0.2</formula>
    </cfRule>
    <cfRule type="cellIs" dxfId="366" priority="372" operator="equal">
      <formula>0.2</formula>
    </cfRule>
  </conditionalFormatting>
  <conditionalFormatting sqref="AT294">
    <cfRule type="cellIs" dxfId="365" priority="349" operator="between">
      <formula>0.81</formula>
      <formula>1</formula>
    </cfRule>
    <cfRule type="cellIs" dxfId="364" priority="350" operator="between">
      <formula>0.61</formula>
      <formula>0.8</formula>
    </cfRule>
    <cfRule type="cellIs" dxfId="363" priority="351" operator="between">
      <formula>0.41</formula>
      <formula>0.6</formula>
    </cfRule>
    <cfRule type="cellIs" dxfId="362" priority="352" operator="between">
      <formula>0.21</formula>
      <formula>0.4</formula>
    </cfRule>
    <cfRule type="cellIs" dxfId="361" priority="353" operator="between">
      <formula>0.01</formula>
      <formula>0.2</formula>
    </cfRule>
    <cfRule type="cellIs" dxfId="360" priority="354" operator="equal">
      <formula>0.2</formula>
    </cfRule>
    <cfRule type="cellIs" dxfId="359" priority="355" operator="equal">
      <formula>1</formula>
    </cfRule>
    <cfRule type="cellIs" dxfId="358" priority="356" operator="equal">
      <formula>0.8</formula>
    </cfRule>
    <cfRule type="cellIs" dxfId="357" priority="357" operator="equal">
      <formula>0.6</formula>
    </cfRule>
    <cfRule type="cellIs" dxfId="356" priority="358" operator="equal">
      <formula>0.4</formula>
    </cfRule>
    <cfRule type="cellIs" dxfId="355" priority="359" operator="equal">
      <formula>0.2</formula>
    </cfRule>
    <cfRule type="cellIs" dxfId="354" priority="360" operator="equal">
      <formula>0.2</formula>
    </cfRule>
  </conditionalFormatting>
  <conditionalFormatting sqref="AU300">
    <cfRule type="cellIs" dxfId="353" priority="337" operator="between">
      <formula>0.81</formula>
      <formula>1</formula>
    </cfRule>
    <cfRule type="cellIs" dxfId="352" priority="338" operator="between">
      <formula>0.61</formula>
      <formula>0.8</formula>
    </cfRule>
    <cfRule type="cellIs" dxfId="351" priority="339" operator="between">
      <formula>0.41</formula>
      <formula>0.6</formula>
    </cfRule>
    <cfRule type="cellIs" dxfId="350" priority="340" operator="between">
      <formula>0.21</formula>
      <formula>0.4</formula>
    </cfRule>
    <cfRule type="cellIs" dxfId="349" priority="341" operator="between">
      <formula>0.01</formula>
      <formula>0.2</formula>
    </cfRule>
    <cfRule type="cellIs" dxfId="348" priority="342" operator="equal">
      <formula>0.2</formula>
    </cfRule>
    <cfRule type="cellIs" dxfId="347" priority="343" operator="equal">
      <formula>1</formula>
    </cfRule>
    <cfRule type="cellIs" dxfId="346" priority="344" operator="equal">
      <formula>0.8</formula>
    </cfRule>
    <cfRule type="cellIs" dxfId="345" priority="345" operator="equal">
      <formula>0.6</formula>
    </cfRule>
    <cfRule type="cellIs" dxfId="344" priority="346" operator="equal">
      <formula>0.4</formula>
    </cfRule>
    <cfRule type="cellIs" dxfId="343" priority="347" operator="equal">
      <formula>0.2</formula>
    </cfRule>
    <cfRule type="cellIs" dxfId="342" priority="348" operator="equal">
      <formula>0.2</formula>
    </cfRule>
  </conditionalFormatting>
  <conditionalFormatting sqref="AT300">
    <cfRule type="cellIs" dxfId="341" priority="325" operator="between">
      <formula>0.81</formula>
      <formula>1</formula>
    </cfRule>
    <cfRule type="cellIs" dxfId="340" priority="326" operator="between">
      <formula>0.61</formula>
      <formula>0.8</formula>
    </cfRule>
    <cfRule type="cellIs" dxfId="339" priority="327" operator="between">
      <formula>0.41</formula>
      <formula>0.6</formula>
    </cfRule>
    <cfRule type="cellIs" dxfId="338" priority="328" operator="between">
      <formula>0.21</formula>
      <formula>0.4</formula>
    </cfRule>
    <cfRule type="cellIs" dxfId="337" priority="329" operator="between">
      <formula>0.01</formula>
      <formula>0.2</formula>
    </cfRule>
    <cfRule type="cellIs" dxfId="336" priority="330" operator="equal">
      <formula>0.2</formula>
    </cfRule>
    <cfRule type="cellIs" dxfId="335" priority="331" operator="equal">
      <formula>1</formula>
    </cfRule>
    <cfRule type="cellIs" dxfId="334" priority="332" operator="equal">
      <formula>0.8</formula>
    </cfRule>
    <cfRule type="cellIs" dxfId="333" priority="333" operator="equal">
      <formula>0.6</formula>
    </cfRule>
    <cfRule type="cellIs" dxfId="332" priority="334" operator="equal">
      <formula>0.4</formula>
    </cfRule>
    <cfRule type="cellIs" dxfId="331" priority="335" operator="equal">
      <formula>0.2</formula>
    </cfRule>
    <cfRule type="cellIs" dxfId="330" priority="336" operator="equal">
      <formula>0.2</formula>
    </cfRule>
  </conditionalFormatting>
  <conditionalFormatting sqref="AU306">
    <cfRule type="cellIs" dxfId="329" priority="313" operator="between">
      <formula>0.81</formula>
      <formula>1</formula>
    </cfRule>
    <cfRule type="cellIs" dxfId="328" priority="314" operator="between">
      <formula>0.61</formula>
      <formula>0.8</formula>
    </cfRule>
    <cfRule type="cellIs" dxfId="327" priority="315" operator="between">
      <formula>0.41</formula>
      <formula>0.6</formula>
    </cfRule>
    <cfRule type="cellIs" dxfId="326" priority="316" operator="between">
      <formula>0.21</formula>
      <formula>0.4</formula>
    </cfRule>
    <cfRule type="cellIs" dxfId="325" priority="317" operator="between">
      <formula>0.01</formula>
      <formula>0.2</formula>
    </cfRule>
    <cfRule type="cellIs" dxfId="324" priority="318" operator="equal">
      <formula>0.2</formula>
    </cfRule>
    <cfRule type="cellIs" dxfId="323" priority="319" operator="equal">
      <formula>1</formula>
    </cfRule>
    <cfRule type="cellIs" dxfId="322" priority="320" operator="equal">
      <formula>0.8</formula>
    </cfRule>
    <cfRule type="cellIs" dxfId="321" priority="321" operator="equal">
      <formula>0.6</formula>
    </cfRule>
    <cfRule type="cellIs" dxfId="320" priority="322" operator="equal">
      <formula>0.4</formula>
    </cfRule>
    <cfRule type="cellIs" dxfId="319" priority="323" operator="equal">
      <formula>0.2</formula>
    </cfRule>
    <cfRule type="cellIs" dxfId="318" priority="324" operator="equal">
      <formula>0.2</formula>
    </cfRule>
  </conditionalFormatting>
  <conditionalFormatting sqref="AT306">
    <cfRule type="cellIs" dxfId="317" priority="301" operator="between">
      <formula>0.81</formula>
      <formula>1</formula>
    </cfRule>
    <cfRule type="cellIs" dxfId="316" priority="302" operator="between">
      <formula>0.61</formula>
      <formula>0.8</formula>
    </cfRule>
    <cfRule type="cellIs" dxfId="315" priority="303" operator="between">
      <formula>0.41</formula>
      <formula>0.6</formula>
    </cfRule>
    <cfRule type="cellIs" dxfId="314" priority="304" operator="between">
      <formula>0.21</formula>
      <formula>0.4</formula>
    </cfRule>
    <cfRule type="cellIs" dxfId="313" priority="305" operator="between">
      <formula>0.01</formula>
      <formula>0.2</formula>
    </cfRule>
    <cfRule type="cellIs" dxfId="312" priority="306" operator="equal">
      <formula>0.2</formula>
    </cfRule>
    <cfRule type="cellIs" dxfId="311" priority="307" operator="equal">
      <formula>1</formula>
    </cfRule>
    <cfRule type="cellIs" dxfId="310" priority="308" operator="equal">
      <formula>0.8</formula>
    </cfRule>
    <cfRule type="cellIs" dxfId="309" priority="309" operator="equal">
      <formula>0.6</formula>
    </cfRule>
    <cfRule type="cellIs" dxfId="308" priority="310" operator="equal">
      <formula>0.4</formula>
    </cfRule>
    <cfRule type="cellIs" dxfId="307" priority="311" operator="equal">
      <formula>0.2</formula>
    </cfRule>
    <cfRule type="cellIs" dxfId="306" priority="312" operator="equal">
      <formula>0.2</formula>
    </cfRule>
  </conditionalFormatting>
  <conditionalFormatting sqref="AU312">
    <cfRule type="cellIs" dxfId="305" priority="289" operator="between">
      <formula>0.81</formula>
      <formula>1</formula>
    </cfRule>
    <cfRule type="cellIs" dxfId="304" priority="290" operator="between">
      <formula>0.61</formula>
      <formula>0.8</formula>
    </cfRule>
    <cfRule type="cellIs" dxfId="303" priority="291" operator="between">
      <formula>0.41</formula>
      <formula>0.6</formula>
    </cfRule>
    <cfRule type="cellIs" dxfId="302" priority="292" operator="between">
      <formula>0.21</formula>
      <formula>0.4</formula>
    </cfRule>
    <cfRule type="cellIs" dxfId="301" priority="293" operator="between">
      <formula>0.01</formula>
      <formula>0.2</formula>
    </cfRule>
    <cfRule type="cellIs" dxfId="300" priority="294" operator="equal">
      <formula>0.2</formula>
    </cfRule>
    <cfRule type="cellIs" dxfId="299" priority="295" operator="equal">
      <formula>1</formula>
    </cfRule>
    <cfRule type="cellIs" dxfId="298" priority="296" operator="equal">
      <formula>0.8</formula>
    </cfRule>
    <cfRule type="cellIs" dxfId="297" priority="297" operator="equal">
      <formula>0.6</formula>
    </cfRule>
    <cfRule type="cellIs" dxfId="296" priority="298" operator="equal">
      <formula>0.4</formula>
    </cfRule>
    <cfRule type="cellIs" dxfId="295" priority="299" operator="equal">
      <formula>0.2</formula>
    </cfRule>
    <cfRule type="cellIs" dxfId="294" priority="300" operator="equal">
      <formula>0.2</formula>
    </cfRule>
  </conditionalFormatting>
  <conditionalFormatting sqref="AT312">
    <cfRule type="cellIs" dxfId="293" priority="277" operator="between">
      <formula>0.81</formula>
      <formula>1</formula>
    </cfRule>
    <cfRule type="cellIs" dxfId="292" priority="278" operator="between">
      <formula>0.61</formula>
      <formula>0.8</formula>
    </cfRule>
    <cfRule type="cellIs" dxfId="291" priority="279" operator="between">
      <formula>0.41</formula>
      <formula>0.6</formula>
    </cfRule>
    <cfRule type="cellIs" dxfId="290" priority="280" operator="between">
      <formula>0.21</formula>
      <formula>0.4</formula>
    </cfRule>
    <cfRule type="cellIs" dxfId="289" priority="281" operator="between">
      <formula>0.01</formula>
      <formula>0.2</formula>
    </cfRule>
    <cfRule type="cellIs" dxfId="288" priority="282" operator="equal">
      <formula>0.2</formula>
    </cfRule>
    <cfRule type="cellIs" dxfId="287" priority="283" operator="equal">
      <formula>1</formula>
    </cfRule>
    <cfRule type="cellIs" dxfId="286" priority="284" operator="equal">
      <formula>0.8</formula>
    </cfRule>
    <cfRule type="cellIs" dxfId="285" priority="285" operator="equal">
      <formula>0.6</formula>
    </cfRule>
    <cfRule type="cellIs" dxfId="284" priority="286" operator="equal">
      <formula>0.4</formula>
    </cfRule>
    <cfRule type="cellIs" dxfId="283" priority="287" operator="equal">
      <formula>0.2</formula>
    </cfRule>
    <cfRule type="cellIs" dxfId="282" priority="288" operator="equal">
      <formula>0.2</formula>
    </cfRule>
  </conditionalFormatting>
  <conditionalFormatting sqref="AU318">
    <cfRule type="cellIs" dxfId="281" priority="265" operator="between">
      <formula>0.81</formula>
      <formula>1</formula>
    </cfRule>
    <cfRule type="cellIs" dxfId="280" priority="266" operator="between">
      <formula>0.61</formula>
      <formula>0.8</formula>
    </cfRule>
    <cfRule type="cellIs" dxfId="279" priority="267" operator="between">
      <formula>0.41</formula>
      <formula>0.6</formula>
    </cfRule>
    <cfRule type="cellIs" dxfId="278" priority="268" operator="between">
      <formula>0.21</formula>
      <formula>0.4</formula>
    </cfRule>
    <cfRule type="cellIs" dxfId="277" priority="269" operator="between">
      <formula>0.01</formula>
      <formula>0.2</formula>
    </cfRule>
    <cfRule type="cellIs" dxfId="276" priority="270" operator="equal">
      <formula>0.2</formula>
    </cfRule>
    <cfRule type="cellIs" dxfId="275" priority="271" operator="equal">
      <formula>1</formula>
    </cfRule>
    <cfRule type="cellIs" dxfId="274" priority="272" operator="equal">
      <formula>0.8</formula>
    </cfRule>
    <cfRule type="cellIs" dxfId="273" priority="273" operator="equal">
      <formula>0.6</formula>
    </cfRule>
    <cfRule type="cellIs" dxfId="272" priority="274" operator="equal">
      <formula>0.4</formula>
    </cfRule>
    <cfRule type="cellIs" dxfId="271" priority="275" operator="equal">
      <formula>0.2</formula>
    </cfRule>
    <cfRule type="cellIs" dxfId="270" priority="276" operator="equal">
      <formula>0.2</formula>
    </cfRule>
  </conditionalFormatting>
  <conditionalFormatting sqref="AT318">
    <cfRule type="cellIs" dxfId="269" priority="253" operator="between">
      <formula>0.81</formula>
      <formula>1</formula>
    </cfRule>
    <cfRule type="cellIs" dxfId="268" priority="254" operator="between">
      <formula>0.61</formula>
      <formula>0.8</formula>
    </cfRule>
    <cfRule type="cellIs" dxfId="267" priority="255" operator="between">
      <formula>0.41</formula>
      <formula>0.6</formula>
    </cfRule>
    <cfRule type="cellIs" dxfId="266" priority="256" operator="between">
      <formula>0.21</formula>
      <formula>0.4</formula>
    </cfRule>
    <cfRule type="cellIs" dxfId="265" priority="257" operator="between">
      <formula>0.01</formula>
      <formula>0.2</formula>
    </cfRule>
    <cfRule type="cellIs" dxfId="264" priority="258" operator="equal">
      <formula>0.2</formula>
    </cfRule>
    <cfRule type="cellIs" dxfId="263" priority="259" operator="equal">
      <formula>1</formula>
    </cfRule>
    <cfRule type="cellIs" dxfId="262" priority="260" operator="equal">
      <formula>0.8</formula>
    </cfRule>
    <cfRule type="cellIs" dxfId="261" priority="261" operator="equal">
      <formula>0.6</formula>
    </cfRule>
    <cfRule type="cellIs" dxfId="260" priority="262" operator="equal">
      <formula>0.4</formula>
    </cfRule>
    <cfRule type="cellIs" dxfId="259" priority="263" operator="equal">
      <formula>0.2</formula>
    </cfRule>
    <cfRule type="cellIs" dxfId="258" priority="264" operator="equal">
      <formula>0.2</formula>
    </cfRule>
  </conditionalFormatting>
  <conditionalFormatting sqref="AU324">
    <cfRule type="cellIs" dxfId="257" priority="241" operator="between">
      <formula>0.81</formula>
      <formula>1</formula>
    </cfRule>
    <cfRule type="cellIs" dxfId="256" priority="242" operator="between">
      <formula>0.61</formula>
      <formula>0.8</formula>
    </cfRule>
    <cfRule type="cellIs" dxfId="255" priority="243" operator="between">
      <formula>0.41</formula>
      <formula>0.6</formula>
    </cfRule>
    <cfRule type="cellIs" dxfId="254" priority="244" operator="between">
      <formula>0.21</formula>
      <formula>0.4</formula>
    </cfRule>
    <cfRule type="cellIs" dxfId="253" priority="245" operator="between">
      <formula>0.01</formula>
      <formula>0.2</formula>
    </cfRule>
    <cfRule type="cellIs" dxfId="252" priority="246" operator="equal">
      <formula>0.2</formula>
    </cfRule>
    <cfRule type="cellIs" dxfId="251" priority="247" operator="equal">
      <formula>1</formula>
    </cfRule>
    <cfRule type="cellIs" dxfId="250" priority="248" operator="equal">
      <formula>0.8</formula>
    </cfRule>
    <cfRule type="cellIs" dxfId="249" priority="249" operator="equal">
      <formula>0.6</formula>
    </cfRule>
    <cfRule type="cellIs" dxfId="248" priority="250" operator="equal">
      <formula>0.4</formula>
    </cfRule>
    <cfRule type="cellIs" dxfId="247" priority="251" operator="equal">
      <formula>0.2</formula>
    </cfRule>
    <cfRule type="cellIs" dxfId="246" priority="252" operator="equal">
      <formula>0.2</formula>
    </cfRule>
  </conditionalFormatting>
  <conditionalFormatting sqref="AT324">
    <cfRule type="cellIs" dxfId="245" priority="229" operator="between">
      <formula>0.81</formula>
      <formula>1</formula>
    </cfRule>
    <cfRule type="cellIs" dxfId="244" priority="230" operator="between">
      <formula>0.61</formula>
      <formula>0.8</formula>
    </cfRule>
    <cfRule type="cellIs" dxfId="243" priority="231" operator="between">
      <formula>0.41</formula>
      <formula>0.6</formula>
    </cfRule>
    <cfRule type="cellIs" dxfId="242" priority="232" operator="between">
      <formula>0.21</formula>
      <formula>0.4</formula>
    </cfRule>
    <cfRule type="cellIs" dxfId="241" priority="233" operator="between">
      <formula>0.01</formula>
      <formula>0.2</formula>
    </cfRule>
    <cfRule type="cellIs" dxfId="240" priority="234" operator="equal">
      <formula>0.2</formula>
    </cfRule>
    <cfRule type="cellIs" dxfId="239" priority="235" operator="equal">
      <formula>1</formula>
    </cfRule>
    <cfRule type="cellIs" dxfId="238" priority="236" operator="equal">
      <formula>0.8</formula>
    </cfRule>
    <cfRule type="cellIs" dxfId="237" priority="237" operator="equal">
      <formula>0.6</formula>
    </cfRule>
    <cfRule type="cellIs" dxfId="236" priority="238" operator="equal">
      <formula>0.4</formula>
    </cfRule>
    <cfRule type="cellIs" dxfId="235" priority="239" operator="equal">
      <formula>0.2</formula>
    </cfRule>
    <cfRule type="cellIs" dxfId="234" priority="240" operator="equal">
      <formula>0.2</formula>
    </cfRule>
  </conditionalFormatting>
  <conditionalFormatting sqref="AU330">
    <cfRule type="cellIs" dxfId="233" priority="217" operator="between">
      <formula>0.81</formula>
      <formula>1</formula>
    </cfRule>
    <cfRule type="cellIs" dxfId="232" priority="218" operator="between">
      <formula>0.61</formula>
      <formula>0.8</formula>
    </cfRule>
    <cfRule type="cellIs" dxfId="231" priority="219" operator="between">
      <formula>0.41</formula>
      <formula>0.6</formula>
    </cfRule>
    <cfRule type="cellIs" dxfId="230" priority="220" operator="between">
      <formula>0.21</formula>
      <formula>0.4</formula>
    </cfRule>
    <cfRule type="cellIs" dxfId="229" priority="221" operator="between">
      <formula>0.01</formula>
      <formula>0.2</formula>
    </cfRule>
    <cfRule type="cellIs" dxfId="228" priority="222" operator="equal">
      <formula>0.2</formula>
    </cfRule>
    <cfRule type="cellIs" dxfId="227" priority="223" operator="equal">
      <formula>1</formula>
    </cfRule>
    <cfRule type="cellIs" dxfId="226" priority="224" operator="equal">
      <formula>0.8</formula>
    </cfRule>
    <cfRule type="cellIs" dxfId="225" priority="225" operator="equal">
      <formula>0.6</formula>
    </cfRule>
    <cfRule type="cellIs" dxfId="224" priority="226" operator="equal">
      <formula>0.4</formula>
    </cfRule>
    <cfRule type="cellIs" dxfId="223" priority="227" operator="equal">
      <formula>0.2</formula>
    </cfRule>
    <cfRule type="cellIs" dxfId="222" priority="228" operator="equal">
      <formula>0.2</formula>
    </cfRule>
  </conditionalFormatting>
  <conditionalFormatting sqref="AT330">
    <cfRule type="cellIs" dxfId="221" priority="205" operator="between">
      <formula>0.81</formula>
      <formula>1</formula>
    </cfRule>
    <cfRule type="cellIs" dxfId="220" priority="206" operator="between">
      <formula>0.61</formula>
      <formula>0.8</formula>
    </cfRule>
    <cfRule type="cellIs" dxfId="219" priority="207" operator="between">
      <formula>0.41</formula>
      <formula>0.6</formula>
    </cfRule>
    <cfRule type="cellIs" dxfId="218" priority="208" operator="between">
      <formula>0.21</formula>
      <formula>0.4</formula>
    </cfRule>
    <cfRule type="cellIs" dxfId="217" priority="209" operator="between">
      <formula>0.01</formula>
      <formula>0.2</formula>
    </cfRule>
    <cfRule type="cellIs" dxfId="216" priority="210" operator="equal">
      <formula>0.2</formula>
    </cfRule>
    <cfRule type="cellIs" dxfId="215" priority="211" operator="equal">
      <formula>1</formula>
    </cfRule>
    <cfRule type="cellIs" dxfId="214" priority="212" operator="equal">
      <formula>0.8</formula>
    </cfRule>
    <cfRule type="cellIs" dxfId="213" priority="213" operator="equal">
      <formula>0.6</formula>
    </cfRule>
    <cfRule type="cellIs" dxfId="212" priority="214" operator="equal">
      <formula>0.4</formula>
    </cfRule>
    <cfRule type="cellIs" dxfId="211" priority="215" operator="equal">
      <formula>0.2</formula>
    </cfRule>
    <cfRule type="cellIs" dxfId="210" priority="216" operator="equal">
      <formula>0.2</formula>
    </cfRule>
  </conditionalFormatting>
  <conditionalFormatting sqref="AU336">
    <cfRule type="cellIs" dxfId="209" priority="193" operator="between">
      <formula>0.81</formula>
      <formula>1</formula>
    </cfRule>
    <cfRule type="cellIs" dxfId="208" priority="194" operator="between">
      <formula>0.61</formula>
      <formula>0.8</formula>
    </cfRule>
    <cfRule type="cellIs" dxfId="207" priority="195" operator="between">
      <formula>0.41</formula>
      <formula>0.6</formula>
    </cfRule>
    <cfRule type="cellIs" dxfId="206" priority="196" operator="between">
      <formula>0.21</formula>
      <formula>0.4</formula>
    </cfRule>
    <cfRule type="cellIs" dxfId="205" priority="197" operator="between">
      <formula>0.01</formula>
      <formula>0.2</formula>
    </cfRule>
    <cfRule type="cellIs" dxfId="204" priority="198" operator="equal">
      <formula>0.2</formula>
    </cfRule>
    <cfRule type="cellIs" dxfId="203" priority="199" operator="equal">
      <formula>1</formula>
    </cfRule>
    <cfRule type="cellIs" dxfId="202" priority="200" operator="equal">
      <formula>0.8</formula>
    </cfRule>
    <cfRule type="cellIs" dxfId="201" priority="201" operator="equal">
      <formula>0.6</formula>
    </cfRule>
    <cfRule type="cellIs" dxfId="200" priority="202" operator="equal">
      <formula>0.4</formula>
    </cfRule>
    <cfRule type="cellIs" dxfId="199" priority="203" operator="equal">
      <formula>0.2</formula>
    </cfRule>
    <cfRule type="cellIs" dxfId="198" priority="204" operator="equal">
      <formula>0.2</formula>
    </cfRule>
  </conditionalFormatting>
  <conditionalFormatting sqref="AT336">
    <cfRule type="cellIs" dxfId="197" priority="181" operator="between">
      <formula>0.81</formula>
      <formula>1</formula>
    </cfRule>
    <cfRule type="cellIs" dxfId="196" priority="182" operator="between">
      <formula>0.61</formula>
      <formula>0.8</formula>
    </cfRule>
    <cfRule type="cellIs" dxfId="195" priority="183" operator="between">
      <formula>0.41</formula>
      <formula>0.6</formula>
    </cfRule>
    <cfRule type="cellIs" dxfId="194" priority="184" operator="between">
      <formula>0.21</formula>
      <formula>0.4</formula>
    </cfRule>
    <cfRule type="cellIs" dxfId="193" priority="185" operator="between">
      <formula>0.01</formula>
      <formula>0.2</formula>
    </cfRule>
    <cfRule type="cellIs" dxfId="192" priority="186" operator="equal">
      <formula>0.2</formula>
    </cfRule>
    <cfRule type="cellIs" dxfId="191" priority="187" operator="equal">
      <formula>1</formula>
    </cfRule>
    <cfRule type="cellIs" dxfId="190" priority="188" operator="equal">
      <formula>0.8</formula>
    </cfRule>
    <cfRule type="cellIs" dxfId="189" priority="189" operator="equal">
      <formula>0.6</formula>
    </cfRule>
    <cfRule type="cellIs" dxfId="188" priority="190" operator="equal">
      <formula>0.4</formula>
    </cfRule>
    <cfRule type="cellIs" dxfId="187" priority="191" operator="equal">
      <formula>0.2</formula>
    </cfRule>
    <cfRule type="cellIs" dxfId="186" priority="192" operator="equal">
      <formula>0.2</formula>
    </cfRule>
  </conditionalFormatting>
  <conditionalFormatting sqref="AU342">
    <cfRule type="cellIs" dxfId="185" priority="169" operator="between">
      <formula>0.81</formula>
      <formula>1</formula>
    </cfRule>
    <cfRule type="cellIs" dxfId="184" priority="170" operator="between">
      <formula>0.61</formula>
      <formula>0.8</formula>
    </cfRule>
    <cfRule type="cellIs" dxfId="183" priority="171" operator="between">
      <formula>0.41</formula>
      <formula>0.6</formula>
    </cfRule>
    <cfRule type="cellIs" dxfId="182" priority="172" operator="between">
      <formula>0.21</formula>
      <formula>0.4</formula>
    </cfRule>
    <cfRule type="cellIs" dxfId="181" priority="173" operator="between">
      <formula>0.01</formula>
      <formula>0.2</formula>
    </cfRule>
    <cfRule type="cellIs" dxfId="180" priority="174" operator="equal">
      <formula>0.2</formula>
    </cfRule>
    <cfRule type="cellIs" dxfId="179" priority="175" operator="equal">
      <formula>1</formula>
    </cfRule>
    <cfRule type="cellIs" dxfId="178" priority="176" operator="equal">
      <formula>0.8</formula>
    </cfRule>
    <cfRule type="cellIs" dxfId="177" priority="177" operator="equal">
      <formula>0.6</formula>
    </cfRule>
    <cfRule type="cellIs" dxfId="176" priority="178" operator="equal">
      <formula>0.4</formula>
    </cfRule>
    <cfRule type="cellIs" dxfId="175" priority="179" operator="equal">
      <formula>0.2</formula>
    </cfRule>
    <cfRule type="cellIs" dxfId="174" priority="180" operator="equal">
      <formula>0.2</formula>
    </cfRule>
  </conditionalFormatting>
  <conditionalFormatting sqref="AT342">
    <cfRule type="cellIs" dxfId="173" priority="157" operator="between">
      <formula>0.81</formula>
      <formula>1</formula>
    </cfRule>
    <cfRule type="cellIs" dxfId="172" priority="158" operator="between">
      <formula>0.61</formula>
      <formula>0.8</formula>
    </cfRule>
    <cfRule type="cellIs" dxfId="171" priority="159" operator="between">
      <formula>0.41</formula>
      <formula>0.6</formula>
    </cfRule>
    <cfRule type="cellIs" dxfId="170" priority="160" operator="between">
      <formula>0.21</formula>
      <formula>0.4</formula>
    </cfRule>
    <cfRule type="cellIs" dxfId="169" priority="161" operator="between">
      <formula>0.01</formula>
      <formula>0.2</formula>
    </cfRule>
    <cfRule type="cellIs" dxfId="168" priority="162" operator="equal">
      <formula>0.2</formula>
    </cfRule>
    <cfRule type="cellIs" dxfId="167" priority="163" operator="equal">
      <formula>1</formula>
    </cfRule>
    <cfRule type="cellIs" dxfId="166" priority="164" operator="equal">
      <formula>0.8</formula>
    </cfRule>
    <cfRule type="cellIs" dxfId="165" priority="165" operator="equal">
      <formula>0.6</formula>
    </cfRule>
    <cfRule type="cellIs" dxfId="164" priority="166" operator="equal">
      <formula>0.4</formula>
    </cfRule>
    <cfRule type="cellIs" dxfId="163" priority="167" operator="equal">
      <formula>0.2</formula>
    </cfRule>
    <cfRule type="cellIs" dxfId="162" priority="168" operator="equal">
      <formula>0.2</formula>
    </cfRule>
  </conditionalFormatting>
  <conditionalFormatting sqref="AU348">
    <cfRule type="cellIs" dxfId="161" priority="145" operator="between">
      <formula>0.81</formula>
      <formula>1</formula>
    </cfRule>
    <cfRule type="cellIs" dxfId="160" priority="146" operator="between">
      <formula>0.61</formula>
      <formula>0.8</formula>
    </cfRule>
    <cfRule type="cellIs" dxfId="159" priority="147" operator="between">
      <formula>0.41</formula>
      <formula>0.6</formula>
    </cfRule>
    <cfRule type="cellIs" dxfId="158" priority="148" operator="between">
      <formula>0.21</formula>
      <formula>0.4</formula>
    </cfRule>
    <cfRule type="cellIs" dxfId="157" priority="149" operator="between">
      <formula>0.01</formula>
      <formula>0.2</formula>
    </cfRule>
    <cfRule type="cellIs" dxfId="156" priority="150" operator="equal">
      <formula>0.2</formula>
    </cfRule>
    <cfRule type="cellIs" dxfId="155" priority="151" operator="equal">
      <formula>1</formula>
    </cfRule>
    <cfRule type="cellIs" dxfId="154" priority="152" operator="equal">
      <formula>0.8</formula>
    </cfRule>
    <cfRule type="cellIs" dxfId="153" priority="153" operator="equal">
      <formula>0.6</formula>
    </cfRule>
    <cfRule type="cellIs" dxfId="152" priority="154" operator="equal">
      <formula>0.4</formula>
    </cfRule>
    <cfRule type="cellIs" dxfId="151" priority="155" operator="equal">
      <formula>0.2</formula>
    </cfRule>
    <cfRule type="cellIs" dxfId="150" priority="156" operator="equal">
      <formula>0.2</formula>
    </cfRule>
  </conditionalFormatting>
  <conditionalFormatting sqref="AT348">
    <cfRule type="cellIs" dxfId="149" priority="133" operator="between">
      <formula>0.81</formula>
      <formula>1</formula>
    </cfRule>
    <cfRule type="cellIs" dxfId="148" priority="134" operator="between">
      <formula>0.61</formula>
      <formula>0.8</formula>
    </cfRule>
    <cfRule type="cellIs" dxfId="147" priority="135" operator="between">
      <formula>0.41</formula>
      <formula>0.6</formula>
    </cfRule>
    <cfRule type="cellIs" dxfId="146" priority="136" operator="between">
      <formula>0.21</formula>
      <formula>0.4</formula>
    </cfRule>
    <cfRule type="cellIs" dxfId="145" priority="137" operator="between">
      <formula>0.01</formula>
      <formula>0.2</formula>
    </cfRule>
    <cfRule type="cellIs" dxfId="144" priority="138" operator="equal">
      <formula>0.2</formula>
    </cfRule>
    <cfRule type="cellIs" dxfId="143" priority="139" operator="equal">
      <formula>1</formula>
    </cfRule>
    <cfRule type="cellIs" dxfId="142" priority="140" operator="equal">
      <formula>0.8</formula>
    </cfRule>
    <cfRule type="cellIs" dxfId="141" priority="141" operator="equal">
      <formula>0.6</formula>
    </cfRule>
    <cfRule type="cellIs" dxfId="140" priority="142" operator="equal">
      <formula>0.4</formula>
    </cfRule>
    <cfRule type="cellIs" dxfId="139" priority="143" operator="equal">
      <formula>0.2</formula>
    </cfRule>
    <cfRule type="cellIs" dxfId="138" priority="144" operator="equal">
      <formula>0.2</formula>
    </cfRule>
  </conditionalFormatting>
  <conditionalFormatting sqref="AU354">
    <cfRule type="cellIs" dxfId="137" priority="121" operator="between">
      <formula>0.81</formula>
      <formula>1</formula>
    </cfRule>
    <cfRule type="cellIs" dxfId="136" priority="122" operator="between">
      <formula>0.61</formula>
      <formula>0.8</formula>
    </cfRule>
    <cfRule type="cellIs" dxfId="135" priority="123" operator="between">
      <formula>0.41</formula>
      <formula>0.6</formula>
    </cfRule>
    <cfRule type="cellIs" dxfId="134" priority="124" operator="between">
      <formula>0.21</formula>
      <formula>0.4</formula>
    </cfRule>
    <cfRule type="cellIs" dxfId="133" priority="125" operator="between">
      <formula>0.01</formula>
      <formula>0.2</formula>
    </cfRule>
    <cfRule type="cellIs" dxfId="132" priority="126" operator="equal">
      <formula>0.2</formula>
    </cfRule>
    <cfRule type="cellIs" dxfId="131" priority="127" operator="equal">
      <formula>1</formula>
    </cfRule>
    <cfRule type="cellIs" dxfId="130" priority="128" operator="equal">
      <formula>0.8</formula>
    </cfRule>
    <cfRule type="cellIs" dxfId="129" priority="129" operator="equal">
      <formula>0.6</formula>
    </cfRule>
    <cfRule type="cellIs" dxfId="128" priority="130" operator="equal">
      <formula>0.4</formula>
    </cfRule>
    <cfRule type="cellIs" dxfId="127" priority="131" operator="equal">
      <formula>0.2</formula>
    </cfRule>
    <cfRule type="cellIs" dxfId="126" priority="132" operator="equal">
      <formula>0.2</formula>
    </cfRule>
  </conditionalFormatting>
  <conditionalFormatting sqref="AT354">
    <cfRule type="cellIs" dxfId="125" priority="109" operator="between">
      <formula>0.81</formula>
      <formula>1</formula>
    </cfRule>
    <cfRule type="cellIs" dxfId="124" priority="110" operator="between">
      <formula>0.61</formula>
      <formula>0.8</formula>
    </cfRule>
    <cfRule type="cellIs" dxfId="123" priority="111" operator="between">
      <formula>0.41</formula>
      <formula>0.6</formula>
    </cfRule>
    <cfRule type="cellIs" dxfId="122" priority="112" operator="between">
      <formula>0.21</formula>
      <formula>0.4</formula>
    </cfRule>
    <cfRule type="cellIs" dxfId="121" priority="113" operator="between">
      <formula>0.01</formula>
      <formula>0.2</formula>
    </cfRule>
    <cfRule type="cellIs" dxfId="120" priority="114" operator="equal">
      <formula>0.2</formula>
    </cfRule>
    <cfRule type="cellIs" dxfId="119" priority="115" operator="equal">
      <formula>1</formula>
    </cfRule>
    <cfRule type="cellIs" dxfId="118" priority="116" operator="equal">
      <formula>0.8</formula>
    </cfRule>
    <cfRule type="cellIs" dxfId="117" priority="117" operator="equal">
      <formula>0.6</formula>
    </cfRule>
    <cfRule type="cellIs" dxfId="116" priority="118" operator="equal">
      <formula>0.4</formula>
    </cfRule>
    <cfRule type="cellIs" dxfId="115" priority="119" operator="equal">
      <formula>0.2</formula>
    </cfRule>
    <cfRule type="cellIs" dxfId="114" priority="120" operator="equal">
      <formula>0.2</formula>
    </cfRule>
  </conditionalFormatting>
  <conditionalFormatting sqref="AU360">
    <cfRule type="cellIs" dxfId="113" priority="97" operator="between">
      <formula>0.81</formula>
      <formula>1</formula>
    </cfRule>
    <cfRule type="cellIs" dxfId="112" priority="98" operator="between">
      <formula>0.61</formula>
      <formula>0.8</formula>
    </cfRule>
    <cfRule type="cellIs" dxfId="111" priority="99" operator="between">
      <formula>0.41</formula>
      <formula>0.6</formula>
    </cfRule>
    <cfRule type="cellIs" dxfId="110" priority="100" operator="between">
      <formula>0.21</formula>
      <formula>0.4</formula>
    </cfRule>
    <cfRule type="cellIs" dxfId="109" priority="101" operator="between">
      <formula>0.01</formula>
      <formula>0.2</formula>
    </cfRule>
    <cfRule type="cellIs" dxfId="108" priority="102" operator="equal">
      <formula>0.2</formula>
    </cfRule>
    <cfRule type="cellIs" dxfId="107" priority="103" operator="equal">
      <formula>1</formula>
    </cfRule>
    <cfRule type="cellIs" dxfId="106" priority="104" operator="equal">
      <formula>0.8</formula>
    </cfRule>
    <cfRule type="cellIs" dxfId="105" priority="105" operator="equal">
      <formula>0.6</formula>
    </cfRule>
    <cfRule type="cellIs" dxfId="104" priority="106" operator="equal">
      <formula>0.4</formula>
    </cfRule>
    <cfRule type="cellIs" dxfId="103" priority="107" operator="equal">
      <formula>0.2</formula>
    </cfRule>
    <cfRule type="cellIs" dxfId="102" priority="108" operator="equal">
      <formula>0.2</formula>
    </cfRule>
  </conditionalFormatting>
  <conditionalFormatting sqref="AT360">
    <cfRule type="cellIs" dxfId="101" priority="85" operator="between">
      <formula>0.81</formula>
      <formula>1</formula>
    </cfRule>
    <cfRule type="cellIs" dxfId="100" priority="86" operator="between">
      <formula>0.61</formula>
      <formula>0.8</formula>
    </cfRule>
    <cfRule type="cellIs" dxfId="99" priority="87" operator="between">
      <formula>0.41</formula>
      <formula>0.6</formula>
    </cfRule>
    <cfRule type="cellIs" dxfId="98" priority="88" operator="between">
      <formula>0.21</formula>
      <formula>0.4</formula>
    </cfRule>
    <cfRule type="cellIs" dxfId="97" priority="89" operator="between">
      <formula>0.01</formula>
      <formula>0.2</formula>
    </cfRule>
    <cfRule type="cellIs" dxfId="96" priority="90" operator="equal">
      <formula>0.2</formula>
    </cfRule>
    <cfRule type="cellIs" dxfId="95" priority="91" operator="equal">
      <formula>1</formula>
    </cfRule>
    <cfRule type="cellIs" dxfId="94" priority="92" operator="equal">
      <formula>0.8</formula>
    </cfRule>
    <cfRule type="cellIs" dxfId="93" priority="93" operator="equal">
      <formula>0.6</formula>
    </cfRule>
    <cfRule type="cellIs" dxfId="92" priority="94" operator="equal">
      <formula>0.4</formula>
    </cfRule>
    <cfRule type="cellIs" dxfId="91" priority="95" operator="equal">
      <formula>0.2</formula>
    </cfRule>
    <cfRule type="cellIs" dxfId="90" priority="96" operator="equal">
      <formula>0.2</formula>
    </cfRule>
  </conditionalFormatting>
  <conditionalFormatting sqref="AU366">
    <cfRule type="cellIs" dxfId="89" priority="73" operator="between">
      <formula>0.81</formula>
      <formula>1</formula>
    </cfRule>
    <cfRule type="cellIs" dxfId="88" priority="74" operator="between">
      <formula>0.61</formula>
      <formula>0.8</formula>
    </cfRule>
    <cfRule type="cellIs" dxfId="87" priority="75" operator="between">
      <formula>0.41</formula>
      <formula>0.6</formula>
    </cfRule>
    <cfRule type="cellIs" dxfId="86" priority="76" operator="between">
      <formula>0.21</formula>
      <formula>0.4</formula>
    </cfRule>
    <cfRule type="cellIs" dxfId="85" priority="77" operator="between">
      <formula>0.01</formula>
      <formula>0.2</formula>
    </cfRule>
    <cfRule type="cellIs" dxfId="84" priority="78" operator="equal">
      <formula>0.2</formula>
    </cfRule>
    <cfRule type="cellIs" dxfId="83" priority="79" operator="equal">
      <formula>1</formula>
    </cfRule>
    <cfRule type="cellIs" dxfId="82" priority="80" operator="equal">
      <formula>0.8</formula>
    </cfRule>
    <cfRule type="cellIs" dxfId="81" priority="81" operator="equal">
      <formula>0.6</formula>
    </cfRule>
    <cfRule type="cellIs" dxfId="80" priority="82" operator="equal">
      <formula>0.4</formula>
    </cfRule>
    <cfRule type="cellIs" dxfId="79" priority="83" operator="equal">
      <formula>0.2</formula>
    </cfRule>
    <cfRule type="cellIs" dxfId="78" priority="84" operator="equal">
      <formula>0.2</formula>
    </cfRule>
  </conditionalFormatting>
  <conditionalFormatting sqref="AT366">
    <cfRule type="cellIs" dxfId="77" priority="61" operator="between">
      <formula>0.81</formula>
      <formula>1</formula>
    </cfRule>
    <cfRule type="cellIs" dxfId="76" priority="62" operator="between">
      <formula>0.61</formula>
      <formula>0.8</formula>
    </cfRule>
    <cfRule type="cellIs" dxfId="75" priority="63" operator="between">
      <formula>0.41</formula>
      <formula>0.6</formula>
    </cfRule>
    <cfRule type="cellIs" dxfId="74" priority="64" operator="between">
      <formula>0.21</formula>
      <formula>0.4</formula>
    </cfRule>
    <cfRule type="cellIs" dxfId="73" priority="65" operator="between">
      <formula>0.01</formula>
      <formula>0.2</formula>
    </cfRule>
    <cfRule type="cellIs" dxfId="72" priority="66" operator="equal">
      <formula>0.2</formula>
    </cfRule>
    <cfRule type="cellIs" dxfId="71" priority="67" operator="equal">
      <formula>1</formula>
    </cfRule>
    <cfRule type="cellIs" dxfId="70" priority="68" operator="equal">
      <formula>0.8</formula>
    </cfRule>
    <cfRule type="cellIs" dxfId="69" priority="69" operator="equal">
      <formula>0.6</formula>
    </cfRule>
    <cfRule type="cellIs" dxfId="68" priority="70" operator="equal">
      <formula>0.4</formula>
    </cfRule>
    <cfRule type="cellIs" dxfId="67" priority="71" operator="equal">
      <formula>0.2</formula>
    </cfRule>
    <cfRule type="cellIs" dxfId="66" priority="72" operator="equal">
      <formula>0.2</formula>
    </cfRule>
  </conditionalFormatting>
  <conditionalFormatting sqref="AU288">
    <cfRule type="cellIs" dxfId="65" priority="25" operator="between">
      <formula>0.81</formula>
      <formula>1</formula>
    </cfRule>
    <cfRule type="cellIs" dxfId="64" priority="26" operator="between">
      <formula>0.61</formula>
      <formula>0.8</formula>
    </cfRule>
    <cfRule type="cellIs" dxfId="63" priority="27" operator="between">
      <formula>0.41</formula>
      <formula>0.6</formula>
    </cfRule>
    <cfRule type="cellIs" dxfId="62" priority="28" operator="between">
      <formula>0.21</formula>
      <formula>0.4</formula>
    </cfRule>
    <cfRule type="cellIs" dxfId="61" priority="29" operator="between">
      <formula>0.01</formula>
      <formula>0.2</formula>
    </cfRule>
    <cfRule type="cellIs" dxfId="60" priority="30" operator="equal">
      <formula>0.2</formula>
    </cfRule>
    <cfRule type="cellIs" dxfId="59" priority="31" operator="equal">
      <formula>1</formula>
    </cfRule>
    <cfRule type="cellIs" dxfId="58" priority="32" operator="equal">
      <formula>0.8</formula>
    </cfRule>
    <cfRule type="cellIs" dxfId="57" priority="33" operator="equal">
      <formula>0.6</formula>
    </cfRule>
    <cfRule type="cellIs" dxfId="56" priority="34" operator="equal">
      <formula>0.4</formula>
    </cfRule>
    <cfRule type="cellIs" dxfId="55" priority="35" operator="equal">
      <formula>0.2</formula>
    </cfRule>
    <cfRule type="cellIs" dxfId="54" priority="36" operator="equal">
      <formula>0.2</formula>
    </cfRule>
  </conditionalFormatting>
  <conditionalFormatting sqref="AT372">
    <cfRule type="cellIs" dxfId="53" priority="13" operator="between">
      <formula>0.81</formula>
      <formula>1</formula>
    </cfRule>
    <cfRule type="cellIs" dxfId="52" priority="14" operator="between">
      <formula>0.61</formula>
      <formula>0.8</formula>
    </cfRule>
    <cfRule type="cellIs" dxfId="51" priority="15" operator="between">
      <formula>0.41</formula>
      <formula>0.6</formula>
    </cfRule>
    <cfRule type="cellIs" dxfId="50" priority="16" operator="between">
      <formula>0.21</formula>
      <formula>0.4</formula>
    </cfRule>
    <cfRule type="cellIs" dxfId="49" priority="17" operator="between">
      <formula>0.01</formula>
      <formula>0.2</formula>
    </cfRule>
    <cfRule type="cellIs" dxfId="48" priority="18" operator="equal">
      <formula>0.2</formula>
    </cfRule>
    <cfRule type="cellIs" dxfId="47" priority="19" operator="equal">
      <formula>1</formula>
    </cfRule>
    <cfRule type="cellIs" dxfId="46" priority="20" operator="equal">
      <formula>0.8</formula>
    </cfRule>
    <cfRule type="cellIs" dxfId="45" priority="21" operator="equal">
      <formula>0.6</formula>
    </cfRule>
    <cfRule type="cellIs" dxfId="44" priority="22" operator="equal">
      <formula>0.4</formula>
    </cfRule>
    <cfRule type="cellIs" dxfId="43" priority="23" operator="equal">
      <formula>0.2</formula>
    </cfRule>
    <cfRule type="cellIs" dxfId="42" priority="24" operator="equal">
      <formula>0.2</formula>
    </cfRule>
  </conditionalFormatting>
  <conditionalFormatting sqref="AU372">
    <cfRule type="cellIs" dxfId="41" priority="1" operator="between">
      <formula>0.81</formula>
      <formula>1</formula>
    </cfRule>
    <cfRule type="cellIs" dxfId="40" priority="2" operator="between">
      <formula>0.61</formula>
      <formula>0.8</formula>
    </cfRule>
    <cfRule type="cellIs" dxfId="39" priority="3" operator="between">
      <formula>0.41</formula>
      <formula>0.6</formula>
    </cfRule>
    <cfRule type="cellIs" dxfId="38" priority="4" operator="between">
      <formula>0.21</formula>
      <formula>0.4</formula>
    </cfRule>
    <cfRule type="cellIs" dxfId="37" priority="5" operator="between">
      <formula>0.01</formula>
      <formula>0.2</formula>
    </cfRule>
    <cfRule type="cellIs" dxfId="36" priority="6" operator="equal">
      <formula>0.2</formula>
    </cfRule>
    <cfRule type="cellIs" dxfId="35" priority="7" operator="equal">
      <formula>1</formula>
    </cfRule>
    <cfRule type="cellIs" dxfId="34" priority="8" operator="equal">
      <formula>0.8</formula>
    </cfRule>
    <cfRule type="cellIs" dxfId="33" priority="9" operator="equal">
      <formula>0.6</formula>
    </cfRule>
    <cfRule type="cellIs" dxfId="32" priority="10" operator="equal">
      <formula>0.4</formula>
    </cfRule>
    <cfRule type="cellIs" dxfId="31" priority="11" operator="equal">
      <formula>0.2</formula>
    </cfRule>
    <cfRule type="cellIs" dxfId="30" priority="12" operator="equal">
      <formula>0.2</formula>
    </cfRule>
  </conditionalFormatting>
  <dataValidations count="5">
    <dataValidation type="list" allowBlank="1" showInputMessage="1" showErrorMessage="1" sqref="G12 G15:G394">
      <formula1>$G$405:$G$410</formula1>
    </dataValidation>
    <dataValidation type="list" allowBlank="1" showInputMessage="1" showErrorMessage="1" sqref="H12 H15:H53">
      <formula1>$H$405:$H$410</formula1>
    </dataValidation>
    <dataValidation type="list" allowBlank="1" showInputMessage="1" showErrorMessage="1" sqref="I12 I15:I394">
      <formula1>$I$405:$I$411</formula1>
    </dataValidation>
    <dataValidation type="list" allowBlank="1" showInputMessage="1" showErrorMessage="1" sqref="F12 F15:F394">
      <formula1>$C$405:$C$411</formula1>
    </dataValidation>
    <dataValidation type="list" allowBlank="1" showInputMessage="1" showErrorMessage="1" sqref="H54:H394">
      <formula1>$H$405:$H$411</formula1>
    </dataValidation>
  </dataValidations>
  <pageMargins left="0.7" right="0.7" top="0.75" bottom="0.75" header="0.3" footer="0.3"/>
  <pageSetup orientation="portrait" r:id="rId1"/>
  <ignoredErrors>
    <ignoredError sqref="AR18 AR24" formula="1"/>
    <ignoredError sqref="M24:M372 M373:M394" unlockedFormula="1"/>
  </ignoredErrors>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14:formula1>
            <xm:f>'Tabla Valoración controles'!$D$7:$D$8</xm:f>
          </x14:formula1>
          <xm:sqref>AI273:AI372 AI12:AI271</xm:sqref>
        </x14:dataValidation>
        <x14:dataValidation type="list" allowBlank="1" showInputMessage="1" showErrorMessage="1">
          <x14:formula1>
            <xm:f>'Tabla Valoración controles'!$D$9:$D$10</xm:f>
          </x14:formula1>
          <xm:sqref>AK273:AK372 AK12:AK271</xm:sqref>
        </x14:dataValidation>
        <x14:dataValidation type="list" allowBlank="1" showInputMessage="1" showErrorMessage="1">
          <x14:formula1>
            <xm:f>'Tabla Valoración controles'!$D$11:$D$12</xm:f>
          </x14:formula1>
          <xm:sqref>AL273:AL372 AL12:AL271</xm:sqref>
        </x14:dataValidation>
        <x14:dataValidation type="list" allowBlank="1" showInputMessage="1" showErrorMessage="1">
          <x14:formula1>
            <xm:f>'Tabla Valoración controles'!$D$13:$D$14</xm:f>
          </x14:formula1>
          <xm:sqref>AM273:AM372 AM12:AM271</xm:sqref>
        </x14:dataValidation>
        <x14:dataValidation type="list" allowBlank="1" showInputMessage="1" showErrorMessage="1">
          <x14:formula1>
            <xm:f>'Opciones Tratamiento'!$B$13:$B$19</xm:f>
          </x14:formula1>
          <xm:sqref>N12 N15:N394</xm:sqref>
        </x14:dataValidation>
        <x14:dataValidation type="list" allowBlank="1" showInputMessage="1" showErrorMessage="1">
          <x14:formula1>
            <xm:f>'Tabla Valoración controles'!$D$4:$D$6</xm:f>
          </x14:formula1>
          <xm:sqref>AH12:AH372</xm:sqref>
        </x14:dataValidation>
        <x14:dataValidation type="list" allowBlank="1" showInputMessage="1" showErrorMessage="1">
          <x14:formula1>
            <xm:f>'Opciones Tratamiento'!$B$2:$B$5</xm:f>
          </x14:formula1>
          <xm:sqref>AV12 AV15:AV42 AV48 AV57:AV60 AV54 AV62:AV66 AV69:AV72 AV74:AV108 AV111:AV198 AV202:AV270 AV272:AV276 AV278:AV282 AV285:AV394</xm:sqref>
        </x14:dataValidation>
        <x14:dataValidation type="list" allowBlank="1" showInputMessage="1" showErrorMessage="1">
          <x14:formula1>
            <xm:f>'Procesos y Sub'!$B$9:$B$10</xm:f>
          </x14:formula1>
          <xm:sqref>AE12:AE372</xm:sqref>
        </x14:dataValidation>
        <x14:dataValidation type="list" allowBlank="1" showInputMessage="1" showErrorMessage="1">
          <x14:formula1>
            <xm:f>'Tabla Impacto'!$F$211:$F$215</xm:f>
          </x14:formula1>
          <xm:sqref>R12 R15:R394</xm:sqref>
        </x14:dataValidation>
        <x14:dataValidation type="list" allowBlank="1" showInputMessage="1" showErrorMessage="1">
          <x14:formula1>
            <xm:f>'Tabla Impacto'!$F$217:$F$221</xm:f>
          </x14:formula1>
          <xm:sqref>U12 U15:U394</xm:sqref>
        </x14:dataValidation>
        <x14:dataValidation type="list" allowBlank="1" showInputMessage="1" showErrorMessage="1">
          <x14:formula1>
            <xm:f>'Procesos y Sub'!$F$2:$F$18</xm:f>
          </x14:formula1>
          <xm:sqref>E336:E371 C12 C15:C394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showGridLines="0" topLeftCell="F11" zoomScale="95" zoomScaleNormal="95" workbookViewId="0">
      <selection activeCell="M13" sqref="M13"/>
    </sheetView>
  </sheetViews>
  <sheetFormatPr baseColWidth="10" defaultRowHeight="15" x14ac:dyDescent="0.25"/>
  <cols>
    <col min="1" max="1" width="16.28515625" customWidth="1"/>
    <col min="2" max="2" width="16.5703125" customWidth="1"/>
    <col min="3" max="3" width="9.42578125" customWidth="1"/>
    <col min="4" max="4" width="63.7109375" customWidth="1"/>
    <col min="5" max="5" width="23" customWidth="1"/>
    <col min="6" max="6" width="23.5703125" customWidth="1"/>
    <col min="7" max="7" width="23" customWidth="1"/>
    <col min="10" max="10" width="15.42578125" customWidth="1"/>
    <col min="11" max="11" width="27.28515625" customWidth="1"/>
    <col min="12" max="12" width="23" customWidth="1"/>
    <col min="13" max="13" width="28" customWidth="1"/>
    <col min="14" max="14" width="28.5703125" customWidth="1"/>
    <col min="15" max="15" width="25.5703125" customWidth="1"/>
    <col min="18" max="18" width="15" customWidth="1"/>
    <col min="19" max="19" width="14.5703125" customWidth="1"/>
    <col min="20" max="20" width="19.140625" customWidth="1"/>
    <col min="21" max="22" width="19.42578125" customWidth="1"/>
    <col min="23" max="23" width="17.28515625" customWidth="1"/>
    <col min="24" max="24" width="19.42578125" customWidth="1"/>
  </cols>
  <sheetData>
    <row r="1" spans="1:24" ht="19.5" customHeight="1" thickBot="1" x14ac:dyDescent="0.3">
      <c r="A1" s="274" t="s">
        <v>661</v>
      </c>
    </row>
    <row r="2" spans="1:24" ht="24" customHeight="1" x14ac:dyDescent="0.25">
      <c r="A2" s="182"/>
      <c r="B2" s="183" t="s">
        <v>662</v>
      </c>
      <c r="C2" s="184"/>
      <c r="D2" s="185">
        <f>'[3]CONTEXTO E IDENTIFICACIÓN'!D2</f>
        <v>0</v>
      </c>
      <c r="E2" s="678" t="s">
        <v>663</v>
      </c>
      <c r="F2" s="679"/>
      <c r="G2" s="679"/>
      <c r="H2" s="679"/>
      <c r="I2" s="679"/>
      <c r="J2" s="679"/>
      <c r="K2" s="679"/>
      <c r="L2" s="679"/>
      <c r="M2" s="679"/>
      <c r="N2" s="679"/>
      <c r="O2" s="680"/>
      <c r="P2" s="261"/>
      <c r="Q2" s="261"/>
    </row>
    <row r="3" spans="1:24" ht="22.5" customHeight="1" x14ac:dyDescent="0.25">
      <c r="A3" s="186"/>
      <c r="B3" s="187" t="s">
        <v>664</v>
      </c>
      <c r="C3" s="188"/>
      <c r="D3" s="189">
        <f>'[3]CONTEXTO E IDENTIFICACIÓN'!D3</f>
        <v>0</v>
      </c>
      <c r="E3" s="681"/>
      <c r="F3" s="682"/>
      <c r="G3" s="682"/>
      <c r="H3" s="682"/>
      <c r="I3" s="682"/>
      <c r="J3" s="682"/>
      <c r="K3" s="682"/>
      <c r="L3" s="682"/>
      <c r="M3" s="682"/>
      <c r="N3" s="682"/>
      <c r="O3" s="683"/>
      <c r="P3" s="261"/>
      <c r="Q3" s="261"/>
    </row>
    <row r="4" spans="1:24" ht="15" customHeight="1" x14ac:dyDescent="0.25">
      <c r="A4" s="186"/>
      <c r="B4" s="190" t="s">
        <v>665</v>
      </c>
      <c r="C4" s="191"/>
      <c r="D4" s="192"/>
      <c r="E4" s="681"/>
      <c r="F4" s="682"/>
      <c r="G4" s="682"/>
      <c r="H4" s="682"/>
      <c r="I4" s="682"/>
      <c r="J4" s="682"/>
      <c r="K4" s="682"/>
      <c r="L4" s="682"/>
      <c r="M4" s="682"/>
      <c r="N4" s="682"/>
      <c r="O4" s="683"/>
      <c r="P4" s="261"/>
      <c r="Q4" s="261"/>
    </row>
    <row r="5" spans="1:24" ht="34.5" customHeight="1" thickBot="1" x14ac:dyDescent="0.3">
      <c r="A5" s="193"/>
      <c r="B5" s="687" t="s">
        <v>666</v>
      </c>
      <c r="C5" s="688"/>
      <c r="D5" s="689"/>
      <c r="E5" s="684"/>
      <c r="F5" s="685"/>
      <c r="G5" s="685"/>
      <c r="H5" s="685"/>
      <c r="I5" s="685"/>
      <c r="J5" s="685"/>
      <c r="K5" s="685"/>
      <c r="L5" s="685"/>
      <c r="M5" s="685"/>
      <c r="N5" s="685"/>
      <c r="O5" s="686"/>
      <c r="P5" s="261"/>
      <c r="Q5" s="261"/>
    </row>
    <row r="6" spans="1:24" ht="26.25" customHeight="1" thickBot="1" x14ac:dyDescent="0.3">
      <c r="B6" s="194"/>
      <c r="C6" s="214"/>
      <c r="D6" s="213"/>
      <c r="E6" s="213"/>
      <c r="F6" s="260"/>
      <c r="G6" s="194"/>
      <c r="H6" s="194"/>
      <c r="I6" s="690" t="s">
        <v>766</v>
      </c>
      <c r="J6" s="691"/>
      <c r="K6" s="691"/>
      <c r="L6" s="691"/>
      <c r="M6" s="691"/>
      <c r="N6" s="691"/>
      <c r="O6" s="692"/>
      <c r="P6" s="194"/>
      <c r="Q6" s="259"/>
      <c r="R6" s="258"/>
      <c r="S6" s="257"/>
      <c r="T6" s="693" t="s">
        <v>1</v>
      </c>
      <c r="U6" s="693"/>
      <c r="V6" s="693"/>
      <c r="W6" s="693"/>
      <c r="X6" s="694"/>
    </row>
    <row r="7" spans="1:24" ht="50.25" customHeight="1" thickBot="1" x14ac:dyDescent="0.3">
      <c r="B7" s="199"/>
      <c r="C7" s="256"/>
      <c r="D7" s="256"/>
      <c r="E7" s="695" t="s">
        <v>765</v>
      </c>
      <c r="F7" s="696"/>
      <c r="G7" s="697"/>
      <c r="H7" s="249"/>
      <c r="I7" s="197"/>
      <c r="J7" s="198"/>
      <c r="K7" s="698" t="s">
        <v>1</v>
      </c>
      <c r="L7" s="698"/>
      <c r="M7" s="698"/>
      <c r="N7" s="698"/>
      <c r="O7" s="699"/>
      <c r="P7" s="249"/>
      <c r="Q7" s="248"/>
      <c r="R7" s="200"/>
      <c r="S7" s="199"/>
      <c r="T7" s="255">
        <v>0.2</v>
      </c>
      <c r="U7" s="255">
        <v>0.4</v>
      </c>
      <c r="V7" s="255">
        <v>0.6</v>
      </c>
      <c r="W7" s="255">
        <v>0.8</v>
      </c>
      <c r="X7" s="254">
        <v>1</v>
      </c>
    </row>
    <row r="8" spans="1:24" ht="44.25" customHeight="1" thickBot="1" x14ac:dyDescent="0.3">
      <c r="A8" s="253" t="s">
        <v>197</v>
      </c>
      <c r="B8" s="251" t="s">
        <v>199</v>
      </c>
      <c r="C8" s="252" t="s">
        <v>764</v>
      </c>
      <c r="D8" s="251" t="s">
        <v>658</v>
      </c>
      <c r="E8" s="251" t="s">
        <v>659</v>
      </c>
      <c r="F8" s="251" t="s">
        <v>660</v>
      </c>
      <c r="G8" s="250" t="s">
        <v>763</v>
      </c>
      <c r="H8" s="249"/>
      <c r="I8" s="200"/>
      <c r="J8" s="203"/>
      <c r="K8" s="143" t="s">
        <v>277</v>
      </c>
      <c r="L8" s="143" t="s">
        <v>79</v>
      </c>
      <c r="M8" s="143" t="s">
        <v>76</v>
      </c>
      <c r="N8" s="143" t="s">
        <v>6</v>
      </c>
      <c r="O8" s="144" t="s">
        <v>80</v>
      </c>
      <c r="P8" s="249"/>
      <c r="Q8" s="248"/>
      <c r="R8" s="200"/>
      <c r="S8" s="204"/>
      <c r="T8" s="145" t="s">
        <v>277</v>
      </c>
      <c r="U8" s="145" t="s">
        <v>79</v>
      </c>
      <c r="V8" s="145" t="s">
        <v>76</v>
      </c>
      <c r="W8" s="145" t="s">
        <v>6</v>
      </c>
      <c r="X8" s="146" t="s">
        <v>80</v>
      </c>
    </row>
    <row r="9" spans="1:24" ht="150.75" customHeight="1" x14ac:dyDescent="0.25">
      <c r="A9" s="247" t="str">
        <f>'[3]CONTEXTO E IDENTIFICACIÓN'!D55</f>
        <v>Direccionamiento Estratégico y Planeación</v>
      </c>
      <c r="B9" s="246" t="str">
        <f>'[3]CONTEXTO E IDENTIFICACIÓN'!F55</f>
        <v>Gestión Estratégica</v>
      </c>
      <c r="C9" s="212" t="str">
        <f>'[3]CONTEXTO E IDENTIFICACIÓN'!A55</f>
        <v>R1</v>
      </c>
      <c r="D9" s="245" t="str">
        <f>'[3]CONTEXTO E IDENTIFICACIÓN'!N55</f>
        <v>Posibilidad de pérdida Económica y Reputacional por el incumplimiento en la ejecución del presupuesto de inversión y en las metas proyecto y PND debido a: 
1. Deficiencias en la programación y seguimiento del plan anual de adquisiciones.
2. Situaciones anormales de carácter misional que afecten la programación y diseño del plan de adquisiciones
3. Compromisos institucionales no previstos.
4. Expedición del CDP que no esté dentro de la programación presupuestal.
5. Reservas presupuestales.</v>
      </c>
      <c r="E9" s="244" t="str">
        <f>'[3]PROB E IMPACTO INHERENTE'!I9</f>
        <v>Baja</v>
      </c>
      <c r="F9" s="244" t="str">
        <f>'[3]PROB E IMPACTO INHERENTE'!Q9</f>
        <v>Catastrófico</v>
      </c>
      <c r="G9" s="243" t="str">
        <f t="shared" ref="G9:G40" si="0">+IF(E9=$S$9,IF(F9=$T$8,$T$9,IF(F9=$U$8,$U$9,IF(F9=$V$8,$V$9,IF(F9=$W$8,$W$9,IF(F9=$X$8,$X$9))))),IF(E9=$S$10,IF(F9=$T$8,$T$10,IF(F9=$U$8,$U$10,IF(F9=$V$8,$V$10,IF(F9=$W$8,$W$10,IF(F9=$X$8,$X$10))))),IF(E9=$S$11,IF(F9=$T$8,$T$11,IF(F9=$U$8,$U$11,IF(F9=$V$8,$V$11,IF(F9=$W$8,$W$11,IF(F9=$X$8,$X$11))))),IF(E9=$S$12,IF(F9=$T$8,$T$12,IF(F9=$U$8,$U$12,IF(F9=$V$8,$V$12,IF(F9=$W$8,$W$12,IF(F9=$X$8,$X$12))))),IF(E9=$S$13,IF(F9=$T$8,$T$13,IF(F9=$U$8,$U$13,IF(F9=$V$8,$V$13,IF(F9=$W$8,$W$13,IF(F9=$X$8,$X$13))))),"")))))</f>
        <v>Extremo</v>
      </c>
      <c r="H9" s="236"/>
      <c r="I9" s="674" t="s">
        <v>3</v>
      </c>
      <c r="J9" s="143" t="s">
        <v>50</v>
      </c>
      <c r="K9" s="150" t="str">
        <f>+IF(AND(E9=$S$9,F9=$T$8),C9,"")&amp;" "&amp;IF(AND(E10=$S$9,F10=$T$8),C10,"")&amp;" "&amp;IF(AND(E11=$S$9,F11=$T$8),C11,"")&amp;" "&amp;IF(AND(E12=$S$9,F12=$T$8),C12,"")&amp;" "&amp;IF(AND(E13=$S$9,F13=$T$8),C13,"")&amp;" "&amp;IF(AND(E14=$S$9,F14=$T$8),C14,"")&amp;" "&amp;IF(AND(E15=$S$9,F15=$T$8),C15,"")&amp;" "&amp;IF(AND(E16=$S$9,F16=$T$8),C16,"")&amp;" "&amp;IF(AND(E17=$S$9,F17=$T$8),C17,"")&amp;" "&amp;IF(AND(E18=$S$9,F18=$T$8),C18,"")&amp;" "&amp;IF(AND(E19=$S$9,F19=$T$8),C19,"")&amp;" "&amp;IF(AND(E20=$S$9,F20=$T$8),C20,"")&amp;" "&amp;IF(AND(E21=$S$9,F21=$T$8),C21,"")&amp;" "&amp;IF(AND(E22=$S$9,F22=$T$8),C22,"")&amp;" "&amp;IF(AND(E23=$S$9,F23=$T$8),C23,"")&amp;" "&amp;IF(AND(E24=$S$9,F24=$T$8),C24,"")&amp;" "&amp;IF(AND(E25=$S$9,F25=$T$8),C25,"")&amp;" "&amp;IF(AND(E26=$S$9,F26=$T$8),C26,"")&amp;" "&amp;IF(AND(E27=$S$9,F27=$T$8),C27,"")&amp;" "&amp;IF(AND(E28=$S$9,F28=$T$8),C28,"")&amp;" "&amp;IF(AND(E29=$S$9,F29=$T$8),C29,"")&amp;" "&amp;IF(AND(E30=$S$9,F30=$T$8),C30,"")&amp;" "&amp;IF(AND(E31=$S$9,F31=$T$8),C31,"")&amp;" "&amp;IF(AND(E32=$S$9,F32=$T$8),C32,"")&amp;" "&amp;IF(AND(E33=$S$9,F33=$T$8),C33,"")&amp;" "&amp;IF(AND(E34=$S$9,F34=$T$8),C34,"")&amp;" "&amp;IF(AND(E35=$S$9,F35=$T$8),C35,"")&amp;" "&amp;IF(AND(E36=$S$9,F36=$T$8),C36,"")&amp;" "&amp;IF(AND(E37=$S$9,F37=$T$8),C37,"")&amp;" "&amp;IF(AND(E38=$S$9,F38=$T$8),C38,"")&amp;" "&amp;IF(AND(E39=$S$9,F39=$T$8),C39,"")&amp;" "&amp;IF(AND(E40=$S$9,F40=$T$8),C40,"")&amp;" "&amp;IF(AND(E41=$S$9,F41=$T$8),C41,"")&amp;" "&amp;IF(AND(E42=$S$9,F42=$T$8),C42,"")&amp;" "&amp;IF(AND(E43=$S$9,F43=$T$8),C43,"")&amp;" "&amp;IF(AND(E44=$S$9,F44=$T$8),C44,"")&amp;" "&amp;IF(AND(E45=$S$9,F45=$T$8),C45,"")&amp;" "&amp;IF(AND(E46=$S$9,F46=$T$8),C46,"")&amp;" "&amp;IF(AND(E47=$S$9,F47=$T$8),C47,"")&amp;" "&amp;IF(AND(E48=$S$9,F48=$T$8),C48,"")&amp;" "&amp;IF(AND(E49=$S$9,F49=$T$8),C49,"")&amp;" "&amp;IF(AND(E50=$S$9,F50=$T$8),C50,"")&amp;" "&amp;IF(AND(E51=$S$9,F51=$T$8),C51,"")&amp;" "&amp;IF(AND(E52=$S$9,F52=$T$8),C52,"")&amp;" "&amp;IF(AND(E53=$S$9,F53=$T$8),C53,"")&amp;" "&amp;IF(AND(E54=$S$9,F54=$T$8),C54,"")&amp;" "&amp;IF(AND(E55=$S$9,F55=$T$8),C55,"")&amp;" "&amp;IF(AND(E56=$S$9,F56=$T$8),C56,"")&amp;" "&amp;IF(AND(E57=$S$9,F57=$T$8),C57,"")&amp;" "&amp;IF(AND(E58=$S$9,F58=$T$8),C58,"")&amp;" "&amp;IF(AND(E59=$S$9,F59=$T$8),C59,"")&amp;" "&amp;IF(AND(E60=$S$9,F60=$T$8),C60,"")&amp;" "&amp;IF(AND(E61=$S$9,F61=$T$8),C61,"")&amp;" "&amp;IF(AND(E62=$S$9,F62=$T$8),C62,"")&amp;" "&amp;IF(AND(E63=$S$9,F63=$T$8),C63,"")&amp;" "&amp;IF(AND(E64=$S$9,F64=$T$8),C64,"")&amp;" "&amp;IF(AND(E65=$S$9,F65=$T$8),C65,"")&amp;" "&amp;IF(AND(E66=$S$9,F66=$T$8),C66,"")&amp;" "&amp;IF(AND(E67=$S$9,F67=$T$8),C67,"")&amp;" "&amp;IF(AND(E68=$S$9,F68=$T$8),C68,"")&amp;" "&amp;IF(AND(E69=$S$9,F69=$T$8),C69,"")&amp;" "&amp;IF(AND(E70=$S$9,F70=$T$8),C70,"")&amp;" "&amp;IF(AND(E71=$S$9,F71=$T$8),C71,"")&amp;" "&amp;IF(AND(E72=$S$9,F72=$T$8),C72,"")&amp;" "&amp;IF(AND(E73=$S$9,F73=$T$8),C73,"")&amp;" "&amp;IF(AND(E74=$S$9,F74=$T$8),C74,"")&amp;" "&amp;IF(AND(E75=$S$9,F75=$T$8),C75,"")&amp;" "&amp;IF(AND(E76=$S$9,F76=$T$8),C76,"")&amp;" "&amp;IF(AND(E77=$S$9,F77=$T$8),C77,"")&amp;" "&amp;IF(AND(E78=$S$9,F78=$T$8),C78,"")&amp;" "&amp;IF(AND(E79=$S$9,F79=$T$8),C79,"")&amp;" "&amp;IF(AND(E80=$S$9,F80=$T$8),C80,"")&amp;" "&amp;IF(AND(E81=$S$9,F81=$T$8),C81,"")&amp;" "&amp;IF(AND(E82=$S$9,F82=$T$8),C82,"")&amp;" "&amp;IF(AND(E83=$S$9,F83=$T$8),C83,"")&amp;" "&amp;IF(AND(E84=$S$9,F84=$T$8),C84,"")&amp;" "&amp;IF(AND(E85=$S$9,F85=$T$8),C85,"")&amp;" "&amp;IF(AND(E86=$S$9,F86=$T$8),C86,"")&amp;" "&amp;IF(AND(E87=$S$9,F87=$T$8),C87,"")&amp;" "&amp;IF(AND(E88=$S$9,F88=$T$8),C88,"")&amp;" "&amp;IF(AND(E89=$S$9,F89=$T$8),C89,"")&amp;" "&amp;IF(AND(E90=$S$9,F90=$T$8),C90,"")</f>
        <v xml:space="preserve">                                                                                 </v>
      </c>
      <c r="L9" s="150" t="str">
        <f>+IF(AND(E9=$S$9,F9=$U$8),C9,"")&amp;" "&amp;IF(AND(E10=$S$9,F10=$U$8),C10,"")&amp;" "&amp;IF(AND(E11=$S$9,F11=$U$8),C11,"")&amp;" "&amp;IF(AND(E12=$S$9,F12=$U$8),C12,"")&amp;" "&amp;IF(AND(E13=$S$9,F13=$U$8),C13,"")&amp;" "&amp;IF(AND(E14=$S$9,F14=$U$8),C14,"")&amp;" "&amp;IF(AND(E15=$S$9,F15=$U$8),C15,"")&amp;" "&amp;IF(AND(E16=$S$9,F16=$U$8),C16,"")&amp;" "&amp;IF(AND(E17=$S$9,F17=$U$8),C17,"")&amp;" "&amp;IF(AND(E18=$S$9,F18=$U$8),C18,"")&amp;" "&amp;IF(AND(E19=$S$9,F19=$U$8),C19,"")&amp;" "&amp;IF(AND(E20=$S$9,F20=$U$8),C20,"")&amp;" "&amp;IF(AND(E21=$S$9,F21=$U$8),C21,"")&amp;" "&amp;IF(AND(E22=$S$9,F22=$U$8),C22,"")&amp;" "&amp;IF(AND(E23=$S$9,F23=$U$8),C23,"")&amp;" "&amp;IF(AND(E24=$S$9,F24=$U$8),C24,"")&amp;" "&amp;IF(AND(E25=$S$9,F25=$U$8),C25,"")&amp;" "&amp;IF(AND(E26=$S$9,F26=$U$8),C26,"")&amp;" "&amp;IF(AND(E27=$S$9,F27=$U$8),C27,"")&amp;" "&amp;IF(AND(E28=$S$9,F28=$U$8),C28,"")&amp;" "&amp;IF(AND(E29=$S$9,F29=$U$8),C29,"")&amp;" "&amp;IF(AND(E30=$S$9,F30=$U$8),C30,"")&amp;" "&amp;IF(AND(E31=$S$9,F31=$U$8),C31,"")&amp;" "&amp;IF(AND(E32=$S$9,F32=$U$8),C32,"")&amp;" "&amp;IF(AND(E33=$S$9,F33=$U$8),C33,"")&amp;" "&amp;IF(AND(E34=$S$9,F34=$U$8),C34,"")&amp;" "&amp;IF(AND(E35=$S$9,F35=$U$8),C35,"")&amp;" "&amp;IF(AND(E36=$S$9,F36=$U$8),C36,"")&amp;" "&amp;IF(AND(E37=$S$9,F37=$U$8),C37,"")&amp;" "&amp;IF(AND(E38=$S$9,F38=$U$8),C38,"")&amp;" "&amp;IF(AND(E39=$S$9,F39=$U$8),C39,"")&amp;" "&amp;IF(AND(E40=$S$9,F40=$U$8),C40,"")&amp;" "&amp;IF(AND(E41=$S$9,F41=$U$8),C41,"")&amp;" "&amp;IF(AND(E42=$S$9,F42=$U$8),C42,"")&amp;" "&amp;IF(AND(E43=$S$9,F43=$U$8),C43,"")&amp;" "&amp;IF(AND(E44=$S$9,F44=$U$8),C44,"")&amp;" "&amp;IF(AND(E45=$S$9,F45=$U$8),C45,"")&amp;" "&amp;IF(AND(E46=$S$9,F46=$U$8),C46,"")&amp;" "&amp;IF(AND(E47=$S$9,F47=$U$8),C47,"")&amp;" "&amp;IF(AND(E48=$S$9,F48=$U$8),C48,"")&amp;" "&amp;IF(AND(E49=$S$9,F49=$U$8),C49,"")&amp;" "&amp;IF(AND(E50=$S$9,F50=$U$8),C50,"")&amp;" "&amp;IF(AND(E51=$S$9,F51=$U$8),C51,"")&amp;" "&amp;IF(AND(E52=$S$9,F52=$U$8),C52,"")&amp;" "&amp;IF(AND(E53=$S$9,F53=$U$8),C53,"")&amp;" "&amp;IF(AND(E54=$S$9,F54=$U$8),C54,"")&amp;" "&amp;IF(AND(E55=$S$9,F55=$U$8),C55,"")&amp;" "&amp;IF(AND(E56=$S$9,F56=$U$8),C56,"")&amp;" "&amp;IF(AND(E57=$S$9,F57=$U$8),C57,"")&amp;" "&amp;IF(AND(E58=$S$9,F58=$U$8),C58,"")&amp;" "&amp;IF(AND(E59=$S$9,F59=$U$8),C59,"")&amp;" "&amp;IF(AND(E60=$S$9,F60=$U$8),C60,"")&amp;" "&amp;IF(AND(E61=$S$9,F61=$U$8),C61,"")&amp;" "&amp;IF(AND(E62=$S$9,F62=$U$8),C62,"")&amp;" "&amp;IF(AND(E63=$S$9,F63=$U$8),C63,"")&amp;" "&amp;IF(AND(E64=$S$9,F64=$U$8),C64,"")&amp;" "&amp;IF(AND(E65=$S$9,F65=$U$8),C65,"")&amp;" "&amp;IF(AND(E66=$S$9,F66=$U$8),C66,"")&amp;" "&amp;IF(AND(E67=$S$9,F67=$U$8),C67,"")&amp;" "&amp;IF(AND(E68=$S$9,F68=$U$8),C68,"")&amp;" "&amp;IF(AND(E69=$S$9,F69=$U$8),C69,"")&amp;" "&amp;IF(AND(E70=$S$9,F70=$U$8),C70,"")&amp;" "&amp;IF(AND(E71=$S$9,F71=$U$8),C71,"")&amp;" "&amp;IF(AND(E72=$S$9,F72=$U$8),C72,"")&amp;" "&amp;IF(AND(E73=$S$9,F73=$U$8),C73,"")&amp;" "&amp;IF(AND(E74=$S$9,F74=$U$8),C74,"")&amp;" "&amp;IF(AND(E75=$S$9,F75=$U$8),C75,"")&amp;" "&amp;IF(AND(E76=$S$9,F76=$U$8),C76,"")&amp;" "&amp;IF(AND(E77=$S$9,F77=$U$8),C77,"")&amp;" "&amp;IF(AND(E78=$S$9,F78=$U$8),C78,"")&amp;" "&amp;IF(AND(E79=$S$9,F79=$U$8),C79,"")&amp;" "&amp;IF(AND(E80=$S$9,F80=$U$8),C80,"")&amp;" "&amp;IF(AND(E81=$S$9,F81=$U$8),C81,"")&amp;" "&amp;IF(AND(E82=$S$9,F82=$U$8),C82,"")&amp;" "&amp;IF(AND(E83=$S$9,F83=$U$8),C83,"")&amp;" "&amp;IF(AND(E84=$S$9,F84=$U$8),C84,"")&amp;" "&amp;IF(AND(E85=$S$9,F85=$U$8),C85,"")&amp;" "&amp;IF(AND(E86=$S$9,F86=$U$8),C86,"")&amp;" "&amp;IF(AND(E87=$S$9,F87=$U$8),C87,"")&amp;" "&amp;IF(AND(E88=$S$9,F88=$U$8),C88,"")&amp;" "&amp;IF(AND(E89=$S$9,F89=$U$8),C89,"")&amp;" "&amp;IF(AND(E90=$S$9,F90=$U$8),C90,"")</f>
        <v xml:space="preserve">                                                                                 </v>
      </c>
      <c r="M9" s="150" t="str">
        <f>+IF(AND(E9=$S$9,F9=$V$8),C9,"")&amp;" "&amp;IF(AND(E10=$S$9,F10=$V$8),C10,"")&amp;" "&amp;IF(AND(E11=$S$9,F11=$V$8),C11,"")&amp;" "&amp;IF(AND(E12=$S$9,F12=$V$8),C12,"")&amp;" "&amp;IF(AND(E13=$S$9,F13=$V$8),C13,"")&amp;" "&amp;IF(AND(E14=$S$9,F14=$V$8),C14,"")&amp;" "&amp;IF(AND(E15=$S$9,F15=$V$8),C15,"")&amp;" "&amp;IF(AND(E16=$S$9,F16=$V$8),C16,"")&amp;" "&amp;IF(AND(E17=$S$9,F17=$V$8),C17,"")&amp;" "&amp;IF(AND(E18=$S$9,F18=$V$8),C18,"")&amp;" "&amp;IF(AND(E19=$S$9,F19=$V$8),C19,"")&amp;" "&amp;IF(AND(E20=$S$9,F20=$V$8),C20,"")&amp;" "&amp;IF(AND(E21=$S$9,F21=$V$8),C21,"")&amp;" "&amp;IF(AND(E22=$S$9,F22=$V$8),C22,"")&amp;" "&amp;IF(AND(E23=$S$9,F23=$V$8),C23,"")&amp;" "&amp;IF(AND(E24=$S$9,F24=$V$8),C24,"")&amp;" "&amp;IF(AND(E25=$S$9,F25=$V$8),C25,"")&amp;" "&amp;IF(AND(E26=$S$9,F26=$V$8),C26,"")&amp;" "&amp;IF(AND(E27=$S$9,F27=$V$8),C27,"")&amp;" "&amp;IF(AND(E28=$S$9,F28=$V$8),C28,"")&amp;" "&amp;IF(AND(E29=$S$9,F29=$V$8),C29,"")&amp;" "&amp;IF(AND(E30=$S$9,F30=$V$8),C30,"")&amp;" "&amp;IF(AND(E31=$S$9,F31=$V$8),C31,"")&amp;" "&amp;IF(AND(E32=$S$9,F32=$V$8),C32,"")&amp;" "&amp;IF(AND(E33=$S$9,F33=$V$8),C33,"")&amp;" "&amp;IF(AND(E34=$S$9,F34=$V$8),C34,"")&amp;" "&amp;IF(AND(E35=$S$9,F35=$V$8),C35,"")&amp;" "&amp;IF(AND(E36=$S$9,F36=$V$8),C36,"")&amp;" "&amp;IF(AND(E37=$S$9,F37=$V$8),C37,"")&amp;" "&amp;IF(AND(E38=$S$9,F38=$V$8),C38,"")&amp;" "&amp;IF(AND(E39=$S$9,F39=$V$8),C39,"")&amp;" "&amp;IF(AND(E40=$S$9,F40=$V$8),C40,"")&amp;" "&amp;IF(AND(E41=$S$9,F41=$V$8),C41,"")&amp;" "&amp;IF(AND(E42=$S$9,F42=$V$8),C42,"")&amp;" "&amp;IF(AND(E43=$S$9,F43=$V$8),C43,"")&amp;" "&amp;IF(AND(E44=$S$9,F44=$V$8),C44,"")&amp;" "&amp;IF(AND(E45=$S$9,F45=$V$8),C45,"")&amp;" "&amp;IF(AND(E46=$S$9,F46=$V$8),C46,"")&amp;" "&amp;IF(AND(E47=$S$9,F47=$V$8),C47,"")&amp;" "&amp;IF(AND(E48=$S$9,F48=$V$8),C48,"")&amp;" "&amp;IF(AND(E49=$S$9,F49=$V$8),C49,"")&amp;" "&amp;IF(AND(E50=$S$9,F50=$V$8),C50,"")&amp;" "&amp;IF(AND(E51=$S$9,F51=$V$8),C51,"")&amp;" "&amp;IF(AND(E52=$S$9,F52=$V$8),C52,"")&amp;" "&amp;IF(AND(E53=$S$9,F53=$V$8),C53,"")&amp;" "&amp;IF(AND(E54=$S$9,F54=$V$8),C54,"")&amp;" "&amp;IF(AND(E55=$S$9,F55=$V$8),C55,"")&amp;" "&amp;IF(AND(E56=$S$9,F56=$V$8),C56,"")&amp;" "&amp;IF(AND(E57=$S$9,F57=$V$8),C57,"")&amp;" "&amp;IF(AND(E58=$S$9,F58=$V$8),C58,"")&amp;" "&amp;IF(AND(E59=$S$9,F59=$V$8),C59,"")&amp;" "&amp;IF(AND(E60=$S$9,F60=$V$8),C60,"")&amp;" "&amp;IF(AND(E61=$S$9,F61=$V$8),C61,"")&amp;" "&amp;IF(AND(E62=$S$9,F62=$V$8),C62,"")&amp;" "&amp;IF(AND(E63=$S$9,F63=$V$8),C63,"")&amp;" "&amp;IF(AND(E64=$S$9,F64=$V$8),C64,"")&amp;" "&amp;IF(AND(E65=$S$9,F65=$V$8),C65,"")&amp;" "&amp;IF(AND(E66=$S$9,F66=$V$8),C66,"")&amp;" "&amp;IF(AND(E67=$S$9,F67=$V$8),C67,"")&amp;" "&amp;IF(AND(E68=$S$9,F68=$V$8),C68,"")&amp;" "&amp;IF(AND(E69=$S$9,F69=$V$8),C69,"")&amp;" "&amp;IF(AND(E70=$S$9,F70=$V$8),C70,"")&amp;" "&amp;IF(AND(E71=$S$9,F71=$V$8),C71,"")&amp;" "&amp;IF(AND(E72=$S$9,F72=$V$8),C72,"")&amp;" "&amp;IF(AND(E73=$S$9,F73=$V$8),C73,"")&amp;" "&amp;IF(AND(E74=$S$9,F74=$V$8),C74,"")&amp;" "&amp;IF(AND(E75=$S$9,F75=$V$8),C75,"")&amp;" "&amp;IF(AND(E76=$S$9,F76=$V$8),C76,"")&amp;" "&amp;IF(AND(E77=$S$9,F77=$V$8),C77,"")&amp;" "&amp;IF(AND(E78=$S$9,F78=$V$8),C78,"")&amp;" "&amp;IF(AND(E79=$S$9,F79=$V$8),C79,"")&amp;" "&amp;IF(AND(E80=$S$9,F80=$V$8),C80,"")&amp;" "&amp;IF(AND(E81=$S$9,F81=$V$8),C81,"")&amp;" "&amp;IF(AND(E82=$S$9,F82=$V$8),C82,"")&amp;" "&amp;IF(AND(E83=$S$9,F83=$V$8),C83,"")&amp;" "&amp;IF(AND(E84=$S$9,F84=$V$8),C84,"")&amp;" "&amp;IF(AND(E85=$S$9,F85=$V$8),C85,"")&amp;" "&amp;IF(AND(E86=$S$9,F86=$V$8),C86,"")&amp;" "&amp;IF(AND(E87=$S$9,F87=$V$8),C87,"")&amp;" "&amp;IF(AND(E88=$S$9,F88=$V$8),C88,"")&amp;" "&amp;IF(AND(E89=$S$9,F89=$V$8),C89,"")&amp;" "&amp;IF(AND(E90=$S$9,F90=$V$8),C90,"")</f>
        <v xml:space="preserve">                         R26               R41        R49                                 </v>
      </c>
      <c r="N9" s="150" t="str">
        <f>+IF(AND(E9=$S$9,F9=$W$8),C9,"")&amp;" "&amp;IF(AND(E10=$S$9,F10=$W$8),C10,"")&amp;" "&amp;IF(AND(E11=$S$9,F11=$W$8),C11,"")&amp;" "&amp;IF(AND(E12=$S$9,F12=$W$8),C12,"")&amp;" "&amp;IF(AND(E13=$S$9,F13=$W$8),C13,"")&amp;" "&amp;IF(AND(E14=$S$9,F14=$W$8),C14,"")&amp;" "&amp;IF(AND(E15=$S$9,F15=$W$8),C15,"")&amp;" "&amp;IF(AND(E16=$S$9,F16=$W$8),C16,"")&amp;" "&amp;IF(AND(E17=$S$9,F17=$W$8),C17,"")&amp;" "&amp;IF(AND(E18=$S$9,F18=$W$8),C18,"")&amp;" "&amp;IF(AND(E19=$S$9,F19=$W$8),C19,"")&amp;" "&amp;IF(AND(E20=$S$9,F20=$W$8),C20,"")&amp;" "&amp;IF(AND(E21=$S$9,F21=$W$8),C21,"")&amp;" "&amp;IF(AND(E22=$S$9,F22=$W$8),C22,"")&amp;" "&amp;IF(AND(E23=$S$9,F23=$W$8),C23,"")&amp;" "&amp;IF(AND(E24=$S$9,F24=$W$8),C24,"")&amp;" "&amp;IF(AND(E25=$S$9,F25=$W$8),C25,"")&amp;" "&amp;IF(AND(E26=$S$9,F26=$W$8),C26,"")&amp;" "&amp;IF(AND(E27=$S$9,F27=$W$8),C27,"")&amp;" "&amp;IF(AND(E28=$S$9,F28=$W$8),C28,"")&amp;" "&amp;IF(AND(E29=$S$9,F29=$W$8),C29,"")&amp;" "&amp;IF(AND(E30=$S$9,F30=$W$8),C30,"")&amp;" "&amp;IF(AND(E31=$S$9,F31=$W$8),C31,"")&amp;" "&amp;IF(AND(E32=$S$9,F32=$W$8),C32,"")&amp;" "&amp;IF(AND(E33=$S$9,F33=$W$8),C33,"")&amp;" "&amp;IF(AND(E34=$S$9,F34=$W$8),C34,"")&amp;" "&amp;IF(AND(E35=$S$9,F35=$W$8),C35,"")&amp;" "&amp;IF(AND(E36=$S$9,F36=$W$8),C36,"")&amp;" "&amp;IF(AND(E37=$S$9,F37=$W$8),C37,"")&amp;" "&amp;IF(AND(E38=$S$9,F38=$W$8),C38,"")&amp;" "&amp;IF(AND(E39=$S$9,F39=$W$8),C39,"")&amp;" "&amp;IF(AND(E40=$S$9,F40=$W$8),C40,"")&amp;" "&amp;IF(AND(E41=$S$9,F41=$W$8),C41,"")&amp;" "&amp;IF(AND(E42=$S$9,F42=$W$8),C42,"")&amp;" "&amp;IF(AND(E43=$S$9,F43=$W$8),C43,"")&amp;" "&amp;IF(AND(E44=$S$9,F44=$W$8),C44,"")&amp;" "&amp;IF(AND(E45=$S$9,F45=$W$8),C45,"")&amp;" "&amp;IF(AND(E46=$S$9,F46=$W$8),C46,"")&amp;" "&amp;IF(AND(E47=$S$9,F47=$W$8),C47,"")&amp;" "&amp;IF(AND(E48=$S$9,F48=$W$8),C48,"")&amp;" "&amp;IF(AND(E49=$S$9,F49=$W$8),C49,"")&amp;" "&amp;IF(AND(E50=$S$9,F50=$W$8),C50,"")&amp;" "&amp;IF(AND(E51=$S$9,F51=$W$8),C51,"")&amp;" "&amp;IF(AND(E52=$S$9,F52=$W$8),C52,"")&amp;" "&amp;IF(AND(E53=$S$9,F53=$W$8),C53,"")&amp;" "&amp;IF(AND(E54=$S$9,F54=$W$8),C54,"")&amp;" "&amp;IF(AND(E55=$S$9,F55=$W$8),C55,"")&amp;" "&amp;IF(AND(E56=$S$9,F56=$W$8),C56,"")&amp;" "&amp;IF(AND(E57=$S$9,F57=$W$8),C57,"")&amp;" "&amp;IF(AND(E58=$S$9,F58=$W$8),C58,"")&amp;" "&amp;IF(AND(E59=$S$9,F59=$W$8),C59,"")&amp;" "&amp;IF(AND(E60=$S$9,F60=$W$8),C60,"")&amp;" "&amp;IF(AND(E61=$S$9,F61=$W$8),C61,"")&amp;" "&amp;IF(AND(E62=$S$9,F62=$W$8),C62,"")&amp;" "&amp;IF(AND(E63=$S$9,F63=$W$8),C63,"")&amp;" "&amp;IF(AND(E64=$S$9,F64=$W$8),C64,"")&amp;" "&amp;IF(AND(E65=$S$9,F65=$W$8),C65,"")&amp;" "&amp;IF(AND(E66=$S$9,F66=$W$8),C66,"")&amp;" "&amp;IF(AND(E67=$S$9,F67=$W$8),C67,"")&amp;" "&amp;IF(AND(E68=$S$9,F68=$W$8),C68,"")&amp;" "&amp;IF(AND(E69=$S$9,F69=$W$8),C69,"")&amp;" "&amp;IF(AND(E70=$S$9,F70=$W$8),C70,"")&amp;" "&amp;IF(AND(E71=$S$9,F71=$W$8),C71,"")&amp;" "&amp;IF(AND(E72=$S$9,F72=$W$8),C72,"")&amp;" "&amp;IF(AND(E73=$S$9,F73=$W$8),C73,"")&amp;" "&amp;IF(AND(E74=$S$9,F74=$W$8),C74,"")&amp;" "&amp;IF(AND(E75=$S$9,F75=$W$8),C75,"")&amp;" "&amp;IF(AND(E76=$S$9,F76=$W$8),C76,"")&amp;" "&amp;IF(AND(E77=$S$9,F77=$W$8),C77,"")&amp;" "&amp;IF(AND(E78=$S$9,F78=$W$8),C78,"")&amp;" "&amp;IF(AND(E79=$S$9,F79=$W$8),C79,"")&amp;" "&amp;IF(AND(E80=$S$9,F80=$W$8),C80,"")&amp;" "&amp;IF(AND(E81=$S$9,F81=$W$8),C81,"")&amp;" "&amp;IF(AND(E82=$S$9,F82=$W$8),C82,"")&amp;" "&amp;IF(AND(E83=$S$9,F83=$W$8),C83,"")&amp;" "&amp;IF(AND(E84=$S$9,F84=$W$8),C84,"")&amp;" "&amp;IF(AND(E85=$S$9,F85=$W$8),C85,"")&amp;" "&amp;IF(AND(E86=$S$9,F86=$W$8),C86,"")&amp;" "&amp;IF(AND(E87=$S$9,F87=$W$8),C87,"")&amp;" "&amp;IF(AND(E88=$S$9,F88=$W$8),C88,"")&amp;" "&amp;IF(AND(E89=$S$9,F89=$W$8),C89,"")&amp;" "&amp;IF(AND(E90=$S$9,F90=$W$8),C90,"")</f>
        <v xml:space="preserve">       R8                     R29                              R59                       </v>
      </c>
      <c r="O9" s="151" t="str">
        <f>+IF(AND(E9=$S$9,F9=$X$8),C9,"")&amp;" "&amp;IF(AND(E10=$S$9,F10=$X$8),C10,"")&amp;" "&amp;IF(AND(E11=$S$9,F11=$X$8),C11,"")&amp;" "&amp;IF(AND(E12=$S$9,F12=$X$8),C12,"")&amp;" "&amp;IF(AND(E13=$S$9,F13=$X$8),C13,"")&amp;" "&amp;IF(AND(E14=$S$9,F14=$X$8),C14,"")&amp;" "&amp;IF(AND(E15=$S$9,F15=$X$8),C15,"")&amp;" "&amp;IF(AND(E16=$S$9,F16=$X$8),C16,"")&amp;" "&amp;IF(AND(E17=$S$9,F17=$X$8),C17,"")&amp;" "&amp;IF(AND(E18=$S$9,F18=$X$8),C18,"")&amp;" "&amp;IF(AND(E19=$S$9,F19=$X$8),C19,"")&amp;" "&amp;IF(AND(E20=$S$9,F20=$X$8),C20,"")&amp;" "&amp;IF(AND(E21=$S$9,F21=$X$8),C21,"")&amp;" "&amp;IF(AND(E22=$S$9,F22=$X$8),C22,"")&amp;" "&amp;IF(AND(E23=$S$9,F23=$X$8),C23,"")&amp;" "&amp;IF(AND(E24=$S$9,F24=$X$8),C24,"")&amp;" "&amp;IF(AND(E25=$S$9,F25=$X$8),C25,"")&amp;" "&amp;IF(AND(E26=$S$9,F26=$X$8),C26,"")&amp;" "&amp;IF(AND(E27=$S$9,F27=$X$8),C27,"")&amp;" "&amp;IF(AND(E28=$S$9,F28=$X$8),C28,"")&amp;" "&amp;IF(AND(E29=$S$9,F29=$X$8),C29,"")&amp;" "&amp;IF(AND(E30=$S$9,F30=$X$8),C30,"")&amp;" "&amp;IF(AND(E31=$S$9,F31=$X$8),C31,"")&amp;" "&amp;IF(AND(E32=$S$9,F32=$X$8),C32,"")&amp;" "&amp;IF(AND(E33=$S$9,F33=$X$8),C33,"")&amp;" "&amp;IF(AND(E34=$S$9,F34=$X$8),C34,"")&amp;" "&amp;IF(AND(E35=$S$9,F35=$X$8),C35,"")&amp;" "&amp;IF(AND(E36=$S$9,F36=$X$8),C36,"")&amp;" "&amp;IF(AND(E37=$S$9,F37=$X$8),C37,"")&amp;" "&amp;IF(AND(E38=$S$9,F38=$X$8),C38,"")&amp;" "&amp;IF(AND(E39=$S$9,F39=$X$8),C39,"")&amp;" "&amp;IF(AND(E40=$S$9,F40=$X$8),C40,"")&amp;" "&amp;IF(AND(E41=$S$9,F41=$X$8),C41,"")&amp;" "&amp;IF(AND(E42=$S$9,F42=$X$8),C42,"")&amp;" "&amp;IF(AND(E43=$S$9,F43=$X$8),C43,"")&amp;" "&amp;IF(AND(E44=$S$9,F44=$X$8),C44,"")&amp;" "&amp;IF(AND(E45=$S$9,F45=$X$8),C45,"")&amp;" "&amp;IF(AND(E46=$S$9,F46=$X$8),C46,"")&amp;" "&amp;IF(AND(E47=$S$9,F47=$X$8),C47,"")&amp;" "&amp;IF(AND(E48=$S$9,F48=$X$8),C48,"")&amp;" "&amp;IF(AND(E49=$S$9,F49=$X$8),C49,"")&amp;" "&amp;IF(AND(E50=$S$9,F50=$X$8),C50,"")&amp;" "&amp;IF(AND(E51=$S$9,F51=$X$8),C51,"")&amp;" "&amp;IF(AND(E52=$S$9,F52=$X$8),C52,"")&amp;" "&amp;IF(AND(E53=$S$9,F53=$X$8),C53,"")&amp;" "&amp;IF(AND(E54=$S$9,F54=$X$8),C54,"")&amp;" "&amp;IF(AND(E55=$S$9,F55=$X$8),C55,"")&amp;" "&amp;IF(AND(E56=$S$9,F56=$X$8),C56,"")&amp;" "&amp;IF(AND(E57=$S$9,F57=$X$8),C57,"")&amp;" "&amp;IF(AND(E58=$S$9,F58=$X$8),C58,"")&amp;" "&amp;IF(AND(E59=$S$9,F59=$X$8),C59,"")&amp;" "&amp;IF(AND(E60=$S$9,F60=$X$8),C60,"")&amp;" "&amp;IF(AND(E61=$S$9,F61=$X$8),C61,"")&amp;" "&amp;IF(AND(E62=$S$9,F62=$X$8),C62,"")&amp;" "&amp;IF(AND(E63=$S$9,F63=$X$8),C63,"")&amp;" "&amp;IF(AND(E64=$S$9,F64=$X$8),C64,"")&amp;" "&amp;IF(AND(E65=$S$9,F65=$X$8),C65,"")&amp;" "&amp;IF(AND(E66=$S$9,F66=$X$8),C66,"")&amp;" "&amp;IF(AND(E67=$S$9,F67=$X$8),C67,"")&amp;" "&amp;IF(AND(E68=$S$9,F68=$X$8),C68,"")&amp;" "&amp;IF(AND(E69=$S$9,F69=$X$8),C69,"")&amp;" "&amp;IF(AND(E70=$S$9,F70=$X$8),C70,"")&amp;" "&amp;IF(AND(E71=$S$9,F71=$X$8),C71,"")&amp;" "&amp;IF(AND(E72=$S$9,F72=$X$8),C72,"")&amp;" "&amp;IF(AND(E73=$S$9,F73=$X$8),C73,"")&amp;" "&amp;IF(AND(E74=$S$9,F74=$X$8),C74,"")&amp;" "&amp;IF(AND(E75=$S$9,F75=$X$8),C75,"")&amp;" "&amp;IF(AND(E76=$S$9,F76=$X$8),C76,"")&amp;" "&amp;IF(AND(E77=$S$9,F77=$X$8),C77,"")&amp;" "&amp;IF(AND(E78=$S$9,F78=$X$8),C78,"")&amp;" "&amp;IF(AND(E79=$S$9,F79=$X$8),C79,"")&amp;" "&amp;IF(AND(E80=$S$9,F80=$X$8),C80,"")&amp;" "&amp;IF(AND(E81=$S$9,F81=$X$8),C81,"")&amp;" "&amp;IF(AND(E82=$S$9,F82=$X$8),C82,"")&amp;" "&amp;IF(AND(E83=$S$9,F83=$X$8),C83,"")&amp;" "&amp;IF(AND(E84=$S$9,F84=$X$8),C84,"")&amp;" "&amp;IF(AND(E85=$S$9,F85=$X$8),C85,"")&amp;" "&amp;IF(AND(E86=$S$9,F86=$X$8),C86,"")&amp;" "&amp;IF(AND(E87=$S$9,F87=$X$8),C87,"")&amp;" "&amp;IF(AND(E88=$S$9,F88=$X$8),C88,"")&amp;" "&amp;IF(AND(E89=$S$9,F89=$X$8),C89,"")&amp;" "&amp;IF(AND(E90=$S$9,F90=$X$8),C90,"")</f>
        <v xml:space="preserve">        R9                                                                         </v>
      </c>
      <c r="P9" s="236"/>
      <c r="Q9" s="676" t="s">
        <v>3</v>
      </c>
      <c r="R9" s="205">
        <v>1</v>
      </c>
      <c r="S9" s="145" t="s">
        <v>50</v>
      </c>
      <c r="T9" s="150" t="s">
        <v>75</v>
      </c>
      <c r="U9" s="150" t="s">
        <v>75</v>
      </c>
      <c r="V9" s="150" t="s">
        <v>75</v>
      </c>
      <c r="W9" s="150" t="s">
        <v>75</v>
      </c>
      <c r="X9" s="151" t="s">
        <v>74</v>
      </c>
    </row>
    <row r="10" spans="1:24" ht="140.25" x14ac:dyDescent="0.25">
      <c r="A10" s="230" t="str">
        <f>'[3]CONTEXTO E IDENTIFICACIÓN'!D56</f>
        <v>Direccionamiento Estratégico y Planeación</v>
      </c>
      <c r="B10" s="229" t="str">
        <f>'[3]CONTEXTO E IDENTIFICACIÓN'!F56</f>
        <v>Gestión Estratégica</v>
      </c>
      <c r="C10" s="211" t="str">
        <f>'[3]CONTEXTO E IDENTIFICACIÓN'!A56</f>
        <v>R2</v>
      </c>
      <c r="D10" s="228" t="str">
        <f>'[3]CONTEXTO E IDENTIFICACIÓN'!N56</f>
        <v>Posibilidad de pérdida Reputacional  por la desarticulación de los elementos del Plan Estratégico Institucional (PEI) con los planes y proyectos del IGAC debido a:
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v>
      </c>
      <c r="E10" s="227" t="str">
        <f>'[3]PROB E IMPACTO INHERENTE'!I10</f>
        <v>Muy Baja</v>
      </c>
      <c r="F10" s="227" t="str">
        <f>'[3]PROB E IMPACTO INHERENTE'!Q10</f>
        <v>Moderado</v>
      </c>
      <c r="G10" s="226" t="str">
        <f t="shared" si="0"/>
        <v>Moderado</v>
      </c>
      <c r="H10" s="236"/>
      <c r="I10" s="674"/>
      <c r="J10" s="143" t="s">
        <v>5</v>
      </c>
      <c r="K10" s="155" t="str">
        <f>+IF(AND(E9=$S$10,F9=$T$8),C9,"")&amp;" "&amp;IF(AND(E10=$S$10,F10=$T$8),C10,"")&amp;" "&amp;IF(AND(E11=$S$10,F11=$T$8),C11,"")&amp;" "&amp;IF(AND(E12=$S$10,F12=$T$8),C12,"")&amp;" "&amp;IF(AND(E13=$S$10,F13=$T$8),C13,"")&amp;" "&amp;IF(AND(E14=$S$10,F14=$T$8),C14,"")&amp;" "&amp;IF(AND(E15=$S$10,F15=$T$8),C15,"")&amp;" "&amp;IF(AND(E16=$S$10,F16=$T$8),C16,"")&amp;" "&amp;IF(AND(E17=$S$10,F17=$T$8),C17,"")&amp;" "&amp;IF(AND(E18=$S$10,F18=$T$8),C18,"")&amp;" "&amp;IF(AND(E19=$S$10,F19=$T$8),C19,"")&amp;" "&amp;IF(AND(E20=$S$10,F20=$T$8),C20,"")&amp;" "&amp;IF(AND(E21=$S$10,F21=$T$8),C21,"")&amp;" "&amp;IF(AND(E22=$S$10,F22=$T$8),C22,"")&amp;" "&amp;IF(AND(E23=$S$10,F23=$T$8),C23,"")&amp;" "&amp;IF(AND(E24=$S$10,F24=$T$8),C24,"")&amp;" "&amp;IF(AND(E25=$S$10,F25=$T$8),C25,"")&amp;" "&amp;IF(AND(E26=$S$10,F26=$T$8),C26,"")&amp;" "&amp;IF(AND(E27=$S$10,F27=$T$8),C27,"")&amp;" "&amp;IF(AND(E28=$S$10,F28=$T$8),C28,"")&amp;" "&amp;IF(AND(E29=$S$10,F29=$T$8),C29,"")&amp;" "&amp;IF(AND(E30=$S$10,F30=$T$8),C30,"")&amp;" "&amp;IF(AND(E31=$S$10,F31=$T$8),C31,"")&amp;" "&amp;IF(AND(E32=$S$10,F32=$T$8),C32,"")&amp;" "&amp;IF(AND(E33=$S$10,F33=$T$8),C33,"")&amp;" "&amp;IF(AND(E34=$S$10,F34=$T$8),C34,"")&amp;" "&amp;IF(AND(E35=$S$10,F35=$T$8),C35,"")&amp;" "&amp;IF(AND(E36=$S$10,F36=$T$8),C36,"")&amp;" "&amp;IF(AND(E37=$S$10,F37=$T$8),C37,"")&amp;" "&amp;IF(AND(E38=$S$10,F38=$T$8),C38,"")&amp;" "&amp;IF(AND(E39=$S$10,F39=$T$8),C39,"")&amp;" "&amp;IF(AND(E40=$S$10,F40=$T$8),C40,"")&amp;" "&amp;IF(AND(E41=$S$10,F41=$T$8),C41,"")&amp;" "&amp;IF(AND(E42=$S$10,F42=$T$8),C42,"")&amp;" "&amp;IF(AND(E43=$S$10,F43=$T$8),C43,"")&amp;" "&amp;IF(AND(E44=$S$10,F44=$T$8),C44,"")&amp;" "&amp;IF(AND(E45=$S$10,F45=$T$8),C45,"")&amp;" "&amp;IF(AND(E46=$S$10,F46=$T$8),C46,"")&amp;" "&amp;IF(AND(E47=$S$10,F47=$T$8),C47,"")&amp;" "&amp;IF(AND(E48=$S$10,F48=$T$8),C48,"")&amp;" "&amp;IF(AND(E49=$S$10,F49=$T$8),C49,"")&amp;" "&amp;IF(AND(E50=$S$10,F50=$T$8),C50,"")&amp;" "&amp;IF(AND(E51=$S$10,F51=$T$8),C51,"")&amp;" "&amp;IF(AND(E52=$S$10,F52=$T$8),C52,"")&amp;" "&amp;IF(AND(E53=$S$10,F53=$T$8),C53,"")&amp;" "&amp;IF(AND(E54=$S$10,F54=$T$8),C54,"")&amp;" "&amp;IF(AND(E55=$S$10,F55=$T$8),C55,"")&amp;" "&amp;IF(AND(E56=$S$10,F56=$T$8),C56,"")&amp;" "&amp;IF(AND(E57=$S$10,F57=$T$8),C57,"")&amp;" "&amp;IF(AND(E58=$S$10,F58=$T$8),C58,"")&amp;" "&amp;IF(AND(E59=$S$10,F59=$T$8),C59,"")&amp;" "&amp;IF(AND(E60=$S$10,F60=$T$8),C60,"")&amp;" "&amp;IF(AND(E61=$S$10,F61=$T$8),C61,"")&amp;" "&amp;IF(AND(E62=$S$10,F62=$T$8),C62,"")&amp;" "&amp;IF(AND(E63=$S$10,F63=$T$8),C63,"")&amp;" "&amp;IF(AND(E64=$S$10,F64=$T$8),C64,"")&amp;" "&amp;IF(AND(E65=$S$10,F65=$T$8),C65,"")&amp;" "&amp;IF(AND(E66=$S$10,F66=$T$8),C66,"")&amp;" "&amp;IF(AND(E67=$S$10,F67=$T$8),C67,"")&amp;" "&amp;IF(AND(E68=$S$10,F68=$T$8),C68,"")&amp;" "&amp;IF(AND(E69=$S$10,F69=$T$8),C69,"")&amp;" "&amp;IF(AND(E70=$S$10,F70=$T$8),C70,"")&amp;" "&amp;IF(AND(E71=$S$10,F71=$T$8),C71,"")&amp;" "&amp;IF(AND(E72=$S$10,F72=$T$8),C72,"")&amp;" "&amp;IF(AND(E73=$S$10,F73=$T$8),C73,"")&amp;" "&amp;IF(AND(E74=$S$10,F74=$T$8),C74,"")&amp;" "&amp;IF(AND(E75=$S$10,F75=$T$8),C75,"")&amp;" "&amp;IF(AND(E76=$S$10,F76=$T$8),C76,"")&amp;" "&amp;IF(AND(E77=$S$10,F77=$T$8),C77,"")&amp;" "&amp;IF(AND(E78=$S$10,F78=$T$8),C78,"")&amp;" "&amp;IF(AND(E79=$S$10,F79=$T$8),C79,"")&amp;" "&amp;IF(AND(E80=$S$10,F80=$T$8),C80,"")&amp;" "&amp;IF(AND(E81=$S$10,F81=$T$8),C81,"")&amp;" "&amp;IF(AND(E82=$S$10,F82=$T$8),C82,"")&amp;" "&amp;IF(AND(E83=$S$10,F83=$T$8),C83,"")&amp;" "&amp;IF(AND(E84=$S$10,F84=$T$8),C84,"")&amp;" "&amp;IF(AND(E85=$S$10,F85=$T$8),C85,"")&amp;" "&amp;IF(AND(E86=$S$10,F86=$T$8),C86,"")&amp;" "&amp;IF(AND(E87=$S$10,F87=$T$8),C87,"")&amp;" "&amp;IF(AND(E88=$S$10,F88=$T$8),C88,"")&amp;" "&amp;IF(AND(E89=$S$10,F89=$T$8),C89,"")&amp;" "&amp;IF(AND(E90=$S$10,F90=$T$8),C90,"")</f>
        <v xml:space="preserve">                                   R36                                              </v>
      </c>
      <c r="L10" s="155" t="str">
        <f>+IF(AND(E9=$S$10,F9=$U$8),C9,"")&amp;" "&amp;IF(AND(E10=$S$10,F10=$U$8),C10,"")&amp;" "&amp;IF(AND(E11=$S$10,F11=$U$8),C11,"")&amp;" "&amp;IF(AND(E12=$S$10,F12=$U$8),C12,"")&amp;" "&amp;IF(AND(E13=$S$10,F13=$U$8),C13,"")&amp;" "&amp;IF(AND(E14=$S$10,F14=$U$8),C14,"")&amp;" "&amp;IF(AND(E15=$S$10,F15=$U$8),C15,"")&amp;" "&amp;IF(AND(E16=$S$10,F16=$U$8),C16,"")&amp;" "&amp;IF(AND(E17=$S$10,F17=$U$8),C17,"")&amp;" "&amp;IF(AND(E18=$S$10,F18=$U$8),C18,"")&amp;" "&amp;IF(AND(E19=$S$10,F19=$U$8),C19,"")&amp;" "&amp;IF(AND(E20=$S$10,F20=$U$8),C20,"")&amp;" "&amp;IF(AND(E21=$S$10,F21=$U$8),C21,"")&amp;" "&amp;IF(AND(E22=$S$10,F22=$U$8),C22,"")&amp;" "&amp;IF(AND(E23=$S$10,F23=$U$8),C23,"")&amp;" "&amp;IF(AND(E24=$S$10,F24=$U$8),C24,"")&amp;" "&amp;IF(AND(E25=$S$10,F25=$U$8),C25,"")&amp;" "&amp;IF(AND(E26=$S$10,F26=$U$8),C26,"")&amp;" "&amp;IF(AND(E27=$S$10,F27=$U$8),C27,"")&amp;" "&amp;IF(AND(E28=$S$10,F28=$U$8),C28,"")&amp;" "&amp;IF(AND(E29=$S$10,F29=$U$8),C29,"")&amp;" "&amp;IF(AND(E30=$S$10,F30=$U$8),C30,"")&amp;" "&amp;IF(AND(E31=$S$10,F31=$U$8),C31,"")&amp;" "&amp;IF(AND(E32=$S$10,F32=$U$8),C32,"")&amp;" "&amp;IF(AND(E33=$S$10,F33=$U$8),C33,"")&amp;" "&amp;IF(AND(E34=$S$10,F34=$U$8),C34,"")&amp;" "&amp;IF(AND(E35=$S$10,F35=$U$8),C35,"")&amp;" "&amp;IF(AND(E36=$S$10,F36=$U$8),C36,"")&amp;" "&amp;IF(AND(E37=$S$10,F37=$U$8),C37,"")&amp;" "&amp;IF(AND(E38=$S$10,F38=$U$8),C38,"")&amp;" "&amp;IF(AND(E39=$S$10,F39=$U$8),C39,"")&amp;" "&amp;IF(AND(E40=$S$10,F40=$U$8),C40,"")&amp;" "&amp;IF(AND(E41=$S$10,F41=$U$8),C41,"")&amp;" "&amp;IF(AND(E42=$S$10,F42=$U$8),C42,"")&amp;" "&amp;IF(AND(E43=$S$10,F43=$U$8),C43,"")&amp;" "&amp;IF(AND(E44=$S$10,F44=$U$8),C44,"")&amp;" "&amp;IF(AND(E45=$S$10,F45=$U$8),C45,"")&amp;" "&amp;IF(AND(E46=$S$10,F46=$U$8),C46,"")&amp;" "&amp;IF(AND(E47=$S$10,F47=$U$8),C47,"")&amp;" "&amp;IF(AND(E48=$S$10,F48=$U$8),C48,"")&amp;" "&amp;IF(AND(E49=$S$10,F49=$U$8),C49,"")&amp;" "&amp;IF(AND(E50=$S$10,F50=$U$8),C50,"")&amp;" "&amp;IF(AND(E51=$S$10,F51=$U$8),C51,"")&amp;" "&amp;IF(AND(E52=$S$10,F52=$U$8),C52,"")&amp;" "&amp;IF(AND(E53=$S$10,F53=$U$8),C53,"")&amp;" "&amp;IF(AND(E54=$S$10,F54=$U$8),C54,"")&amp;" "&amp;IF(AND(E55=$S$10,F55=$U$8),C55,"")&amp;" "&amp;IF(AND(E56=$S$10,F56=$U$8),C56,"")&amp;" "&amp;IF(AND(E57=$S$10,F57=$U$8),C57,"")&amp;" "&amp;IF(AND(E58=$S$10,F58=$U$8),C58,"")&amp;" "&amp;IF(AND(E59=$S$10,F59=$U$8),C59,"")&amp;" "&amp;IF(AND(E60=$S$10,F60=$U$8),C60,"")&amp;" "&amp;IF(AND(E61=$S$10,F61=$U$8),C61,"")&amp;" "&amp;IF(AND(E62=$S$10,F62=$U$8),C62,"")&amp;" "&amp;IF(AND(E63=$S$10,F63=$U$8),C63,"")&amp;" "&amp;IF(AND(E64=$S$10,F64=$U$8),C64,"")&amp;" "&amp;IF(AND(E65=$S$10,F65=$U$8),C65,"")&amp;" "&amp;IF(AND(E66=$S$10,F66=$U$8),C66,"")&amp;" "&amp;IF(AND(E67=$S$10,F67=$U$8),C67,"")&amp;" "&amp;IF(AND(E68=$S$10,F68=$U$8),C68,"")&amp;" "&amp;IF(AND(E69=$S$10,F69=$U$8),C69,"")&amp;" "&amp;IF(AND(E70=$S$10,F70=$U$8),C70,"")&amp;" "&amp;IF(AND(E71=$S$10,F71=$U$8),C71,"")&amp;" "&amp;IF(AND(E72=$S$10,F72=$U$8),C72,"")&amp;" "&amp;IF(AND(E73=$S$10,F73=$U$8),C73,"")&amp;" "&amp;IF(AND(E74=$S$10,F74=$U$8),C74,"")&amp;" "&amp;IF(AND(E75=$S$10,F75=$U$8),C75,"")&amp;" "&amp;IF(AND(E76=$S$10,F76=$U$8),C76,"")&amp;" "&amp;IF(AND(E77=$S$10,F77=$U$8),C77,"")&amp;" "&amp;IF(AND(E78=$S$10,F78=$U$8),C78,"")&amp;" "&amp;IF(AND(E79=$S$10,F79=$U$8),C79,"")&amp;" "&amp;IF(AND(E80=$S$10,F80=$U$8),C80,"")&amp;" "&amp;IF(AND(E81=$S$10,F81=$U$8),C81,"")&amp;" "&amp;IF(AND(E82=$S$10,F82=$U$8),C82,"")&amp;" "&amp;IF(AND(E83=$S$10,F83=$U$8),C83,"")&amp;" "&amp;IF(AND(E84=$S$10,F84=$U$8),C84,"")&amp;" "&amp;IF(AND(E85=$S$10,F85=$U$8),C85,"")&amp;" "&amp;IF(AND(E86=$S$10,F86=$U$8),C86,"")&amp;" "&amp;IF(AND(E87=$S$10,F87=$U$8),C87,"")&amp;" "&amp;IF(AND(E88=$S$10,F88=$U$8),C88,"")&amp;" "&amp;IF(AND(E89=$S$10,F89=$U$8),C89,"")&amp;" "&amp;IF(AND(E90=$S$10,F90=$U$8),C90,"")</f>
        <v xml:space="preserve">                                                                                 </v>
      </c>
      <c r="M10" s="150" t="str">
        <f>+IF(AND(E9=$S$10,F9=$V$8),C9,"")&amp;" "&amp;IF(AND(E10=$S$10,F10=$V$8),C10,"")&amp;" "&amp;IF(AND(E11=$S$10,F11=$V$8),C11,"")&amp;" "&amp;IF(AND(E12=$S$10,F12=$V$8),C12,"")&amp;" "&amp;IF(AND(E13=$S$10,F13=$V$8),C13,"")&amp;" "&amp;IF(AND(E14=$S$10,F14=$V$8),C14,"")&amp;" "&amp;IF(AND(E15=$S$10,F15=$V$8),C15,"")&amp;" "&amp;IF(AND(E16=$S$10,F16=$V$8),C16,"")&amp;" "&amp;IF(AND(E17=$S$10,F17=$V$8),C17,"")&amp;" "&amp;IF(AND(E18=$S$10,F18=$V$8),C18,"")&amp;" "&amp;IF(AND(E19=$S$10,F19=$V$8),C19,"")&amp;" "&amp;IF(AND(E20=$S$10,F20=$V$8),C20,"")&amp;" "&amp;IF(AND(E21=$S$10,F21=$V$8),C21,"")&amp;" "&amp;IF(AND(E22=$S$10,F22=$V$8),C22,"")&amp;" "&amp;IF(AND(E23=$S$10,F23=$V$8),C23,"")&amp;" "&amp;IF(AND(E24=$S$10,F24=$V$8),C24,"")&amp;" "&amp;IF(AND(E25=$S$10,F25=$V$8),C25,"")&amp;" "&amp;IF(AND(E26=$S$10,F26=$V$8),C26,"")&amp;" "&amp;IF(AND(E27=$S$10,F27=$V$8),C27,"")&amp;" "&amp;IF(AND(E28=$S$10,F28=$V$8),C28,"")&amp;" "&amp;IF(AND(E29=$S$10,F29=$V$8),C29,"")&amp;" "&amp;IF(AND(E30=$S$10,F30=$V$8),C30,"")&amp;" "&amp;IF(AND(E31=$S$10,F31=$V$8),C31,"")&amp;" "&amp;IF(AND(E32=$S$10,F32=$V$8),C32,"")&amp;" "&amp;IF(AND(E33=$S$10,F33=$V$8),C33,"")&amp;" "&amp;IF(AND(E34=$S$10,F34=$V$8),C34,"")&amp;" "&amp;IF(AND(E35=$S$10,F35=$V$8),C35,"")&amp;" "&amp;IF(AND(E36=$S$10,F36=$V$8),C36,"")&amp;" "&amp;IF(AND(E37=$S$10,F37=$V$8),C37,"")&amp;" "&amp;IF(AND(E38=$S$10,F38=$V$8),C38,"")&amp;" "&amp;IF(AND(E39=$S$10,F39=$V$8),C39,"")&amp;" "&amp;IF(AND(E40=$S$10,F40=$V$8),C40,"")&amp;" "&amp;IF(AND(E41=$S$10,F41=$V$8),C41,"")&amp;" "&amp;IF(AND(E42=$S$10,F42=$V$8),C42,"")&amp;" "&amp;IF(AND(E43=$S$10,F43=$V$8),C43,"")&amp;" "&amp;IF(AND(E44=$S$10,F44=$V$8),C44,"")&amp;" "&amp;IF(AND(E45=$S$10,F45=$V$8),C45,"")&amp;" "&amp;IF(AND(E46=$S$10,F46=$V$8),C46,"")&amp;" "&amp;IF(AND(E47=$S$10,F47=$V$8),C47,"")&amp;" "&amp;IF(AND(E48=$S$10,F48=$V$8),C48,"")&amp;" "&amp;IF(AND(E49=$S$10,F49=$V$8),C49,"")&amp;" "&amp;IF(AND(E50=$S$10,F50=$V$8),C50,"")&amp;" "&amp;IF(AND(E51=$S$10,F51=$V$8),C51,"")&amp;" "&amp;IF(AND(E52=$S$10,F52=$V$8),C52,"")&amp;" "&amp;IF(AND(E53=$S$10,F53=$V$8),C53,"")&amp;" "&amp;IF(AND(E54=$S$10,F54=$V$8),C54,"")&amp;" "&amp;IF(AND(E55=$S$10,F55=$V$8),C55,"")&amp;" "&amp;IF(AND(E56=$S$10,F56=$V$8),C56,"")&amp;" "&amp;IF(AND(E57=$S$10,F57=$V$8),C57,"")&amp;" "&amp;IF(AND(E58=$S$10,F58=$V$8),C58,"")&amp;" "&amp;IF(AND(E59=$S$10,F59=$V$8),C59,"")&amp;" "&amp;IF(AND(E60=$S$10,F60=$V$8),C60,"")&amp;" "&amp;IF(AND(E61=$S$10,F61=$V$8),C61,"")&amp;" "&amp;IF(AND(E62=$S$10,F62=$V$8),C62,"")&amp;" "&amp;IF(AND(E63=$S$10,F63=$V$8),C63,"")&amp;" "&amp;IF(AND(E64=$S$10,F64=$V$8),C64,"")&amp;" "&amp;IF(AND(E65=$S$10,F65=$V$8),C65,"")&amp;" "&amp;IF(AND(E66=$S$10,F66=$V$8),C66,"")&amp;" "&amp;IF(AND(E67=$S$10,F67=$V$8),C67,"")&amp;" "&amp;IF(AND(E68=$S$10,F68=$V$8),C68,"")&amp;" "&amp;IF(AND(E69=$S$10,F69=$V$8),C69,"")&amp;" "&amp;IF(AND(E70=$S$10,F70=$V$8),C70,"")&amp;" "&amp;IF(AND(E71=$S$10,F71=$V$8),C71,"")&amp;" "&amp;IF(AND(E72=$S$10,F72=$V$8),C72,"")&amp;" "&amp;IF(AND(E73=$S$10,F73=$V$8),C73,"")&amp;" "&amp;IF(AND(E74=$S$10,F74=$V$8),C74,"")&amp;" "&amp;IF(AND(E75=$S$10,F75=$V$8),C75,"")&amp;" "&amp;IF(AND(E76=$S$10,F76=$V$8),C76,"")&amp;" "&amp;IF(AND(E77=$S$10,F77=$V$8),C77,"")&amp;" "&amp;IF(AND(E78=$S$10,F78=$V$8),C78,"")&amp;" "&amp;IF(AND(E79=$S$10,F79=$V$8),C79,"")&amp;" "&amp;IF(AND(E80=$S$10,F80=$V$8),C80,"")&amp;" "&amp;IF(AND(E81=$S$10,F81=$V$8),C81,"")&amp;" "&amp;IF(AND(E82=$S$10,F82=$V$8),C82,"")&amp;" "&amp;IF(AND(E83=$S$10,F83=$V$8),C83,"")&amp;" "&amp;IF(AND(E84=$S$10,F84=$V$8),C84,"")&amp;" "&amp;IF(AND(E85=$S$10,F85=$V$8),C85,"")&amp;" "&amp;IF(AND(E86=$S$10,F86=$V$8),C86,"")&amp;" "&amp;IF(AND(E87=$S$10,F87=$V$8),C87,"")&amp;" "&amp;IF(AND(E88=$S$10,F88=$V$8),C88,"")&amp;" "&amp;IF(AND(E89=$S$10,F89=$V$8),C89,"")&amp;" "&amp;IF(AND(E90=$S$10,F90=$V$8),C90,"")</f>
        <v xml:space="preserve">                           R28     R33    R37                                             </v>
      </c>
      <c r="N10" s="150" t="str">
        <f>+IF(AND(E9=$S$10,F9=$W$8),C9,"")&amp;" "&amp;IF(AND(E10=$S$10,F10=$W$8),C10,"")&amp;" "&amp;IF(AND(E11=$S$10,F11=$W$8),C11,"")&amp;" "&amp;IF(AND(E12=$S$10,F12=$W$8),C12,"")&amp;" "&amp;IF(AND(E13=$S$10,F13=$W$8),C13,"")&amp;" "&amp;IF(AND(E14=$S$10,F14=$W$8),C14,"")&amp;" "&amp;IF(AND(E15=$S$10,F15=$W$8),C15,"")&amp;" "&amp;IF(AND(E16=$S$10,F16=$W$8),C16,"")&amp;" "&amp;IF(AND(E17=$S$10,F17=$W$8),C17,"")&amp;" "&amp;IF(AND(E18=$S$10,F18=$W$8),C18,"")&amp;" "&amp;IF(AND(E19=$S$10,F19=$W$8),C19,"")&amp;" "&amp;IF(AND(E20=$S$10,F20=$W$8),C20,"")&amp;" "&amp;IF(AND(E21=$S$10,F21=$W$8),C21,"")&amp;" "&amp;IF(AND(E22=$S$10,F22=$W$8),C22,"")&amp;" "&amp;IF(AND(E23=$S$10,F23=$W$8),C23,"")&amp;" "&amp;IF(AND(E24=$S$10,F24=$W$8),C24,"")&amp;" "&amp;IF(AND(E25=$S$10,F25=$W$8),C25,"")&amp;" "&amp;IF(AND(E26=$S$10,F26=$W$8),C26,"")&amp;" "&amp;IF(AND(E27=$S$10,F27=$W$8),C27,"")&amp;" "&amp;IF(AND(E28=$S$10,F28=$W$8),C28,"")&amp;" "&amp;IF(AND(E29=$S$10,F29=$W$8),C29,"")&amp;" "&amp;IF(AND(E30=$S$10,F30=$W$8),C30,"")&amp;" "&amp;IF(AND(E31=$S$10,F31=$W$8),C31,"")&amp;" "&amp;IF(AND(E32=$S$10,F32=$W$8),C32,"")&amp;" "&amp;IF(AND(E33=$S$10,F33=$W$8),C33,"")&amp;" "&amp;IF(AND(E34=$S$10,F34=$W$8),C34,"")&amp;" "&amp;IF(AND(E35=$S$10,F35=$W$8),C35,"")&amp;" "&amp;IF(AND(E36=$S$10,F36=$W$8),C36,"")&amp;" "&amp;IF(AND(E37=$S$10,F37=$W$8),C37,"")&amp;" "&amp;IF(AND(E38=$S$10,F38=$W$8),C38,"")&amp;" "&amp;IF(AND(E39=$S$10,F39=$W$8),C39,"")&amp;" "&amp;IF(AND(E40=$S$10,F40=$W$8),C40,"")&amp;" "&amp;IF(AND(E41=$S$10,F41=$W$8),C41,"")&amp;" "&amp;IF(AND(E42=$S$10,F42=$W$8),C42,"")&amp;" "&amp;IF(AND(E43=$S$10,F43=$W$8),C43,"")&amp;" "&amp;IF(AND(E44=$S$10,F44=$W$8),C44,"")&amp;" "&amp;IF(AND(E45=$S$10,F45=$W$8),C45,"")&amp;" "&amp;IF(AND(E46=$S$10,F46=$W$8),C46,"")&amp;" "&amp;IF(AND(E47=$S$10,F47=$W$8),C47,"")&amp;" "&amp;IF(AND(E48=$S$10,F48=$W$8),C48,"")&amp;" "&amp;IF(AND(E49=$S$10,F49=$W$8),C49,"")&amp;" "&amp;IF(AND(E50=$S$10,F50=$W$8),C50,"")&amp;" "&amp;IF(AND(E51=$S$10,F51=$W$8),C51,"")&amp;" "&amp;IF(AND(E52=$S$10,F52=$W$8),C52,"")&amp;" "&amp;IF(AND(E53=$S$10,F53=$W$8),C53,"")&amp;" "&amp;IF(AND(E54=$S$10,F54=$W$8),C54,"")&amp;" "&amp;IF(AND(E55=$S$10,F55=$W$8),C55,"")&amp;" "&amp;IF(AND(E56=$S$10,F56=$W$8),C56,"")&amp;" "&amp;IF(AND(E57=$S$10,F57=$W$8),C57,"")&amp;" "&amp;IF(AND(E58=$S$10,F58=$W$8),C58,"")&amp;" "&amp;IF(AND(E59=$S$10,F59=$W$8),C59,"")&amp;" "&amp;IF(AND(E60=$S$10,F60=$W$8),C60,"")&amp;" "&amp;IF(AND(E61=$S$10,F61=$W$8),C61,"")&amp;" "&amp;IF(AND(E62=$S$10,F62=$W$8),C62,"")&amp;" "&amp;IF(AND(E63=$S$10,F63=$W$8),C63,"")&amp;" "&amp;IF(AND(E64=$S$10,F64=$W$8),C64,"")&amp;" "&amp;IF(AND(E65=$S$10,F65=$W$8),C65,"")&amp;" "&amp;IF(AND(E66=$S$10,F66=$W$8),C66,"")&amp;" "&amp;IF(AND(E67=$S$10,F67=$W$8),C67,"")&amp;" "&amp;IF(AND(E68=$S$10,F68=$W$8),C68,"")&amp;" "&amp;IF(AND(E69=$S$10,F69=$W$8),C69,"")&amp;" "&amp;IF(AND(E70=$S$10,F70=$W$8),C70,"")&amp;" "&amp;IF(AND(E71=$S$10,F71=$W$8),C71,"")&amp;" "&amp;IF(AND(E72=$S$10,F72=$W$8),C72,"")&amp;" "&amp;IF(AND(E73=$S$10,F73=$W$8),C73,"")&amp;" "&amp;IF(AND(E74=$S$10,F74=$W$8),C74,"")&amp;" "&amp;IF(AND(E75=$S$10,F75=$W$8),C75,"")&amp;" "&amp;IF(AND(E76=$S$10,F76=$W$8),C76,"")&amp;" "&amp;IF(AND(E77=$S$10,F77=$W$8),C77,"")&amp;" "&amp;IF(AND(E78=$S$10,F78=$W$8),C78,"")&amp;" "&amp;IF(AND(E79=$S$10,F79=$W$8),C79,"")&amp;" "&amp;IF(AND(E80=$S$10,F80=$W$8),C80,"")&amp;" "&amp;IF(AND(E81=$S$10,F81=$W$8),C81,"")&amp;" "&amp;IF(AND(E82=$S$10,F82=$W$8),C82,"")&amp;" "&amp;IF(AND(E83=$S$10,F83=$W$8),C83,"")&amp;" "&amp;IF(AND(E84=$S$10,F84=$W$8),C84,"")&amp;" "&amp;IF(AND(E85=$S$10,F85=$W$8),C85,"")&amp;" "&amp;IF(AND(E86=$S$10,F86=$W$8),C86,"")&amp;" "&amp;IF(AND(E87=$S$10,F87=$W$8),C87,"")&amp;" "&amp;IF(AND(E88=$S$10,F88=$W$8),C88,"")&amp;" "&amp;IF(AND(E89=$S$10,F89=$W$8),C89,"")&amp;" "&amp;IF(AND(E90=$S$10,F90=$W$8),C90,"")</f>
        <v xml:space="preserve">     R6              R20                  R38                  R56                          </v>
      </c>
      <c r="O10" s="151" t="str">
        <f>+IF(AND(E9=$S$10,F9=$X$8),C9,"")&amp;" "&amp;IF(AND(E10=$S$10,F10=$X$8),C10,"")&amp;" "&amp;IF(AND(E11=$S$10,F11=$X$8),C11,"")&amp;" "&amp;IF(AND(E12=$S$10,F12=$X$8),C12,"")&amp;" "&amp;IF(AND(E13=$S$10,F13=$X$8),C13,"")&amp;" "&amp;IF(AND(E14=$S$10,F14=$X$8),C14,"")&amp;" "&amp;IF(AND(E15=$S$10,F15=$X$8),C15,"")&amp;" "&amp;IF(AND(E16=$S$10,F16=$X$8),C16,"")&amp;" "&amp;IF(AND(E17=$S$10,F17=$X$8),C17,"")&amp;" "&amp;IF(AND(E18=$S$10,F18=$X$8),C18,"")&amp;" "&amp;IF(AND(E19=$S$10,F19=$X$8),C19,"")&amp;" "&amp;IF(AND(E20=$S$10,F20=$X$8),C20,"")&amp;" "&amp;IF(AND(E21=$S$10,F21=$X$8),C21,"")&amp;" "&amp;IF(AND(E22=$S$10,F22=$X$8),C22,"")&amp;" "&amp;IF(AND(E23=$S$10,F23=$X$8),C23,"")&amp;" "&amp;IF(AND(E24=$S$10,F24=$X$8),C24,"")&amp;" "&amp;IF(AND(E25=$S$10,F25=$X$8),C25,"")&amp;" "&amp;IF(AND(E26=$S$10,F26=$X$8),C26,"")&amp;" "&amp;IF(AND(E27=$S$10,F27=$X$8),C27,"")&amp;" "&amp;IF(AND(E28=$S$10,F28=$X$8),C28,"")&amp;" "&amp;IF(AND(E29=$S$10,F29=$X$8),C29,"")&amp;" "&amp;IF(AND(E30=$S$10,F30=$X$8),C30,"")&amp;" "&amp;IF(AND(E31=$S$10,F31=$X$8),C31,"")&amp;" "&amp;IF(AND(E32=$S$10,F32=$X$8),C32,"")&amp;" "&amp;IF(AND(E33=$S$10,F33=$X$8),C33,"")&amp;" "&amp;IF(AND(E34=$S$10,F34=$X$8),C34,"")&amp;" "&amp;IF(AND(E35=$S$10,F35=$X$8),C35,"")&amp;" "&amp;IF(AND(E36=$S$10,F36=$X$8),C36,"")&amp;" "&amp;IF(AND(E37=$S$10,F37=$X$8),C37,"")&amp;" "&amp;IF(AND(E38=$S$10,F38=$X$8),C38,"")&amp;" "&amp;IF(AND(E39=$S$10,F39=$X$8),C39,"")&amp;" "&amp;IF(AND(E40=$S$10,F40=$X$8),C40,"")&amp;" "&amp;IF(AND(E41=$S$10,F41=$X$8),C41,"")&amp;" "&amp;IF(AND(E42=$S$10,F42=$X$8),C42,"")&amp;" "&amp;IF(AND(E43=$S$10,F43=$X$8),C43,"")&amp;" "&amp;IF(AND(E44=$S$10,F44=$X$8),C44,"")&amp;" "&amp;IF(AND(E45=$S$10,F45=$X$8),C45,"")&amp;" "&amp;IF(AND(E46=$S$10,F46=$X$8),C46,"")&amp;" "&amp;IF(AND(E47=$S$10,F47=$X$8),C47,"")&amp;" "&amp;IF(AND(E48=$S$10,F48=$X$8),C48,"")&amp;" "&amp;IF(AND(E49=$S$10,F49=$X$8),C49,"")&amp;" "&amp;IF(AND(E50=$S$10,F50=$X$8),C50,"")&amp;" "&amp;IF(AND(E51=$S$10,F51=$X$8),C51,"")&amp;" "&amp;IF(AND(E52=$S$10,F52=$X$8),C52,"")&amp;" "&amp;IF(AND(E53=$S$10,F53=$X$8),C53,"")&amp;" "&amp;IF(AND(E54=$S$10,F54=$X$8),C54,"")&amp;" "&amp;IF(AND(E55=$S$10,F55=$X$8),C55,"")&amp;" "&amp;IF(AND(E56=$S$10,F56=$X$8),C56,"")&amp;" "&amp;IF(AND(E57=$S$10,F57=$X$8),C57,"")&amp;" "&amp;IF(AND(E58=$S$10,F58=$X$8),C58,"")&amp;" "&amp;IF(AND(E59=$S$10,F59=$X$8),C59,"")&amp;" "&amp;IF(AND(E60=$S$10,F60=$X$8),C60,"")&amp;" "&amp;IF(AND(E61=$S$10,F61=$X$8),C61,"")&amp;" "&amp;IF(AND(E62=$S$10,F62=$X$8),C62,"")&amp;" "&amp;IF(AND(E63=$S$10,F63=$X$8),C63,"")&amp;" "&amp;IF(AND(E64=$S$10,F64=$X$8),C64,"")&amp;" "&amp;IF(AND(E65=$S$10,F65=$X$8),C65,"")&amp;" "&amp;IF(AND(E66=$S$10,F66=$X$8),C66,"")&amp;" "&amp;IF(AND(E67=$S$10,F67=$X$8),C67,"")&amp;" "&amp;IF(AND(E68=$S$10,F68=$X$8),C68,"")&amp;" "&amp;IF(AND(E69=$S$10,F69=$X$8),C69,"")&amp;" "&amp;IF(AND(E70=$S$10,F70=$X$8),C70,"")&amp;" "&amp;IF(AND(E71=$S$10,F71=$X$8),C71,"")&amp;" "&amp;IF(AND(E72=$S$10,F72=$X$8),C72,"")&amp;" "&amp;IF(AND(E73=$S$10,F73=$X$8),C73,"")&amp;" "&amp;IF(AND(E74=$S$10,F74=$X$8),C74,"")&amp;" "&amp;IF(AND(E75=$S$10,F75=$X$8),C75,"")&amp;" "&amp;IF(AND(E76=$S$10,F76=$X$8),C76,"")&amp;" "&amp;IF(AND(E77=$S$10,F77=$X$8),C77,"")&amp;" "&amp;IF(AND(E78=$S$10,F78=$X$8),C78,"")&amp;" "&amp;IF(AND(E79=$S$10,F79=$X$8),C79,"")&amp;" "&amp;IF(AND(E80=$S$10,F80=$X$8),C80,"")&amp;" "&amp;IF(AND(E81=$S$10,F81=$X$8),C81,"")&amp;" "&amp;IF(AND(E82=$S$10,F82=$X$8),C82,"")&amp;" "&amp;IF(AND(E83=$S$10,F83=$X$8),C83,"")&amp;" "&amp;IF(AND(E84=$S$10,F84=$X$8),C84,"")&amp;" "&amp;IF(AND(E85=$S$10,F85=$X$8),C85,"")&amp;" "&amp;IF(AND(E86=$S$10,F86=$X$8),C86,"")&amp;" "&amp;IF(AND(E87=$S$10,F87=$X$8),C87,"")&amp;" "&amp;IF(AND(E88=$S$10,F88=$X$8),C88,"")&amp;" "&amp;IF(AND(E89=$S$10,F89=$X$8),C89,"")&amp;" "&amp;IF(AND(E90=$S$10,F90=$X$8),C90,"")</f>
        <v xml:space="preserve">                                                   R52                              </v>
      </c>
      <c r="P10" s="236"/>
      <c r="Q10" s="676"/>
      <c r="R10" s="205">
        <v>0.8</v>
      </c>
      <c r="S10" s="145" t="s">
        <v>5</v>
      </c>
      <c r="T10" s="155" t="s">
        <v>76</v>
      </c>
      <c r="U10" s="155" t="s">
        <v>76</v>
      </c>
      <c r="V10" s="150" t="s">
        <v>75</v>
      </c>
      <c r="W10" s="150" t="s">
        <v>75</v>
      </c>
      <c r="X10" s="151" t="s">
        <v>74</v>
      </c>
    </row>
    <row r="11" spans="1:24" ht="165.75" x14ac:dyDescent="0.25">
      <c r="A11" s="230" t="str">
        <f>'[3]CONTEXTO E IDENTIFICACIÓN'!D57</f>
        <v>Direccionamiento Estratégico y Planeación</v>
      </c>
      <c r="B11" s="229" t="str">
        <f>'[3]CONTEXTO E IDENTIFICACIÓN'!F57</f>
        <v>Gestión Estratégica</v>
      </c>
      <c r="C11" s="211" t="str">
        <f>'[3]CONTEXTO E IDENTIFICACIÓN'!A57</f>
        <v>R3</v>
      </c>
      <c r="D11" s="228" t="str">
        <f>'[3]CONTEXTO E IDENTIFICACIÓN'!N57</f>
        <v>Posibilidad de pérdida Reputacional por Ia inconsistencias en la información reportada en los aplicativos internos y externos de la entidad 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v>
      </c>
      <c r="E11" s="227" t="str">
        <f>'[3]PROB E IMPACTO INHERENTE'!I11</f>
        <v>Baja</v>
      </c>
      <c r="F11" s="227" t="str">
        <f>'[3]PROB E IMPACTO INHERENTE'!Q11</f>
        <v>Mayor</v>
      </c>
      <c r="G11" s="226" t="str">
        <f t="shared" si="0"/>
        <v>Alto</v>
      </c>
      <c r="H11" s="236"/>
      <c r="I11" s="674"/>
      <c r="J11" s="143" t="s">
        <v>99</v>
      </c>
      <c r="K11" s="155" t="str">
        <f>+IF(AND(E9=$S$11,F9=$T$8),C9,"")&amp;" "&amp;IF(AND(E10=$S$11,F10=$T$8),C10,"")&amp;" "&amp;IF(AND(E11=$S$11,F11=$T$8),C11,"")&amp;" "&amp;IF(AND(E12=$S$11,F12=$T$8),C12,"")&amp;" "&amp;IF(AND(E13=$S$11,F13=$T$8),C13,"")&amp;" "&amp;IF(AND(E14=$S$11,F14=$T$8),C14,"")&amp;" "&amp;IF(AND(E15=$S$11,F15=$T$8),C15,"")&amp;" "&amp;IF(AND(E16=$S$11,F16=$T$8),C16,"")&amp;" "&amp;IF(AND(E17=$S$11,F17=$T$8),C17,"")&amp;" "&amp;IF(AND(E18=$S$11,F18=$T$8),C18,"")&amp;" "&amp;IF(AND(E19=$S$11,F19=$T$8),C19,"")&amp;" "&amp;IF(AND(E20=$S$11,F20=$T$8),C20,"")&amp;" "&amp;IF(AND(E21=$S$11,F21=$T$8),C21,"")&amp;" "&amp;IF(AND(E22=$S$11,F22=$T$8),C22,"")&amp;" "&amp;IF(AND(E23=$S$11,F23=$T$8),C23,"")&amp;" "&amp;IF(AND(E24=$S$11,F24=$T$8),C24,"")&amp;" "&amp;IF(AND(E25=$S$11,F25=$T$8),C25,"")&amp;" "&amp;IF(AND(E26=$S$11,F26=$T$8),C26,"")&amp;" "&amp;IF(AND(E27=$S$11,F27=$T$8),C27,"")&amp;" "&amp;IF(AND(E28=$S$11,F28=$T$8),C28,"")&amp;" "&amp;IF(AND(E29=$S$11,F29=$T$8),C29,"")&amp;" "&amp;IF(AND(E30=$S$11,F30=$T$8),C30,"")&amp;" "&amp;IF(AND(E31=$S$11,F31=$T$8),C31,"")&amp;" "&amp;IF(AND(E32=$S$11,F32=$T$8),C32,"")&amp;" "&amp;IF(AND(E33=$S$11,F33=$T$8),C33,"")&amp;" "&amp;IF(AND(E34=$S$11,F34=$T$8),C34,"")&amp;" "&amp;IF(AND(E35=$S$11,F35=$T$8),C35,"")&amp;" "&amp;IF(AND(E36=$S$11,F36=$T$8),C36,"")&amp;" "&amp;IF(AND(E37=$S$11,F37=$T$8),C37,"")&amp;" "&amp;IF(AND(E38=$S$11,F38=$T$8),C38,"")&amp;" "&amp;IF(AND(E39=$S$11,F39=$T$8),C39,"")&amp;" "&amp;IF(AND(E40=$S$11,F40=$T$8),C40,"")&amp;" "&amp;IF(AND(E41=$S$11,F41=$T$8),C41,"")&amp;" "&amp;IF(AND(E42=$S$11,F42=$T$8),C42,"")&amp;" "&amp;IF(AND(E43=$S$11,F43=$T$8),C43,"")&amp;" "&amp;IF(AND(E44=$S$11,F44=$T$8),C44,"")&amp;" "&amp;IF(AND(E45=$S$11,F45=$T$8),C45,"")&amp;" "&amp;IF(AND(E46=$S$11,F46=$T$8),C46,"")&amp;" "&amp;IF(AND(E47=$S$11,F47=$T$8),C47,"")&amp;" "&amp;IF(AND(E48=$S$11,F48=$T$8),C48,"")&amp;" "&amp;IF(AND(E49=$S$11,F49=$T$8),C49,"")&amp;" "&amp;IF(AND(E50=$S$11,F50=$T$8),C50,"")&amp;" "&amp;IF(AND(E51=$S$11,F51=$T$8),C51,"")&amp;" "&amp;IF(AND(E52=$S$11,F52=$T$8),C52,"")&amp;" "&amp;IF(AND(E53=$S$11,F53=$T$8),C53,"")&amp;" "&amp;IF(AND(E54=$S$11,F54=$T$8),C54,"")&amp;" "&amp;IF(AND(E55=$S$11,F55=$T$8),C55,"")&amp;" "&amp;IF(AND(E56=$S$11,F56=$T$8),C56,"")&amp;" "&amp;IF(AND(E57=$S$11,F57=$T$8),C57,"")&amp;" "&amp;IF(AND(E58=$S$11,F58=$T$8),C58,"")&amp;" "&amp;IF(AND(E59=$S$11,F59=$T$8),C59,"")&amp;" "&amp;IF(AND(E60=$S$11,F60=$T$8),C60,"")&amp;" "&amp;IF(AND(E61=$S$11,F61=$T$8),C61,"")&amp;" "&amp;IF(AND(E62=$S$11,F62=$T$8),C62,"")&amp;" "&amp;IF(AND(E63=$S$11,F63=$T$8),C63,"")&amp;" "&amp;IF(AND(E64=$S$11,F64=$T$8),C64,"")&amp;" "&amp;IF(AND(E65=$S$11,F65=$T$8),C65,"")&amp;" "&amp;IF(AND(E66=$S$11,F66=$T$8),C66,"")&amp;" "&amp;IF(AND(E67=$S$11,F67=$T$8),C67,"")&amp;" "&amp;IF(AND(E68=$S$11,F68=$T$8),C68,"")&amp;" "&amp;IF(AND(E69=$S$11,F69=$T$8),C69,"")&amp;" "&amp;IF(AND(E70=$S$11,F70=$T$8),C70,"")&amp;" "&amp;IF(AND(E71=$S$11,F71=$T$8),C71,"")&amp;" "&amp;IF(AND(E72=$S$11,F72=$T$8),C72,"")&amp;" "&amp;IF(AND(E73=$S$11,F73=$T$8),C73,"")&amp;" "&amp;IF(AND(E74=$S$11,F74=$T$8),C74,"")&amp;" "&amp;IF(AND(E75=$S$11,F75=$T$8),C75,"")&amp;" "&amp;IF(AND(E76=$S$11,F76=$T$8),C76,"")&amp;" "&amp;IF(AND(E77=$S$11,F77=$T$8),C77,"")&amp;" "&amp;IF(AND(E78=$S$11,F78=$T$8),C78,"")&amp;" "&amp;IF(AND(E79=$S$11,F79=$T$8),C79,"")&amp;" "&amp;IF(AND(E80=$S$11,F80=$T$8),C80,"")&amp;" "&amp;IF(AND(E81=$S$11,F81=$T$8),C81,"")&amp;" "&amp;IF(AND(E82=$S$11,F82=$T$8),C82,"")&amp;" "&amp;IF(AND(E83=$S$11,F83=$T$8),C83,"")&amp;" "&amp;IF(AND(E84=$S$11,F84=$T$8),C84,"")&amp;" "&amp;IF(AND(E85=$S$11,F85=$T$8),C85,"")&amp;" "&amp;IF(AND(E86=$S$11,F86=$T$8),C86,"")&amp;" "&amp;IF(AND(E87=$S$11,F87=$T$8),C87,"")&amp;" "&amp;IF(AND(E88=$S$11,F88=$T$8),C88,"")&amp;" "&amp;IF(AND(E89=$S$11,F89=$T$8),C89,"")&amp;" "&amp;IF(AND(E90=$S$11,F90=$T$8),C90,"")</f>
        <v xml:space="preserve">                                                                                 </v>
      </c>
      <c r="L11" s="155" t="str">
        <f>+IF(AND(E9=$S$11,F9=$U$8),C9,"")&amp;" "&amp;IF(AND(E10=$S$11,F10=$U$8),C10,"")&amp;" "&amp;IF(AND(E11=$S$11,F11=$U$8),C11,"")&amp;" "&amp;IF(AND(E12=$S$11,F12=$U$8),C12,"")&amp;" "&amp;IF(AND(E13=$S$11,F13=$U$8),C13,"")&amp;" "&amp;IF(AND(E14=$S$11,F14=$U$8),C14,"")&amp;" "&amp;IF(AND(E15=$S$11,F15=$U$8),C15,"")&amp;" "&amp;IF(AND(E16=$S$11,F16=$U$8),C16,"")&amp;" "&amp;IF(AND(E17=$S$11,F17=$U$8),C17,"")&amp;" "&amp;IF(AND(E18=$S$11,F18=$U$8),C18,"")&amp;" "&amp;IF(AND(E19=$S$11,F19=$U$8),C19,"")&amp;" "&amp;IF(AND(E20=$S$11,F20=$U$8),C20,"")&amp;" "&amp;IF(AND(E21=$S$11,F21=$U$8),C21,"")&amp;" "&amp;IF(AND(E22=$S$11,F22=$U$8),C22,"")&amp;" "&amp;IF(AND(E23=$S$11,F23=$U$8),C23,"")&amp;" "&amp;IF(AND(E24=$S$11,F24=$U$8),C24,"")&amp;" "&amp;IF(AND(E25=$S$11,F25=$U$8),C25,"")&amp;" "&amp;IF(AND(E26=$S$11,F26=$U$8),C26,"")&amp;" "&amp;IF(AND(E27=$S$11,F27=$U$8),C27,"")&amp;" "&amp;IF(AND(E28=$S$11,F28=$U$8),C28,"")&amp;" "&amp;IF(AND(E29=$S$11,F29=$U$8),C29,"")&amp;" "&amp;IF(AND(E30=$S$11,F30=$U$8),C30,"")&amp;" "&amp;IF(AND(E31=$S$11,F31=$U$8),C31,"")&amp;" "&amp;IF(AND(E32=$S$11,F32=$U$8),C32,"")&amp;" "&amp;IF(AND(E33=$S$11,F33=$U$8),C33,"")&amp;" "&amp;IF(AND(E34=$S$11,F34=$U$8),C34,"")&amp;" "&amp;IF(AND(E35=$S$11,F35=$U$8),C35,"")&amp;" "&amp;IF(AND(E36=$S$11,F36=$U$8),C36,"")&amp;" "&amp;IF(AND(E37=$S$11,F37=$U$8),C37,"")&amp;" "&amp;IF(AND(E38=$S$11,F38=$U$8),C38,"")&amp;" "&amp;IF(AND(E39=$S$11,F39=$U$8),C39,"")&amp;" "&amp;IF(AND(E40=$S$11,F40=$U$8),C40,"")&amp;" "&amp;IF(AND(E41=$S$11,F41=$U$8),C41,"")&amp;" "&amp;IF(AND(E42=$S$11,F42=$U$8),C42,"")&amp;" "&amp;IF(AND(E43=$S$11,F43=$U$8),C43,"")&amp;" "&amp;IF(AND(E44=$S$11,F44=$U$8),C44,"")&amp;" "&amp;IF(AND(E45=$S$11,F45=$U$8),C45,"")&amp;" "&amp;IF(AND(E46=$S$11,F46=$U$8),C46,"")&amp;" "&amp;IF(AND(E47=$S$11,F47=$U$8),C47,"")&amp;" "&amp;IF(AND(E48=$S$11,F48=$U$8),C48,"")&amp;" "&amp;IF(AND(E49=$S$11,F49=$U$8),C49,"")&amp;" "&amp;IF(AND(E50=$S$11,F50=$U$8),C50,"")&amp;" "&amp;IF(AND(E51=$S$11,F51=$U$8),C51,"")&amp;" "&amp;IF(AND(E52=$S$11,F52=$U$8),C52,"")&amp;" "&amp;IF(AND(E53=$S$11,F53=$U$8),C53,"")&amp;" "&amp;IF(AND(E54=$S$11,F54=$U$8),C54,"")&amp;" "&amp;IF(AND(E55=$S$11,F55=$U$8),C55,"")&amp;" "&amp;IF(AND(E56=$S$11,F56=$U$8),C56,"")&amp;" "&amp;IF(AND(E57=$S$11,F57=$U$8),C57,"")&amp;" "&amp;IF(AND(E58=$S$11,F58=$U$8),C58,"")&amp;" "&amp;IF(AND(E59=$S$11,F59=$U$8),C59,"")&amp;" "&amp;IF(AND(E60=$S$11,F60=$U$8),C60,"")&amp;" "&amp;IF(AND(E61=$S$11,F61=$U$8),C61,"")&amp;" "&amp;IF(AND(E62=$S$11,F62=$U$8),C62,"")&amp;" "&amp;IF(AND(E63=$S$11,F63=$U$8),C63,"")&amp;" "&amp;IF(AND(E64=$S$11,F64=$U$8),C64,"")&amp;" "&amp;IF(AND(E65=$S$11,F65=$U$8),C65,"")&amp;" "&amp;IF(AND(E66=$S$11,F66=$U$8),C66,"")&amp;" "&amp;IF(AND(E67=$S$11,F67=$U$8),C67,"")&amp;" "&amp;IF(AND(E68=$S$11,F68=$U$8),C68,"")&amp;" "&amp;IF(AND(E69=$S$11,F69=$U$8),C69,"")&amp;" "&amp;IF(AND(E70=$S$11,F70=$U$8),C70,"")&amp;" "&amp;IF(AND(E71=$S$11,F71=$U$8),C71,"")&amp;" "&amp;IF(AND(E72=$S$11,F72=$U$8),C72,"")&amp;" "&amp;IF(AND(E73=$S$11,F73=$U$8),C73,"")&amp;" "&amp;IF(AND(E74=$S$11,F74=$U$8),C74,"")&amp;" "&amp;IF(AND(E75=$S$11,F75=$U$8),C75,"")&amp;" "&amp;IF(AND(E76=$S$11,F76=$U$8),C76,"")&amp;" "&amp;IF(AND(E77=$S$11,F77=$U$8),C77,"")&amp;" "&amp;IF(AND(E78=$S$11,F78=$U$8),C78,"")&amp;" "&amp;IF(AND(E79=$S$11,F79=$U$8),C79,"")&amp;" "&amp;IF(AND(E80=$S$11,F80=$U$8),C80,"")&amp;" "&amp;IF(AND(E81=$S$11,F81=$U$8),C81,"")&amp;" "&amp;IF(AND(E82=$S$11,F82=$U$8),C82,"")&amp;" "&amp;IF(AND(E83=$S$11,F83=$U$8),C83,"")&amp;" "&amp;IF(AND(E84=$S$11,F84=$U$8),C84,"")&amp;" "&amp;IF(AND(E85=$S$11,F85=$U$8),C85,"")&amp;" "&amp;IF(AND(E86=$S$11,F86=$U$8),C86,"")&amp;" "&amp;IF(AND(E87=$S$11,F87=$U$8),C87,"")&amp;" "&amp;IF(AND(E88=$S$11,F88=$U$8),C88,"")&amp;" "&amp;IF(AND(E89=$S$11,F89=$U$8),C89,"")&amp;" "&amp;IF(AND(E90=$S$11,F90=$U$8),C90,"")</f>
        <v xml:space="preserve">                                                                                 </v>
      </c>
      <c r="M11" s="155" t="str">
        <f>+IF(AND(E9=$S$11,F9=$V$8),C9,"")&amp;" "&amp;IF(AND(E10=$S$11,F10=$V$8),C10,"")&amp;" "&amp;IF(AND(E11=$S$11,F11=$V$8),C11,"")&amp;" "&amp;IF(AND(E12=$S$11,F12=$V$8),C12,"")&amp;" "&amp;IF(AND(E13=$S$11,F13=$V$8),C13,"")&amp;" "&amp;IF(AND(E14=$S$11,F14=$V$8),C14,"")&amp;" "&amp;IF(AND(E15=$S$11,F15=$V$8),C15,"")&amp;" "&amp;IF(AND(E16=$S$11,F16=$V$8),C16,"")&amp;" "&amp;IF(AND(E17=$S$11,F17=$V$8),C17,"")&amp;" "&amp;IF(AND(E18=$S$11,F18=$V$8),C18,"")&amp;" "&amp;IF(AND(E19=$S$11,F19=$V$8),C19,"")&amp;" "&amp;IF(AND(E20=$S$11,F20=$V$8),C20,"")&amp;" "&amp;IF(AND(E21=$S$11,F21=$V$8),C21,"")&amp;" "&amp;IF(AND(E22=$S$11,F22=$V$8),C22,"")&amp;" "&amp;IF(AND(E23=$S$11,F23=$V$8),C23,"")&amp;" "&amp;IF(AND(E24=$S$11,F24=$V$8),C24,"")&amp;" "&amp;IF(AND(E25=$S$11,F25=$V$8),C25,"")&amp;" "&amp;IF(AND(E26=$S$11,F26=$V$8),C26,"")&amp;" "&amp;IF(AND(E27=$S$11,F27=$V$8),C27,"")&amp;" "&amp;IF(AND(E28=$S$11,F28=$V$8),C28,"")&amp;" "&amp;IF(AND(E29=$S$11,F29=$V$8),C29,"")&amp;" "&amp;IF(AND(E30=$S$11,F30=$V$8),C30,"")&amp;" "&amp;IF(AND(E31=$S$11,F31=$V$8),C31,"")&amp;" "&amp;IF(AND(E32=$S$11,F32=$V$8),C32,"")&amp;" "&amp;IF(AND(E33=$S$11,F33=$V$8),C33,"")&amp;" "&amp;IF(AND(E34=$S$11,F34=$V$8),C34,"")&amp;" "&amp;IF(AND(E35=$S$11,F35=$V$8),C35,"")&amp;" "&amp;IF(AND(E36=$S$11,F36=$V$8),C36,"")&amp;" "&amp;IF(AND(E37=$S$11,F37=$V$8),C37,"")&amp;" "&amp;IF(AND(E38=$S$11,F38=$V$8),C38,"")&amp;" "&amp;IF(AND(E39=$S$11,F39=$V$8),C39,"")&amp;" "&amp;IF(AND(E40=$S$11,F40=$V$8),C40,"")&amp;" "&amp;IF(AND(E41=$S$11,F41=$V$8),C41,"")&amp;" "&amp;IF(AND(E42=$S$11,F42=$V$8),C42,"")&amp;" "&amp;IF(AND(E43=$S$11,F43=$V$8),C43,"")&amp;" "&amp;IF(AND(E44=$S$11,F44=$V$8),C44,"")&amp;" "&amp;IF(AND(E45=$S$11,F45=$V$8),C45,"")&amp;" "&amp;IF(AND(E46=$S$11,F46=$V$8),C46,"")&amp;" "&amp;IF(AND(E47=$S$11,F47=$V$8),C47,"")&amp;" "&amp;IF(AND(E48=$S$11,F48=$V$8),C48,"")&amp;" "&amp;IF(AND(E49=$S$11,F49=$V$8),C49,"")&amp;" "&amp;IF(AND(E50=$S$11,F50=$V$8),C50,"")&amp;" "&amp;IF(AND(E51=$S$11,F51=$V$8),C51,"")&amp;" "&amp;IF(AND(E52=$S$11,F52=$V$8),C52,"")&amp;" "&amp;IF(AND(E53=$S$11,F53=$V$8),C53,"")&amp;" "&amp;IF(AND(E54=$S$11,F54=$V$8),C54,"")&amp;" "&amp;IF(AND(E55=$S$11,F55=$V$8),C55,"")&amp;" "&amp;IF(AND(E56=$S$11,F56=$V$8),C56,"")&amp;" "&amp;IF(AND(E57=$S$11,F57=$V$8),C57,"")&amp;" "&amp;IF(AND(E58=$S$11,F58=$V$8),C58,"")&amp;" "&amp;IF(AND(E59=$S$11,F59=$V$8),C59,"")&amp;" "&amp;IF(AND(E60=$S$11,F60=$V$8),C60,"")&amp;" "&amp;IF(AND(E61=$S$11,F61=$V$8),C61,"")&amp;" "&amp;IF(AND(E62=$S$11,F62=$V$8),C62,"")&amp;" "&amp;IF(AND(E63=$S$11,F63=$V$8),C63,"")&amp;" "&amp;IF(AND(E64=$S$11,F64=$V$8),C64,"")&amp;" "&amp;IF(AND(E65=$S$11,F65=$V$8),C65,"")&amp;" "&amp;IF(AND(E66=$S$11,F66=$V$8),C66,"")&amp;" "&amp;IF(AND(E67=$S$11,F67=$V$8),C67,"")&amp;" "&amp;IF(AND(E68=$S$11,F68=$V$8),C68,"")&amp;" "&amp;IF(AND(E69=$S$11,F69=$V$8),C69,"")&amp;" "&amp;IF(AND(E70=$S$11,F70=$V$8),C70,"")&amp;" "&amp;IF(AND(E71=$S$11,F71=$V$8),C71,"")&amp;" "&amp;IF(AND(E72=$S$11,F72=$V$8),C72,"")&amp;" "&amp;IF(AND(E73=$S$11,F73=$V$8),C73,"")&amp;" "&amp;IF(AND(E74=$S$11,F74=$V$8),C74,"")&amp;" "&amp;IF(AND(E75=$S$11,F75=$V$8),C75,"")&amp;" "&amp;IF(AND(E76=$S$11,F76=$V$8),C76,"")&amp;" "&amp;IF(AND(E77=$S$11,F77=$V$8),C77,"")&amp;" "&amp;IF(AND(E78=$S$11,F78=$V$8),C78,"")&amp;" "&amp;IF(AND(E79=$S$11,F79=$V$8),C79,"")&amp;" "&amp;IF(AND(E80=$S$11,F80=$V$8),C80,"")&amp;" "&amp;IF(AND(E81=$S$11,F81=$V$8),C81,"")&amp;" "&amp;IF(AND(E82=$S$11,F82=$V$8),C82,"")&amp;" "&amp;IF(AND(E83=$S$11,F83=$V$8),C83,"")&amp;" "&amp;IF(AND(E84=$S$11,F84=$V$8),C84,"")&amp;" "&amp;IF(AND(E85=$S$11,F85=$V$8),C85,"")&amp;" "&amp;IF(AND(E86=$S$11,F86=$V$8),C86,"")&amp;" "&amp;IF(AND(E87=$S$11,F87=$V$8),C87,"")&amp;" "&amp;IF(AND(E88=$S$11,F88=$V$8),C88,"")&amp;" "&amp;IF(AND(E89=$S$11,F89=$V$8),C89,"")&amp;" "&amp;IF(AND(E90=$S$11,F90=$V$8),C90,"")</f>
        <v xml:space="preserve">   R4               R19               R34           R45         R54                            </v>
      </c>
      <c r="N11" s="150" t="str">
        <f>+IF(AND(E9=$S$11,F9=$W$8),C9,"")&amp;" "&amp;IF(AND(E10=$S$11,F10=$W$8),C10,"")&amp;" "&amp;IF(AND(E11=$S$11,F11=$W$8),C11,"")&amp;" "&amp;IF(AND(E12=$S$11,F12=$W$8),C12,"")&amp;" "&amp;IF(AND(E13=$S$11,F13=$W$8),C13,"")&amp;" "&amp;IF(AND(E14=$S$11,F14=$W$8),C14,"")&amp;" "&amp;IF(AND(E15=$S$11,F15=$W$8),C15,"")&amp;" "&amp;IF(AND(E16=$S$11,F16=$W$8),C16,"")&amp;" "&amp;IF(AND(E17=$S$11,F17=$W$8),C17,"")&amp;" "&amp;IF(AND(E18=$S$11,F18=$W$8),C18,"")&amp;" "&amp;IF(AND(E19=$S$11,F19=$W$8),C19,"")&amp;" "&amp;IF(AND(E20=$S$11,F20=$W$8),C20,"")&amp;" "&amp;IF(AND(E21=$S$11,F21=$W$8),C21,"")&amp;" "&amp;IF(AND(E22=$S$11,F22=$W$8),C22,"")&amp;" "&amp;IF(AND(E23=$S$11,F23=$W$8),C23,"")&amp;" "&amp;IF(AND(E24=$S$11,F24=$W$8),C24,"")&amp;" "&amp;IF(AND(E25=$S$11,F25=$W$8),C25,"")&amp;" "&amp;IF(AND(E26=$S$11,F26=$W$8),C26,"")&amp;" "&amp;IF(AND(E27=$S$11,F27=$W$8),C27,"")&amp;" "&amp;IF(AND(E28=$S$11,F28=$W$8),C28,"")&amp;" "&amp;IF(AND(E29=$S$11,F29=$W$8),C29,"")&amp;" "&amp;IF(AND(E30=$S$11,F30=$W$8),C30,"")&amp;" "&amp;IF(AND(E31=$S$11,F31=$W$8),C31,"")&amp;" "&amp;IF(AND(E32=$S$11,F32=$W$8),C32,"")&amp;" "&amp;IF(AND(E33=$S$11,F33=$W$8),C33,"")&amp;" "&amp;IF(AND(E34=$S$11,F34=$W$8),C34,"")&amp;" "&amp;IF(AND(E35=$S$11,F35=$W$8),C35,"")&amp;" "&amp;IF(AND(E36=$S$11,F36=$W$8),C36,"")&amp;" "&amp;IF(AND(E37=$S$11,F37=$W$8),C37,"")&amp;" "&amp;IF(AND(E38=$S$11,F38=$W$8),C38,"")&amp;" "&amp;IF(AND(E39=$S$11,F39=$W$8),C39,"")&amp;" "&amp;IF(AND(E40=$S$11,F40=$W$8),C40,"")&amp;" "&amp;IF(AND(E41=$S$11,F41=$W$8),C41,"")&amp;" "&amp;IF(AND(E42=$S$11,F42=$W$8),C42,"")&amp;" "&amp;IF(AND(E43=$S$11,F43=$W$8),C43,"")&amp;" "&amp;IF(AND(E44=$S$11,F44=$W$8),C44,"")&amp;" "&amp;IF(AND(E45=$S$11,F45=$W$8),C45,"")&amp;" "&amp;IF(AND(E46=$S$11,F46=$W$8),C46,"")&amp;" "&amp;IF(AND(E47=$S$11,F47=$W$8),C47,"")&amp;" "&amp;IF(AND(E48=$S$11,F48=$W$8),C48,"")&amp;" "&amp;IF(AND(E49=$S$11,F49=$W$8),C49,"")&amp;" "&amp;IF(AND(E50=$S$11,F50=$W$8),C50,"")&amp;" "&amp;IF(AND(E51=$S$11,F51=$W$8),C51,"")&amp;" "&amp;IF(AND(E52=$S$11,F52=$W$8),C52,"")&amp;" "&amp;IF(AND(E53=$S$11,F53=$W$8),C53,"")&amp;" "&amp;IF(AND(E54=$S$11,F54=$W$8),C54,"")&amp;" "&amp;IF(AND(E55=$S$11,F55=$W$8),C55,"")&amp;" "&amp;IF(AND(E56=$S$11,F56=$W$8),C56,"")&amp;" "&amp;IF(AND(E57=$S$11,F57=$W$8),C57,"")&amp;" "&amp;IF(AND(E58=$S$11,F58=$W$8),C58,"")&amp;" "&amp;IF(AND(E59=$S$11,F59=$W$8),C59,"")&amp;" "&amp;IF(AND(E60=$S$11,F60=$W$8),C60,"")&amp;" "&amp;IF(AND(E61=$S$11,F61=$W$8),C61,"")&amp;" "&amp;IF(AND(E62=$S$11,F62=$W$8),C62,"")&amp;" "&amp;IF(AND(E63=$S$11,F63=$W$8),C63,"")&amp;" "&amp;IF(AND(E64=$S$11,F64=$W$8),C64,"")&amp;" "&amp;IF(AND(E65=$S$11,F65=$W$8),C65,"")&amp;" "&amp;IF(AND(E66=$S$11,F66=$W$8),C66,"")&amp;" "&amp;IF(AND(E67=$S$11,F67=$W$8),C67,"")&amp;" "&amp;IF(AND(E68=$S$11,F68=$W$8),C68,"")&amp;" "&amp;IF(AND(E69=$S$11,F69=$W$8),C69,"")&amp;" "&amp;IF(AND(E70=$S$11,F70=$W$8),C70,"")&amp;" "&amp;IF(AND(E71=$S$11,F71=$W$8),C71,"")&amp;" "&amp;IF(AND(E72=$S$11,F72=$W$8),C72,"")&amp;" "&amp;IF(AND(E73=$S$11,F73=$W$8),C73,"")&amp;" "&amp;IF(AND(E74=$S$11,F74=$W$8),C74,"")&amp;" "&amp;IF(AND(E75=$S$11,F75=$W$8),C75,"")&amp;" "&amp;IF(AND(E76=$S$11,F76=$W$8),C76,"")&amp;" "&amp;IF(AND(E77=$S$11,F77=$W$8),C77,"")&amp;" "&amp;IF(AND(E78=$S$11,F78=$W$8),C78,"")&amp;" "&amp;IF(AND(E79=$S$11,F79=$W$8),C79,"")&amp;" "&amp;IF(AND(E80=$S$11,F80=$W$8),C80,"")&amp;" "&amp;IF(AND(E81=$S$11,F81=$W$8),C81,"")&amp;" "&amp;IF(AND(E82=$S$11,F82=$W$8),C82,"")&amp;" "&amp;IF(AND(E83=$S$11,F83=$W$8),C83,"")&amp;" "&amp;IF(AND(E84=$S$11,F84=$W$8),C84,"")&amp;" "&amp;IF(AND(E85=$S$11,F85=$W$8),C85,"")&amp;" "&amp;IF(AND(E86=$S$11,F86=$W$8),C86,"")&amp;" "&amp;IF(AND(E87=$S$11,F87=$W$8),C87,"")&amp;" "&amp;IF(AND(E88=$S$11,F88=$W$8),C88,"")&amp;" "&amp;IF(AND(E89=$S$11,F89=$W$8),C89,"")&amp;" "&amp;IF(AND(E90=$S$11,F90=$W$8),C90,"")</f>
        <v xml:space="preserve">         R10                             R39    R43 R44   R47        R55  R57    R61                     </v>
      </c>
      <c r="O11" s="151" t="str">
        <f>+IF(AND(E9=$S$11,F9=$X$8),C9,"")&amp;" "&amp;IF(AND(E10=$S$11,F10=$X$8),C10,"")&amp;" "&amp;IF(AND(E11=$S$11,F11=$X$8),C11,"")&amp;" "&amp;IF(AND(E12=$S$11,F12=$X$8),C12,"")&amp;" "&amp;IF(AND(E13=$S$11,F13=$X$8),C13,"")&amp;" "&amp;IF(AND(E14=$S$11,F14=$X$8),C14,"")&amp;" "&amp;IF(AND(E15=$S$11,F15=$X$8),C15,"")&amp;" "&amp;IF(AND(E16=$S$11,F16=$X$8),C16,"")&amp;" "&amp;IF(AND(E17=$S$11,F17=$X$8),C17,"")&amp;" "&amp;IF(AND(E18=$S$11,F18=$X$8),C18,"")&amp;" "&amp;IF(AND(E19=$S$11,F19=$X$8),C19,"")&amp;" "&amp;IF(AND(E20=$S$11,F20=$X$8),C20,"")&amp;" "&amp;IF(AND(E21=$S$11,F21=$X$8),C21,"")&amp;" "&amp;IF(AND(E22=$S$11,F22=$X$8),C22,"")&amp;" "&amp;IF(AND(E23=$S$11,F23=$X$8),C23,"")&amp;" "&amp;IF(AND(E24=$S$11,F24=$X$8),C24,"")&amp;" "&amp;IF(AND(E25=$S$11,F25=$X$8),C25,"")&amp;" "&amp;IF(AND(E26=$S$11,F26=$X$8),C26,"")&amp;" "&amp;IF(AND(E27=$S$11,F27=$X$8),C27,"")&amp;" "&amp;IF(AND(E28=$S$11,F28=$X$8),C28,"")&amp;" "&amp;IF(AND(E29=$S$11,F29=$X$8),C29,"")&amp;" "&amp;IF(AND(E30=$S$11,F30=$X$8),C30,"")&amp;" "&amp;IF(AND(E31=$S$11,F31=$X$8),C31,"")&amp;" "&amp;IF(AND(E32=$S$11,F32=$X$8),C32,"")&amp;" "&amp;IF(AND(E33=$S$11,F33=$X$8),C33,"")&amp;" "&amp;IF(AND(E34=$S$11,F34=$X$8),C34,"")&amp;" "&amp;IF(AND(E35=$S$11,F35=$X$8),C35,"")&amp;" "&amp;IF(AND(E36=$S$11,F36=$X$8),C36,"")&amp;" "&amp;IF(AND(E37=$S$11,F37=$X$8),C37,"")&amp;" "&amp;IF(AND(E38=$S$11,F38=$X$8),C38,"")&amp;" "&amp;IF(AND(E39=$S$11,F39=$X$8),C39,"")&amp;" "&amp;IF(AND(E40=$S$11,F40=$X$8),C40,"")&amp;" "&amp;IF(AND(E41=$S$11,F41=$X$8),C41,"")&amp;" "&amp;IF(AND(E42=$S$11,F42=$X$8),C42,"")&amp;" "&amp;IF(AND(E43=$S$11,F43=$X$8),C43,"")&amp;" "&amp;IF(AND(E44=$S$11,F44=$X$8),C44,"")&amp;" "&amp;IF(AND(E45=$S$11,F45=$X$8),C45,"")&amp;" "&amp;IF(AND(E46=$S$11,F46=$X$8),C46,"")&amp;" "&amp;IF(AND(E47=$S$11,F47=$X$8),C47,"")&amp;" "&amp;IF(AND(E48=$S$11,F48=$X$8),C48,"")&amp;" "&amp;IF(AND(E49=$S$11,F49=$X$8),C49,"")&amp;" "&amp;IF(AND(E50=$S$11,F50=$X$8),C50,"")&amp;" "&amp;IF(AND(E51=$S$11,F51=$X$8),C51,"")&amp;" "&amp;IF(AND(E52=$S$11,F52=$X$8),C52,"")&amp;" "&amp;IF(AND(E53=$S$11,F53=$X$8),C53,"")&amp;" "&amp;IF(AND(E54=$S$11,F54=$X$8),C54,"")&amp;" "&amp;IF(AND(E55=$S$11,F55=$X$8),C55,"")&amp;" "&amp;IF(AND(E56=$S$11,F56=$X$8),C56,"")&amp;" "&amp;IF(AND(E57=$S$11,F57=$X$8),C57,"")&amp;" "&amp;IF(AND(E58=$S$11,F58=$X$8),C58,"")&amp;" "&amp;IF(AND(E59=$S$11,F59=$X$8),C59,"")&amp;" "&amp;IF(AND(E60=$S$11,F60=$X$8),C60,"")&amp;" "&amp;IF(AND(E61=$S$11,F61=$X$8),C61,"")&amp;" "&amp;IF(AND(E62=$S$11,F62=$X$8),C62,"")&amp;" "&amp;IF(AND(E63=$S$11,F63=$X$8),C63,"")&amp;" "&amp;IF(AND(E64=$S$11,F64=$X$8),C64,"")&amp;" "&amp;IF(AND(E65=$S$11,F65=$X$8),C65,"")&amp;" "&amp;IF(AND(E66=$S$11,F66=$X$8),C66,"")&amp;" "&amp;IF(AND(E67=$S$11,F67=$X$8),C67,"")&amp;" "&amp;IF(AND(E68=$S$11,F68=$X$8),C68,"")&amp;" "&amp;IF(AND(E69=$S$11,F69=$X$8),C69,"")&amp;" "&amp;IF(AND(E70=$S$11,F70=$X$8),C70,"")&amp;" "&amp;IF(AND(E71=$S$11,F71=$X$8),C71,"")&amp;" "&amp;IF(AND(E72=$S$11,F72=$X$8),C72,"")&amp;" "&amp;IF(AND(E73=$S$11,F73=$X$8),C73,"")&amp;" "&amp;IF(AND(E74=$S$11,F74=$X$8),C74,"")&amp;" "&amp;IF(AND(E75=$S$11,F75=$X$8),C75,"")&amp;" "&amp;IF(AND(E76=$S$11,F76=$X$8),C76,"")&amp;" "&amp;IF(AND(E77=$S$11,F77=$X$8),C77,"")&amp;" "&amp;IF(AND(E78=$S$11,F78=$X$8),C78,"")&amp;" "&amp;IF(AND(E79=$S$11,F79=$X$8),C79,"")&amp;" "&amp;IF(AND(E80=$S$11,F80=$X$8),C80,"")&amp;" "&amp;IF(AND(E81=$S$11,F81=$X$8),C81,"")&amp;" "&amp;IF(AND(E82=$S$11,F82=$X$8),C82,"")&amp;" "&amp;IF(AND(E83=$S$11,F83=$X$8),C83,"")&amp;" "&amp;IF(AND(E84=$S$11,F84=$X$8),C84,"")&amp;" "&amp;IF(AND(E85=$S$11,F85=$X$8),C85,"")&amp;" "&amp;IF(AND(E86=$S$11,F86=$X$8),C86,"")&amp;" "&amp;IF(AND(E87=$S$11,F87=$X$8),C87,"")&amp;" "&amp;IF(AND(E88=$S$11,F88=$X$8),C88,"")&amp;" "&amp;IF(AND(E89=$S$11,F89=$X$8),C89,"")&amp;" "&amp;IF(AND(E90=$S$11,F90=$X$8),C90,"")</f>
        <v xml:space="preserve">      R7      R13 R14                          R40                                          </v>
      </c>
      <c r="P11" s="236"/>
      <c r="Q11" s="676"/>
      <c r="R11" s="205">
        <v>0.6</v>
      </c>
      <c r="S11" s="145" t="s">
        <v>99</v>
      </c>
      <c r="T11" s="155" t="s">
        <v>76</v>
      </c>
      <c r="U11" s="155" t="s">
        <v>76</v>
      </c>
      <c r="V11" s="155" t="s">
        <v>76</v>
      </c>
      <c r="W11" s="150" t="s">
        <v>75</v>
      </c>
      <c r="X11" s="151" t="s">
        <v>74</v>
      </c>
    </row>
    <row r="12" spans="1:24" ht="138" customHeight="1" x14ac:dyDescent="0.25">
      <c r="A12" s="230" t="str">
        <f>'[3]CONTEXTO E IDENTIFICACIÓN'!D58</f>
        <v>Direccionamiento Estratégico y Planeación</v>
      </c>
      <c r="B12" s="229" t="str">
        <f>'[3]CONTEXTO E IDENTIFICACIÓN'!F58</f>
        <v>Gestión del SGI</v>
      </c>
      <c r="C12" s="211" t="str">
        <f>'[3]CONTEXTO E IDENTIFICACIÓN'!A58</f>
        <v>R4</v>
      </c>
      <c r="D12" s="228" t="str">
        <f>'[3]CONTEXTO E IDENTIFICACIÓN'!N58</f>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E12" s="227" t="str">
        <f>'[3]PROB E IMPACTO INHERENTE'!I12</f>
        <v>Media</v>
      </c>
      <c r="F12" s="227" t="str">
        <f>'[3]PROB E IMPACTO INHERENTE'!Q12</f>
        <v>Moderado</v>
      </c>
      <c r="G12" s="226" t="str">
        <f t="shared" si="0"/>
        <v>Moderado</v>
      </c>
      <c r="H12" s="236"/>
      <c r="I12" s="674"/>
      <c r="J12" s="143" t="s">
        <v>49</v>
      </c>
      <c r="K12" s="156" t="str">
        <f>+IF(AND(E9=$S$12,F9=$T$8),C9,"")&amp;" "&amp;IF(AND(E10=$S$12,F10=$T$8),C10,"")&amp;" "&amp;IF(AND(E11=$S$12,F11=$T$8),C11,"")&amp;" "&amp;IF(AND(E12=$S$12,F12=$T$8),C12,"")&amp;" "&amp;IF(AND(E13=$S$12,F13=$T$8),C13,"")&amp;" "&amp;IF(AND(E14=$S$12,F14=$T$8),C14,"")&amp;" "&amp;IF(AND(E15=$S$12,F15=$T$8),C15,"")&amp;" "&amp;IF(AND(E16=$S$12,F16=$T$8),C16,"")&amp;" "&amp;IF(AND(E17=$S$12,F17=$T$8),C17,"")&amp;" "&amp;IF(AND(E18=$S$12,F18=$T$8),C18,"")&amp;" "&amp;IF(AND(E19=$S$12,F19=$T$8),C19,"")&amp;" "&amp;IF(AND(E20=$S$12,F20=$T$8),C20,"")&amp;" "&amp;IF(AND(E21=$S$12,F21=$T$8),C21,"")&amp;" "&amp;IF(AND(E22=$S$12,F22=$T$8),C22,"")&amp;" "&amp;IF(AND(E23=$S$12,F23=$T$8),C23,"")&amp;" "&amp;IF(AND(E24=$S$12,F24=$T$8),C24,"")&amp;" "&amp;IF(AND(E25=$S$12,F25=$T$8),C25,"")&amp;" "&amp;IF(AND(E26=$S$12,F26=$T$8),C26,"")&amp;" "&amp;IF(AND(E27=$S$12,F27=$T$8),C27,"")&amp;" "&amp;IF(AND(E28=$S$12,F28=$T$8),C28,"")&amp;" "&amp;IF(AND(E29=$S$12,F29=$T$8),C29,"")&amp;" "&amp;IF(AND(E30=$S$12,F30=$T$8),C30,"")&amp;" "&amp;IF(AND(E31=$S$12,F31=$T$8),C31,"")&amp;" "&amp;IF(AND(E32=$S$12,F32=$T$8),C32,"")&amp;" "&amp;IF(AND(E33=$S$12,F33=$T$8),C33,"")&amp;" "&amp;IF(AND(E34=$S$12,F34=$T$8),C34,"")&amp;" "&amp;IF(AND(E35=$S$12,F35=$T$8),C35,"")&amp;" "&amp;IF(AND(E36=$S$12,F36=$T$8),C36,"")&amp;" "&amp;IF(AND(E37=$S$12,F37=$T$8),C37,"")&amp;" "&amp;IF(AND(E38=$S$12,F38=$T$8),C38,"")&amp;" "&amp;IF(AND(E39=$S$12,F39=$T$8),C39,"")&amp;" "&amp;IF(AND(E40=$S$12,F40=$T$8),C40,"")&amp;" "&amp;IF(AND(E41=$S$12,F41=$T$8),C41,"")&amp;" "&amp;IF(AND(E42=$S$12,F42=$T$8),C42,"")&amp;" "&amp;IF(AND(E43=$S$12,F43=$T$8),C43,"")&amp;" "&amp;IF(AND(E44=$S$12,F44=$T$8),C44,"")&amp;" "&amp;IF(AND(E45=$S$12,F45=$T$8),C45,"")&amp;" "&amp;IF(AND(E46=$S$12,F46=$T$8),C46,"")&amp;" "&amp;IF(AND(E47=$S$12,F47=$T$8),C47,"")&amp;" "&amp;IF(AND(E48=$S$12,F48=$T$8),C48,"")&amp;" "&amp;IF(AND(E49=$S$12,F49=$T$8),C49,"")&amp;" "&amp;IF(AND(E50=$S$12,F50=$T$8),C50,"")&amp;" "&amp;IF(AND(E51=$S$12,F51=$T$8),C51,"")&amp;" "&amp;IF(AND(E52=$S$12,F52=$T$8),C52,"")&amp;" "&amp;IF(AND(E53=$S$12,F53=$T$8),C53,"")&amp;" "&amp;IF(AND(E54=$S$12,F54=$T$8),C54,"")&amp;" "&amp;IF(AND(E55=$S$12,F55=$T$8),C55,"")&amp;" "&amp;IF(AND(E56=$S$12,F56=$T$8),C56,"")&amp;" "&amp;IF(AND(E57=$S$12,F57=$T$8),C57,"")&amp;" "&amp;IF(AND(E58=$S$12,F58=$T$8),C58,"")&amp;" "&amp;IF(AND(E59=$S$12,F59=$T$8),C59,"")&amp;" "&amp;IF(AND(E60=$S$12,F60=$T$8),C60,"")&amp;" "&amp;IF(AND(E61=$S$12,F61=$T$8),C61,"")&amp;" "&amp;IF(AND(E62=$S$12,F62=$T$8),C62,"")&amp;" "&amp;IF(AND(E63=$S$12,F63=$T$8),C63,"")&amp;" "&amp;IF(AND(E64=$S$12,F64=$T$8),C64,"")&amp;" "&amp;IF(AND(E65=$S$12,F65=$T$8),C65,"")&amp;" "&amp;IF(AND(E66=$S$12,F66=$T$8),C66,"")&amp;" "&amp;IF(AND(E67=$S$12,F67=$T$8),C67,"")&amp;" "&amp;IF(AND(E68=$S$12,F68=$T$8),C68,"")&amp;" "&amp;IF(AND(E69=$S$12,F69=$T$8),C69,"")&amp;" "&amp;IF(AND(E70=$S$12,F70=$T$8),C70,"")&amp;" "&amp;IF(AND(E71=$S$12,F71=$T$8),C71,"")&amp;" "&amp;IF(AND(E72=$S$12,F72=$T$8),C72,"")&amp;" "&amp;IF(AND(E73=$S$12,F73=$T$8),C73,"")&amp;" "&amp;IF(AND(E74=$S$12,F74=$T$8),C74,"")&amp;" "&amp;IF(AND(E75=$S$12,F75=$T$8),C75,"")&amp;" "&amp;IF(AND(E76=$S$12,F76=$T$8),C76,"")&amp;" "&amp;IF(AND(E77=$S$12,F77=$T$8),C77,"")&amp;" "&amp;IF(AND(E78=$S$12,F78=$T$8),C78,"")&amp;" "&amp;IF(AND(E79=$S$12,F79=$T$8),C79,"")&amp;" "&amp;IF(AND(E80=$S$12,F80=$T$8),C80,"")&amp;" "&amp;IF(AND(E81=$S$12,F81=$T$8),C81,"")&amp;" "&amp;IF(AND(E82=$S$12,F82=$T$8),C82,"")&amp;" "&amp;IF(AND(E83=$S$12,F83=$T$8),C83,"")&amp;" "&amp;IF(AND(E84=$S$12,F84=$T$8),C84,"")&amp;" "&amp;IF(AND(E85=$S$12,F85=$T$8),C85,"")&amp;" "&amp;IF(AND(E86=$S$12,F86=$T$8),C86,"")&amp;" "&amp;IF(AND(E87=$S$12,F87=$T$8),C87,"")&amp;" "&amp;IF(AND(E88=$S$12,F88=$T$8),C88,"")&amp;" "&amp;IF(AND(E89=$S$12,F89=$T$8),C89,"")&amp;" "&amp;IF(AND(E90=$S$12,F90=$T$8),C90,"")</f>
        <v xml:space="preserve">                                                                                 </v>
      </c>
      <c r="L12" s="155" t="str">
        <f>+IF(AND(E9=$S$12,F9=$U$8),C9,"")&amp;" "&amp;IF(AND(E10=$S$12,F10=$U$8),C10,"")&amp;" "&amp;IF(AND(E11=$S$12,F11=$U$8),C11,"")&amp;" "&amp;IF(AND(E12=$S$12,F12=$U$8),C12,"")&amp;" "&amp;IF(AND(E13=$S$12,F13=$U$8),C13,"")&amp;" "&amp;IF(AND(E14=$S$12,F14=$U$8),C14,"")&amp;" "&amp;IF(AND(E15=$S$12,F15=$U$8),C15,"")&amp;" "&amp;IF(AND(E16=$S$12,F16=$U$8),C16,"")&amp;" "&amp;IF(AND(E17=$S$12,F17=$U$8),C17,"")&amp;" "&amp;IF(AND(E18=$S$12,F18=$U$8),C18,"")&amp;" "&amp;IF(AND(E19=$S$12,F19=$U$8),C19,"")&amp;" "&amp;IF(AND(E20=$S$12,F20=$U$8),C20,"")&amp;" "&amp;IF(AND(E21=$S$12,F21=$U$8),C21,"")&amp;" "&amp;IF(AND(E22=$S$12,F22=$U$8),C22,"")&amp;" "&amp;IF(AND(E23=$S$12,F23=$U$8),C23,"")&amp;" "&amp;IF(AND(E24=$S$12,F24=$U$8),C24,"")&amp;" "&amp;IF(AND(E25=$S$12,F25=$U$8),C25,"")&amp;" "&amp;IF(AND(E26=$S$12,F26=$U$8),C26,"")&amp;" "&amp;IF(AND(E27=$S$12,F27=$U$8),C27,"")&amp;" "&amp;IF(AND(E28=$S$12,F28=$U$8),C28,"")&amp;" "&amp;IF(AND(E29=$S$12,F29=$U$8),C29,"")&amp;" "&amp;IF(AND(E30=$S$12,F30=$U$8),C30,"")&amp;" "&amp;IF(AND(E31=$S$12,F31=$U$8),C31,"")&amp;" "&amp;IF(AND(E32=$S$12,F32=$U$8),C32,"")&amp;" "&amp;IF(AND(E33=$S$12,F33=$U$8),C33,"")&amp;" "&amp;IF(AND(E34=$S$12,F34=$U$8),C34,"")&amp;" "&amp;IF(AND(E35=$S$12,F35=$U$8),C35,"")&amp;" "&amp;IF(AND(E36=$S$12,F36=$U$8),C36,"")&amp;" "&amp;IF(AND(E37=$S$12,F37=$U$8),C37,"")&amp;" "&amp;IF(AND(E38=$S$12,F38=$U$8),C38,"")&amp;" "&amp;IF(AND(E39=$S$12,F39=$U$8),C39,"")&amp;" "&amp;IF(AND(E40=$S$12,F40=$U$8),C40,"")&amp;" "&amp;IF(AND(E41=$S$12,F41=$U$8),C41,"")&amp;" "&amp;IF(AND(E42=$S$12,F42=$U$8),C42,"")&amp;" "&amp;IF(AND(E43=$S$12,F43=$U$8),C43,"")&amp;" "&amp;IF(AND(E44=$S$12,F44=$U$8),C44,"")&amp;" "&amp;IF(AND(E45=$S$12,F45=$U$8),C45,"")&amp;" "&amp;IF(AND(E46=$S$12,F46=$U$8),C46,"")&amp;" "&amp;IF(AND(E47=$S$12,F47=$U$8),C47,"")&amp;" "&amp;IF(AND(E48=$S$12,F48=$U$8),C48,"")&amp;" "&amp;IF(AND(E49=$S$12,F49=$U$8),C49,"")&amp;" "&amp;IF(AND(E50=$S$12,F50=$U$8),C50,"")&amp;" "&amp;IF(AND(E51=$S$12,F51=$U$8),C51,"")&amp;" "&amp;IF(AND(E52=$S$12,F52=$U$8),C52,"")&amp;" "&amp;IF(AND(E53=$S$12,F53=$U$8),C53,"")&amp;" "&amp;IF(AND(E54=$S$12,F54=$U$8),C54,"")&amp;" "&amp;IF(AND(E55=$S$12,F55=$U$8),C55,"")&amp;" "&amp;IF(AND(E56=$S$12,F56=$U$8),C56,"")&amp;" "&amp;IF(AND(E57=$S$12,F57=$U$8),C57,"")&amp;" "&amp;IF(AND(E58=$S$12,F58=$U$8),C58,"")&amp;" "&amp;IF(AND(E59=$S$12,F59=$U$8),C59,"")&amp;" "&amp;IF(AND(E60=$S$12,F60=$U$8),C60,"")&amp;" "&amp;IF(AND(E61=$S$12,F61=$U$8),C61,"")&amp;" "&amp;IF(AND(E62=$S$12,F62=$U$8),C62,"")&amp;" "&amp;IF(AND(E63=$S$12,F63=$U$8),C63,"")&amp;" "&amp;IF(AND(E64=$S$12,F64=$U$8),C64,"")&amp;" "&amp;IF(AND(E65=$S$12,F65=$U$8),C65,"")&amp;" "&amp;IF(AND(E66=$S$12,F66=$U$8),C66,"")&amp;" "&amp;IF(AND(E67=$S$12,F67=$U$8),C67,"")&amp;" "&amp;IF(AND(E68=$S$12,F68=$U$8),C68,"")&amp;" "&amp;IF(AND(E69=$S$12,F69=$U$8),C69,"")&amp;" "&amp;IF(AND(E70=$S$12,F70=$U$8),C70,"")&amp;" "&amp;IF(AND(E71=$S$12,F71=$U$8),C71,"")&amp;" "&amp;IF(AND(E72=$S$12,F72=$U$8),C72,"")&amp;" "&amp;IF(AND(E73=$S$12,F73=$U$8),C73,"")&amp;" "&amp;IF(AND(E74=$S$12,F74=$U$8),C74,"")&amp;" "&amp;IF(AND(E75=$S$12,F75=$U$8),C75,"")&amp;" "&amp;IF(AND(E76=$S$12,F76=$U$8),C76,"")&amp;" "&amp;IF(AND(E77=$S$12,F77=$U$8),C77,"")&amp;" "&amp;IF(AND(E78=$S$12,F78=$U$8),C78,"")&amp;" "&amp;IF(AND(E79=$S$12,F79=$U$8),C79,"")&amp;" "&amp;IF(AND(E80=$S$12,F80=$U$8),C80,"")&amp;" "&amp;IF(AND(E81=$S$12,F81=$U$8),C81,"")&amp;" "&amp;IF(AND(E82=$S$12,F82=$U$8),C82,"")&amp;" "&amp;IF(AND(E83=$S$12,F83=$U$8),C83,"")&amp;" "&amp;IF(AND(E84=$S$12,F84=$U$8),C84,"")&amp;" "&amp;IF(AND(E85=$S$12,F85=$U$8),C85,"")&amp;" "&amp;IF(AND(E86=$S$12,F86=$U$8),C86,"")&amp;" "&amp;IF(AND(E87=$S$12,F87=$U$8),C87,"")&amp;" "&amp;IF(AND(E88=$S$12,F88=$U$8),C88,"")&amp;" "&amp;IF(AND(E89=$S$12,F89=$U$8),C89,"")&amp;" "&amp;IF(AND(E90=$S$12,F90=$U$8),C90,"")</f>
        <v xml:space="preserve">                                                                                 </v>
      </c>
      <c r="M12" s="155" t="str">
        <f>+IF(AND(E9=$S$12,F9=$V$8),C9,"")&amp;" "&amp;IF(AND(E10=$S$12,F10=$V$8),C10,"")&amp;" "&amp;IF(AND(E11=$S$12,F11=$V$8),C11,"")&amp;" "&amp;IF(AND(E12=$S$12,F12=$V$8),C12,"")&amp;" "&amp;IF(AND(E13=$S$12,F13=$V$8),C13,"")&amp;" "&amp;IF(AND(E14=$S$12,F14=$V$8),C14,"")&amp;" "&amp;IF(AND(E15=$S$12,F15=$V$8),C15,"")&amp;" "&amp;IF(AND(E16=$S$12,F16=$V$8),C16,"")&amp;" "&amp;IF(AND(E17=$S$12,F17=$V$8),C17,"")&amp;" "&amp;IF(AND(E18=$S$12,F18=$V$8),C18,"")&amp;" "&amp;IF(AND(E19=$S$12,F19=$V$8),C19,"")&amp;" "&amp;IF(AND(E20=$S$12,F20=$V$8),C20,"")&amp;" "&amp;IF(AND(E21=$S$12,F21=$V$8),C21,"")&amp;" "&amp;IF(AND(E22=$S$12,F22=$V$8),C22,"")&amp;" "&amp;IF(AND(E23=$S$12,F23=$V$8),C23,"")&amp;" "&amp;IF(AND(E24=$S$12,F24=$V$8),C24,"")&amp;" "&amp;IF(AND(E25=$S$12,F25=$V$8),C25,"")&amp;" "&amp;IF(AND(E26=$S$12,F26=$V$8),C26,"")&amp;" "&amp;IF(AND(E27=$S$12,F27=$V$8),C27,"")&amp;" "&amp;IF(AND(E28=$S$12,F28=$V$8),C28,"")&amp;" "&amp;IF(AND(E29=$S$12,F29=$V$8),C29,"")&amp;" "&amp;IF(AND(E30=$S$12,F30=$V$8),C30,"")&amp;" "&amp;IF(AND(E31=$S$12,F31=$V$8),C31,"")&amp;" "&amp;IF(AND(E32=$S$12,F32=$V$8),C32,"")&amp;" "&amp;IF(AND(E33=$S$12,F33=$V$8),C33,"")&amp;" "&amp;IF(AND(E34=$S$12,F34=$V$8),C34,"")&amp;" "&amp;IF(AND(E35=$S$12,F35=$V$8),C35,"")&amp;" "&amp;IF(AND(E36=$S$12,F36=$V$8),C36,"")&amp;" "&amp;IF(AND(E37=$S$12,F37=$V$8),C37,"")&amp;" "&amp;IF(AND(E38=$S$12,F38=$V$8),C38,"")&amp;" "&amp;IF(AND(E39=$S$12,F39=$V$8),C39,"")&amp;" "&amp;IF(AND(E40=$S$12,F40=$V$8),C40,"")&amp;" "&amp;IF(AND(E41=$S$12,F41=$V$8),C41,"")&amp;" "&amp;IF(AND(E42=$S$12,F42=$V$8),C42,"")&amp;" "&amp;IF(AND(E43=$S$12,F43=$V$8),C43,"")&amp;" "&amp;IF(AND(E44=$S$12,F44=$V$8),C44,"")&amp;" "&amp;IF(AND(E45=$S$12,F45=$V$8),C45,"")&amp;" "&amp;IF(AND(E46=$S$12,F46=$V$8),C46,"")&amp;" "&amp;IF(AND(E47=$S$12,F47=$V$8),C47,"")&amp;" "&amp;IF(AND(E48=$S$12,F48=$V$8),C48,"")&amp;" "&amp;IF(AND(E49=$S$12,F49=$V$8),C49,"")&amp;" "&amp;IF(AND(E50=$S$12,F50=$V$8),C50,"")&amp;" "&amp;IF(AND(E51=$S$12,F51=$V$8),C51,"")&amp;" "&amp;IF(AND(E52=$S$12,F52=$V$8),C52,"")&amp;" "&amp;IF(AND(E53=$S$12,F53=$V$8),C53,"")&amp;" "&amp;IF(AND(E54=$S$12,F54=$V$8),C54,"")&amp;" "&amp;IF(AND(E55=$S$12,F55=$V$8),C55,"")&amp;" "&amp;IF(AND(E56=$S$12,F56=$V$8),C56,"")&amp;" "&amp;IF(AND(E57=$S$12,F57=$V$8),C57,"")&amp;" "&amp;IF(AND(E58=$S$12,F58=$V$8),C58,"")&amp;" "&amp;IF(AND(E59=$S$12,F59=$V$8),C59,"")&amp;" "&amp;IF(AND(E60=$S$12,F60=$V$8),C60,"")&amp;" "&amp;IF(AND(E61=$S$12,F61=$V$8),C61,"")&amp;" "&amp;IF(AND(E62=$S$12,F62=$V$8),C62,"")&amp;" "&amp;IF(AND(E63=$S$12,F63=$V$8),C63,"")&amp;" "&amp;IF(AND(E64=$S$12,F64=$V$8),C64,"")&amp;" "&amp;IF(AND(E65=$S$12,F65=$V$8),C65,"")&amp;" "&amp;IF(AND(E66=$S$12,F66=$V$8),C66,"")&amp;" "&amp;IF(AND(E67=$S$12,F67=$V$8),C67,"")&amp;" "&amp;IF(AND(E68=$S$12,F68=$V$8),C68,"")&amp;" "&amp;IF(AND(E69=$S$12,F69=$V$8),C69,"")&amp;" "&amp;IF(AND(E70=$S$12,F70=$V$8),C70,"")&amp;" "&amp;IF(AND(E71=$S$12,F71=$V$8),C71,"")&amp;" "&amp;IF(AND(E72=$S$12,F72=$V$8),C72,"")&amp;" "&amp;IF(AND(E73=$S$12,F73=$V$8),C73,"")&amp;" "&amp;IF(AND(E74=$S$12,F74=$V$8),C74,"")&amp;" "&amp;IF(AND(E75=$S$12,F75=$V$8),C75,"")&amp;" "&amp;IF(AND(E76=$S$12,F76=$V$8),C76,"")&amp;" "&amp;IF(AND(E77=$S$12,F77=$V$8),C77,"")&amp;" "&amp;IF(AND(E78=$S$12,F78=$V$8),C78,"")&amp;" "&amp;IF(AND(E79=$S$12,F79=$V$8),C79,"")&amp;" "&amp;IF(AND(E80=$S$12,F80=$V$8),C80,"")&amp;" "&amp;IF(AND(E81=$S$12,F81=$V$8),C81,"")&amp;" "&amp;IF(AND(E82=$S$12,F82=$V$8),C82,"")&amp;" "&amp;IF(AND(E83=$S$12,F83=$V$8),C83,"")&amp;" "&amp;IF(AND(E84=$S$12,F84=$V$8),C84,"")&amp;" "&amp;IF(AND(E85=$S$12,F85=$V$8),C85,"")&amp;" "&amp;IF(AND(E86=$S$12,F86=$V$8),C86,"")&amp;" "&amp;IF(AND(E87=$S$12,F87=$V$8),C87,"")&amp;" "&amp;IF(AND(E88=$S$12,F88=$V$8),C88,"")&amp;" "&amp;IF(AND(E89=$S$12,F89=$V$8),C89,"")&amp;" "&amp;IF(AND(E90=$S$12,F90=$V$8),C90,"")</f>
        <v xml:space="preserve">    R5                      R27        R35           R46                                    </v>
      </c>
      <c r="N12" s="150" t="str">
        <f>+IF(AND(E9=$S$12,F9=$W$8),C9,"")&amp;" "&amp;IF(AND(E10=$S$12,F10=$W$8),C10,"")&amp;" "&amp;IF(AND(E11=$S$12,F11=$W$8),C11,"")&amp;" "&amp;IF(AND(E12=$S$12,F12=$W$8),C12,"")&amp;" "&amp;IF(AND(E13=$S$12,F13=$W$8),C13,"")&amp;" "&amp;IF(AND(E14=$S$12,F14=$W$8),C14,"")&amp;" "&amp;IF(AND(E15=$S$12,F15=$W$8),C15,"")&amp;" "&amp;IF(AND(E16=$S$12,F16=$W$8),C16,"")&amp;" "&amp;IF(AND(E17=$S$12,F17=$W$8),C17,"")&amp;" "&amp;IF(AND(E18=$S$12,F18=$W$8),C18,"")&amp;" "&amp;IF(AND(E19=$S$12,F19=$W$8),C19,"")&amp;" "&amp;IF(AND(E20=$S$12,F20=$W$8),C20,"")&amp;" "&amp;IF(AND(E21=$S$12,F21=$W$8),C21,"")&amp;" "&amp;IF(AND(E22=$S$12,F22=$W$8),C22,"")&amp;" "&amp;IF(AND(E23=$S$12,F23=$W$8),C23,"")&amp;" "&amp;IF(AND(E24=$S$12,F24=$W$8),C24,"")&amp;" "&amp;IF(AND(E25=$S$12,F25=$W$8),C25,"")&amp;" "&amp;IF(AND(E26=$S$12,F26=$W$8),C26,"")&amp;" "&amp;IF(AND(E27=$S$12,F27=$W$8),C27,"")&amp;" "&amp;IF(AND(E28=$S$12,F28=$W$8),C28,"")&amp;" "&amp;IF(AND(E29=$S$12,F29=$W$8),C29,"")&amp;" "&amp;IF(AND(E30=$S$12,F30=$W$8),C30,"")&amp;" "&amp;IF(AND(E31=$S$12,F31=$W$8),C31,"")&amp;" "&amp;IF(AND(E32=$S$12,F32=$W$8),C32,"")&amp;" "&amp;IF(AND(E33=$S$12,F33=$W$8),C33,"")&amp;" "&amp;IF(AND(E34=$S$12,F34=$W$8),C34,"")&amp;" "&amp;IF(AND(E35=$S$12,F35=$W$8),C35,"")&amp;" "&amp;IF(AND(E36=$S$12,F36=$W$8),C36,"")&amp;" "&amp;IF(AND(E37=$S$12,F37=$W$8),C37,"")&amp;" "&amp;IF(AND(E38=$S$12,F38=$W$8),C38,"")&amp;" "&amp;IF(AND(E39=$S$12,F39=$W$8),C39,"")&amp;" "&amp;IF(AND(E40=$S$12,F40=$W$8),C40,"")&amp;" "&amp;IF(AND(E41=$S$12,F41=$W$8),C41,"")&amp;" "&amp;IF(AND(E42=$S$12,F42=$W$8),C42,"")&amp;" "&amp;IF(AND(E43=$S$12,F43=$W$8),C43,"")&amp;" "&amp;IF(AND(E44=$S$12,F44=$W$8),C44,"")&amp;" "&amp;IF(AND(E45=$S$12,F45=$W$8),C45,"")&amp;" "&amp;IF(AND(E46=$S$12,F46=$W$8),C46,"")&amp;" "&amp;IF(AND(E47=$S$12,F47=$W$8),C47,"")&amp;" "&amp;IF(AND(E48=$S$12,F48=$W$8),C48,"")&amp;" "&amp;IF(AND(E49=$S$12,F49=$W$8),C49,"")&amp;" "&amp;IF(AND(E50=$S$12,F50=$W$8),C50,"")&amp;" "&amp;IF(AND(E51=$S$12,F51=$W$8),C51,"")&amp;" "&amp;IF(AND(E52=$S$12,F52=$W$8),C52,"")&amp;" "&amp;IF(AND(E53=$S$12,F53=$W$8),C53,"")&amp;" "&amp;IF(AND(E54=$S$12,F54=$W$8),C54,"")&amp;" "&amp;IF(AND(E55=$S$12,F55=$W$8),C55,"")&amp;" "&amp;IF(AND(E56=$S$12,F56=$W$8),C56,"")&amp;" "&amp;IF(AND(E57=$S$12,F57=$W$8),C57,"")&amp;" "&amp;IF(AND(E58=$S$12,F58=$W$8),C58,"")&amp;" "&amp;IF(AND(E59=$S$12,F59=$W$8),C59,"")&amp;" "&amp;IF(AND(E60=$S$12,F60=$W$8),C60,"")&amp;" "&amp;IF(AND(E61=$S$12,F61=$W$8),C61,"")&amp;" "&amp;IF(AND(E62=$S$12,F62=$W$8),C62,"")&amp;" "&amp;IF(AND(E63=$S$12,F63=$W$8),C63,"")&amp;" "&amp;IF(AND(E64=$S$12,F64=$W$8),C64,"")&amp;" "&amp;IF(AND(E65=$S$12,F65=$W$8),C65,"")&amp;" "&amp;IF(AND(E66=$S$12,F66=$W$8),C66,"")&amp;" "&amp;IF(AND(E67=$S$12,F67=$W$8),C67,"")&amp;" "&amp;IF(AND(E68=$S$12,F68=$W$8),C68,"")&amp;" "&amp;IF(AND(E69=$S$12,F69=$W$8),C69,"")&amp;" "&amp;IF(AND(E70=$S$12,F70=$W$8),C70,"")&amp;" "&amp;IF(AND(E71=$S$12,F71=$W$8),C71,"")&amp;" "&amp;IF(AND(E72=$S$12,F72=$W$8),C72,"")&amp;" "&amp;IF(AND(E73=$S$12,F73=$W$8),C73,"")&amp;" "&amp;IF(AND(E74=$S$12,F74=$W$8),C74,"")&amp;" "&amp;IF(AND(E75=$S$12,F75=$W$8),C75,"")&amp;" "&amp;IF(AND(E76=$S$12,F76=$W$8),C76,"")&amp;" "&amp;IF(AND(E77=$S$12,F77=$W$8),C77,"")&amp;" "&amp;IF(AND(E78=$S$12,F78=$W$8),C78,"")&amp;" "&amp;IF(AND(E79=$S$12,F79=$W$8),C79,"")&amp;" "&amp;IF(AND(E80=$S$12,F80=$W$8),C80,"")&amp;" "&amp;IF(AND(E81=$S$12,F81=$W$8),C81,"")&amp;" "&amp;IF(AND(E82=$S$12,F82=$W$8),C82,"")&amp;" "&amp;IF(AND(E83=$S$12,F83=$W$8),C83,"")&amp;" "&amp;IF(AND(E84=$S$12,F84=$W$8),C84,"")&amp;" "&amp;IF(AND(E85=$S$12,F85=$W$8),C85,"")&amp;" "&amp;IF(AND(E86=$S$12,F86=$W$8),C86,"")&amp;" "&amp;IF(AND(E87=$S$12,F87=$W$8),C87,"")&amp;" "&amp;IF(AND(E88=$S$12,F88=$W$8),C88,"")&amp;" "&amp;IF(AND(E89=$S$12,F89=$W$8),C89,"")&amp;" "&amp;IF(AND(E90=$S$12,F90=$W$8),C90,"")</f>
        <v xml:space="preserve">  R3        R11    R15 R16 R17     R22 R23 R24      R30  R32                                                  </v>
      </c>
      <c r="O12" s="151" t="str">
        <f>+IF(AND(E9=$S$12,F9=$X$8),C9,"")&amp;" "&amp;IF(AND(E10=$S$12,F10=$X$8),C10,"")&amp;" "&amp;IF(AND(E11=$S$12,F11=$X$8),C11,"")&amp;" "&amp;IF(AND(E12=$S$12,F12=$X$8),C12,"")&amp;" "&amp;IF(AND(E13=$S$12,F13=$X$8),C13,"")&amp;" "&amp;IF(AND(E14=$S$12,F14=$X$8),C14,"")&amp;" "&amp;IF(AND(E15=$S$12,F15=$X$8),C15,"")&amp;" "&amp;IF(AND(E16=$S$12,F16=$X$8),C16,"")&amp;" "&amp;IF(AND(E17=$S$12,F17=$X$8),C17,"")&amp;" "&amp;IF(AND(E18=$S$12,F18=$X$8),C18,"")&amp;" "&amp;IF(AND(E19=$S$12,F19=$X$8),C19,"")&amp;" "&amp;IF(AND(E20=$S$12,F20=$X$8),C20,"")&amp;" "&amp;IF(AND(E21=$S$12,F21=$X$8),C21,"")&amp;" "&amp;IF(AND(E22=$S$12,F22=$X$8),C22,"")&amp;" "&amp;IF(AND(E23=$S$12,F23=$X$8),C23,"")&amp;" "&amp;IF(AND(E24=$S$12,F24=$X$8),C24,"")&amp;" "&amp;IF(AND(E25=$S$12,F25=$X$8),C25,"")&amp;" "&amp;IF(AND(E26=$S$12,F26=$X$8),C26,"")&amp;" "&amp;IF(AND(E27=$S$12,F27=$X$8),C27,"")&amp;" "&amp;IF(AND(E28=$S$12,F28=$X$8),C28,"")&amp;" "&amp;IF(AND(E29=$S$12,F29=$X$8),C29,"")&amp;" "&amp;IF(AND(E30=$S$12,F30=$X$8),C30,"")&amp;" "&amp;IF(AND(E31=$S$12,F31=$X$8),C31,"")&amp;" "&amp;IF(AND(E32=$S$12,F32=$X$8),C32,"")&amp;" "&amp;IF(AND(E33=$S$12,F33=$X$8),C33,"")&amp;" "&amp;IF(AND(E34=$S$12,F34=$X$8),C34,"")&amp;" "&amp;IF(AND(E35=$S$12,F35=$X$8),C35,"")&amp;" "&amp;IF(AND(E36=$S$12,F36=$X$8),C36,"")&amp;" "&amp;IF(AND(E37=$S$12,F37=$X$8),C37,"")&amp;" "&amp;IF(AND(E38=$S$12,F38=$X$8),C38,"")&amp;" "&amp;IF(AND(E39=$S$12,F39=$X$8),C39,"")&amp;" "&amp;IF(AND(E40=$S$12,F40=$X$8),C40,"")&amp;" "&amp;IF(AND(E41=$S$12,F41=$X$8),C41,"")&amp;" "&amp;IF(AND(E42=$S$12,F42=$X$8),C42,"")&amp;" "&amp;IF(AND(E43=$S$12,F43=$X$8),C43,"")&amp;" "&amp;IF(AND(E44=$S$12,F44=$X$8),C44,"")&amp;" "&amp;IF(AND(E45=$S$12,F45=$X$8),C45,"")&amp;" "&amp;IF(AND(E46=$S$12,F46=$X$8),C46,"")&amp;" "&amp;IF(AND(E47=$S$12,F47=$X$8),C47,"")&amp;" "&amp;IF(AND(E48=$S$12,F48=$X$8),C48,"")&amp;" "&amp;IF(AND(E49=$S$12,F49=$X$8),C49,"")&amp;" "&amp;IF(AND(E50=$S$12,F50=$X$8),C50,"")&amp;" "&amp;IF(AND(E51=$S$12,F51=$X$8),C51,"")&amp;" "&amp;IF(AND(E52=$S$12,F52=$X$8),C52,"")&amp;" "&amp;IF(AND(E53=$S$12,F53=$X$8),C53,"")&amp;" "&amp;IF(AND(E54=$S$12,F54=$X$8),C54,"")&amp;" "&amp;IF(AND(E55=$S$12,F55=$X$8),C55,"")&amp;" "&amp;IF(AND(E56=$S$12,F56=$X$8),C56,"")&amp;" "&amp;IF(AND(E57=$S$12,F57=$X$8),C57,"")&amp;" "&amp;IF(AND(E58=$S$12,F58=$X$8),C58,"")&amp;" "&amp;IF(AND(E59=$S$12,F59=$X$8),C59,"")&amp;" "&amp;IF(AND(E60=$S$12,F60=$X$8),C60,"")&amp;" "&amp;IF(AND(E61=$S$12,F61=$X$8),C61,"")&amp;" "&amp;IF(AND(E62=$S$12,F62=$X$8),C62,"")&amp;" "&amp;IF(AND(E63=$S$12,F63=$X$8),C63,"")&amp;" "&amp;IF(AND(E64=$S$12,F64=$X$8),C64,"")&amp;" "&amp;IF(AND(E65=$S$12,F65=$X$8),C65,"")&amp;" "&amp;IF(AND(E66=$S$12,F66=$X$8),C66,"")&amp;" "&amp;IF(AND(E67=$S$12,F67=$X$8),C67,"")&amp;" "&amp;IF(AND(E68=$S$12,F68=$X$8),C68,"")&amp;" "&amp;IF(AND(E69=$S$12,F69=$X$8),C69,"")&amp;" "&amp;IF(AND(E70=$S$12,F70=$X$8),C70,"")&amp;" "&amp;IF(AND(E71=$S$12,F71=$X$8),C71,"")&amp;" "&amp;IF(AND(E72=$S$12,F72=$X$8),C72,"")&amp;" "&amp;IF(AND(E73=$S$12,F73=$X$8),C73,"")&amp;" "&amp;IF(AND(E74=$S$12,F74=$X$8),C74,"")&amp;" "&amp;IF(AND(E75=$S$12,F75=$X$8),C75,"")&amp;" "&amp;IF(AND(E76=$S$12,F76=$X$8),C76,"")&amp;" "&amp;IF(AND(E77=$S$12,F77=$X$8),C77,"")&amp;" "&amp;IF(AND(E78=$S$12,F78=$X$8),C78,"")&amp;" "&amp;IF(AND(E79=$S$12,F79=$X$8),C79,"")&amp;" "&amp;IF(AND(E80=$S$12,F80=$X$8),C80,"")&amp;" "&amp;IF(AND(E81=$S$12,F81=$X$8),C81,"")&amp;" "&amp;IF(AND(E82=$S$12,F82=$X$8),C82,"")&amp;" "&amp;IF(AND(E83=$S$12,F83=$X$8),C83,"")&amp;" "&amp;IF(AND(E84=$S$12,F84=$X$8),C84,"")&amp;" "&amp;IF(AND(E85=$S$12,F85=$X$8),C85,"")&amp;" "&amp;IF(AND(E86=$S$12,F86=$X$8),C86,"")&amp;" "&amp;IF(AND(E87=$S$12,F87=$X$8),C87,"")&amp;" "&amp;IF(AND(E88=$S$12,F88=$X$8),C88,"")&amp;" "&amp;IF(AND(E89=$S$12,F89=$X$8),C89,"")&amp;" "&amp;IF(AND(E90=$S$12,F90=$X$8),C90,"")</f>
        <v xml:space="preserve">R1                    R21                     R42                                        </v>
      </c>
      <c r="P12" s="236"/>
      <c r="Q12" s="676"/>
      <c r="R12" s="205">
        <v>0.4</v>
      </c>
      <c r="S12" s="145" t="s">
        <v>49</v>
      </c>
      <c r="T12" s="156" t="s">
        <v>77</v>
      </c>
      <c r="U12" s="155" t="s">
        <v>76</v>
      </c>
      <c r="V12" s="155" t="s">
        <v>76</v>
      </c>
      <c r="W12" s="150" t="s">
        <v>75</v>
      </c>
      <c r="X12" s="151" t="s">
        <v>74</v>
      </c>
    </row>
    <row r="13" spans="1:24" ht="179.25" thickBot="1" x14ac:dyDescent="0.3">
      <c r="A13" s="230" t="str">
        <f>'[3]CONTEXTO E IDENTIFICACIÓN'!D59</f>
        <v>Direccionamiento Estratégico y Planeación</v>
      </c>
      <c r="B13" s="229" t="str">
        <f>'[3]CONTEXTO E IDENTIFICACIÓN'!F59</f>
        <v>Gestión del SGI</v>
      </c>
      <c r="C13" s="211" t="str">
        <f>'[3]CONTEXTO E IDENTIFICACIÓN'!A59</f>
        <v>R5</v>
      </c>
      <c r="D13" s="228" t="str">
        <f>'[3]CONTEXTO E IDENTIFICACIÓN'!N59</f>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E13" s="227" t="str">
        <f>'[3]PROB E IMPACTO INHERENTE'!I13</f>
        <v>Baja</v>
      </c>
      <c r="F13" s="227" t="str">
        <f>'[3]PROB E IMPACTO INHERENTE'!Q13</f>
        <v>Moderado</v>
      </c>
      <c r="G13" s="226" t="str">
        <f t="shared" si="0"/>
        <v>Moderado</v>
      </c>
      <c r="H13" s="236"/>
      <c r="I13" s="675"/>
      <c r="J13" s="157" t="s">
        <v>47</v>
      </c>
      <c r="K13" s="158" t="str">
        <f>+IF(AND(E9=$S$13,F9=$T$8),C9,"")&amp;" "&amp;IF(AND(E10=$S$13,F10=$T$8),C10,"")&amp;" "&amp;IF(AND(E11=$S$13,F11=$T$8),C11,"")&amp;" "&amp;IF(AND(E12=$S$13,F12=$T$8),C12,"")&amp;" "&amp;IF(AND(E13=$S$13,F13=$T$8),C13,"")&amp;" "&amp;IF(AND(E14=$S$13,F14=$T$8),C14,"")&amp;" "&amp;IF(AND(E15=$S$13,F15=$T$8),C15,"")&amp;" "&amp;IF(AND(E16=$S$13,F16=$T$8),C16,"")&amp;" "&amp;IF(AND(E17=$S$13,F17=$T$8),C17,"")&amp;" "&amp;IF(AND(E18=$S$13,F18=$T$8),C18,"")&amp;" "&amp;IF(AND(E19=$S$13,F19=$T$8),C19,"")&amp;" "&amp;IF(AND(E20=$S$13,F20=$T$8),C20,"")&amp;" "&amp;IF(AND(E21=$S$13,F21=$T$8),C21,"")&amp;" "&amp;IF(AND(E22=$S$13,F22=$T$8),C22,"")&amp;" "&amp;IF(AND(E23=$S$13,F23=$T$8),C23,"")&amp;" "&amp;IF(AND(E24=$S$13,F24=$T$8),C24,"")&amp;" "&amp;IF(AND(E25=$S$13,F25=$T$8),C25,"")&amp;" "&amp;IF(AND(E26=$S$13,F26=$T$8),C26,"")&amp;" "&amp;IF(AND(E27=$S$13,F27=$T$8),C27,"")&amp;" "&amp;IF(AND(E28=$S$13,F28=$T$8),C28,"")&amp;" "&amp;IF(AND(E29=$S$13,F29=$T$8),C29,"")&amp;" "&amp;IF(AND(E30=$S$13,F30=$T$8),C30,"")&amp;" "&amp;IF(AND(E31=$S$13,F31=$T$8),C31,"")&amp;" "&amp;IF(AND(E32=$S$13,F32=$T$8),C32,"")&amp;" "&amp;IF(AND(E33=$S$13,F33=$T$8),C33,"")&amp;" "&amp;IF(AND(E34=$S$13,F34=$T$8),C34,"")&amp;" "&amp;IF(AND(E35=$S$13,F35=$T$8),C35,"")&amp;" "&amp;IF(AND(E36=$S$13,F36=$T$8),C36,"")&amp;" "&amp;IF(AND(E37=$S$13,F37=$T$8),C37,"")&amp;" "&amp;IF(AND(E38=$S$13,F38=$T$8),C38,"")&amp;" "&amp;IF(AND(E39=$S$13,F39=$T$8),C39,"")&amp;" "&amp;IF(AND(E40=$S$13,F40=$T$8),C40,"")&amp;" "&amp;IF(AND(E41=$S$13,F41=$T$8),C41,"")&amp;" "&amp;IF(AND(E42=$S$13,F42=$T$8),C42,"")&amp;" "&amp;IF(AND(E43=$S$13,F43=$T$8),C43,"")&amp;" "&amp;IF(AND(E44=$S$13,F44=$T$8),C44,"")&amp;" "&amp;IF(AND(E45=$S$13,F45=$T$8),C45,"")&amp;" "&amp;IF(AND(E46=$S$13,F46=$T$8),C46,"")&amp;" "&amp;IF(AND(E47=$S$13,F47=$T$8),C47,"")&amp;" "&amp;IF(AND(E48=$S$13,F48=$T$8),C48,"")&amp;" "&amp;IF(AND(E49=$S$13,F49=$T$8),C49,"")&amp;" "&amp;IF(AND(E50=$S$13,F50=$T$8),C50,"")&amp;" "&amp;IF(AND(E51=$S$13,F51=$T$8),C51,"")&amp;" "&amp;IF(AND(E52=$S$13,F52=$T$8),C52,"")&amp;" "&amp;IF(AND(E53=$S$13,F53=$T$8),C53,"")&amp;" "&amp;IF(AND(E54=$S$13,F54=$T$8),C54,"")&amp;" "&amp;IF(AND(E55=$S$13,F55=$T$8),C55,"")&amp;" "&amp;IF(AND(E56=$S$13,F56=$T$8),C56,"")&amp;" "&amp;IF(AND(E57=$S$13,F57=$T$8),C57,"")&amp;" "&amp;IF(AND(E58=$S$13,F58=$T$8),C58,"")&amp;" "&amp;IF(AND(E59=$S$13,F59=$T$8),C59,"")&amp;" "&amp;IF(AND(E60=$S$13,F60=$T$8),C60,"")&amp;" "&amp;IF(AND(E61=$S$13,F61=$T$8),C61,"")&amp;" "&amp;IF(AND(E62=$S$13,F62=$T$8),C62,"")&amp;" "&amp;IF(AND(E63=$S$13,F63=$T$8),C63,"")&amp;" "&amp;IF(AND(E64=$S$13,F64=$T$8),C64,"")&amp;" "&amp;IF(AND(E65=$S$13,F65=$T$8),C65,"")&amp;" "&amp;IF(AND(E66=$S$13,F66=$T$8),C66,"")&amp;" "&amp;IF(AND(E67=$S$13,F67=$T$8),C67,"")&amp;" "&amp;IF(AND(E68=$S$13,F68=$T$8),C68,"")&amp;" "&amp;IF(AND(E69=$S$13,F69=$T$8),C69,"")&amp;" "&amp;IF(AND(E70=$S$13,F70=$T$8),C70,"")&amp;" "&amp;IF(AND(E71=$S$13,F71=$T$8),C71,"")&amp;" "&amp;IF(AND(E72=$S$13,F72=$T$8),C72,"")&amp;" "&amp;IF(AND(E73=$S$13,F73=$T$8),C73,"")&amp;" "&amp;IF(AND(E74=$S$13,F74=$T$8),C74,"")&amp;" "&amp;IF(AND(E75=$S$13,F75=$T$8),C75,"")&amp;" "&amp;IF(AND(E76=$S$13,F76=$T$8),C76,"")&amp;" "&amp;IF(AND(E77=$S$13,F77=$T$8),C77,"")&amp;" "&amp;IF(AND(E78=$S$13,F78=$T$8),C78,"")&amp;" "&amp;IF(AND(E79=$S$13,F79=$T$8),C79,"")&amp;" "&amp;IF(AND(E80=$S$13,F80=$T$8),C80,"")&amp;" "&amp;IF(AND(E81=$S$13,F81=$T$8),C81,"")&amp;" "&amp;IF(AND(E82=$S$13,F82=$T$8),C82,"")&amp;" "&amp;IF(AND(E83=$S$13,F83=$T$8),C83,"")&amp;" "&amp;IF(AND(E84=$S$13,F84=$T$8),C84,"")&amp;" "&amp;IF(AND(E85=$S$13,F85=$T$8),C85,"")&amp;" "&amp;IF(AND(E86=$S$13,F86=$T$8),C86,"")&amp;" "&amp;IF(AND(E87=$S$13,F87=$T$8),C87,"")&amp;" "&amp;IF(AND(E88=$S$13,F88=$T$8),C88,"")&amp;" "&amp;IF(AND(E89=$S$13,F89=$T$8),C89,"")&amp;" "&amp;IF(AND(E90=$S$13,F90=$T$8),C90,"")</f>
        <v xml:space="preserve">                                                                                 </v>
      </c>
      <c r="L13" s="158" t="str">
        <f>+IF(AND(E9=$S$13,F9=$U$8),C9,"")&amp;" "&amp;IF(AND(E10=$S$13,F10=$U$8),C10,"")&amp;" "&amp;IF(AND(E11=$S$13,F11=$U$8),C11,"")&amp;" "&amp;IF(AND(E12=$S$13,F12=$U$8),C12,"")&amp;" "&amp;IF(AND(E13=$S$13,F13=$U$8),C13,"")&amp;" "&amp;IF(AND(E14=$S$13,F14=$U$8),C14,"")&amp;" "&amp;IF(AND(E15=$S$13,F15=$U$8),C15,"")&amp;" "&amp;IF(AND(E16=$S$13,F16=$U$8),C16,"")&amp;" "&amp;IF(AND(E17=$S$13,F17=$U$8),C17,"")&amp;" "&amp;IF(AND(E18=$S$13,F18=$U$8),C18,"")&amp;" "&amp;IF(AND(E19=$S$13,F19=$U$8),C19,"")&amp;" "&amp;IF(AND(E20=$S$13,F20=$U$8),C20,"")&amp;" "&amp;IF(AND(E21=$S$13,F21=$U$8),C21,"")&amp;" "&amp;IF(AND(E22=$S$13,F22=$U$8),C22,"")&amp;" "&amp;IF(AND(E23=$S$13,F23=$U$8),C23,"")&amp;" "&amp;IF(AND(E24=$S$13,F24=$U$8),C24,"")&amp;" "&amp;IF(AND(E25=$S$13,F25=$U$8),C25,"")&amp;" "&amp;IF(AND(E26=$S$13,F26=$U$8),C26,"")&amp;" "&amp;IF(AND(E27=$S$13,F27=$U$8),C27,"")&amp;" "&amp;IF(AND(E28=$S$13,F28=$U$8),C28,"")&amp;" "&amp;IF(AND(E29=$S$13,F29=$U$8),C29,"")&amp;" "&amp;IF(AND(E30=$S$13,F30=$U$8),C30,"")&amp;" "&amp;IF(AND(E31=$S$13,F31=$U$8),C31,"")&amp;" "&amp;IF(AND(E32=$S$13,F32=$U$8),C32,"")&amp;" "&amp;IF(AND(E33=$S$13,F33=$U$8),C33,"")&amp;" "&amp;IF(AND(E34=$S$13,F34=$U$8),C34,"")&amp;" "&amp;IF(AND(E35=$S$13,F35=$U$8),C35,"")&amp;" "&amp;IF(AND(E36=$S$13,F36=$U$8),C36,"")&amp;" "&amp;IF(AND(E37=$S$13,F37=$U$8),C37,"")&amp;" "&amp;IF(AND(E38=$S$13,F38=$U$8),C38,"")&amp;" "&amp;IF(AND(E39=$S$13,F39=$U$8),C39,"")&amp;" "&amp;IF(AND(E40=$S$13,F40=$U$8),C40,"")&amp;" "&amp;IF(AND(E41=$S$13,F41=$U$8),C41,"")&amp;" "&amp;IF(AND(E42=$S$13,F42=$U$8),C42,"")&amp;" "&amp;IF(AND(E43=$S$13,F43=$U$8),C43,"")&amp;" "&amp;IF(AND(E44=$S$13,F44=$U$8),C44,"")&amp;" "&amp;IF(AND(E45=$S$13,F45=$U$8),C45,"")&amp;" "&amp;IF(AND(E46=$S$13,F46=$U$8),C46,"")&amp;" "&amp;IF(AND(E47=$S$13,F47=$U$8),C47,"")&amp;" "&amp;IF(AND(E48=$S$13,F48=$U$8),C48,"")&amp;" "&amp;IF(AND(E49=$S$13,F49=$U$8),C49,"")&amp;" "&amp;IF(AND(E50=$S$13,F50=$U$8),C50,"")&amp;" "&amp;IF(AND(E51=$S$13,F51=$U$8),C51,"")&amp;" "&amp;IF(AND(E52=$S$13,F52=$U$8),C52,"")&amp;" "&amp;IF(AND(E53=$S$13,F53=$U$8),C53,"")&amp;" "&amp;IF(AND(E54=$S$13,F54=$U$8),C54,"")&amp;" "&amp;IF(AND(E55=$S$13,F55=$U$8),C55,"")&amp;" "&amp;IF(AND(E56=$S$13,F56=$U$8),C56,"")&amp;" "&amp;IF(AND(E57=$S$13,F57=$U$8),C57,"")&amp;" "&amp;IF(AND(E58=$S$13,F58=$U$8),C58,"")&amp;" "&amp;IF(AND(E59=$S$13,F59=$U$8),C59,"")&amp;" "&amp;IF(AND(E60=$S$13,F60=$U$8),C60,"")&amp;" "&amp;IF(AND(E61=$S$13,F61=$U$8),C61,"")&amp;" "&amp;IF(AND(E62=$S$13,F62=$U$8),C62,"")&amp;" "&amp;IF(AND(E63=$S$13,F63=$U$8),C63,"")&amp;" "&amp;IF(AND(E64=$S$13,F64=$U$8),C64,"")&amp;" "&amp;IF(AND(E65=$S$13,F65=$U$8),C65,"")&amp;" "&amp;IF(AND(E66=$S$13,F66=$U$8),C66,"")&amp;" "&amp;IF(AND(E67=$S$13,F67=$U$8),C67,"")&amp;" "&amp;IF(AND(E68=$S$13,F68=$U$8),C68,"")&amp;" "&amp;IF(AND(E69=$S$13,F69=$U$8),C69,"")&amp;" "&amp;IF(AND(E70=$S$13,F70=$U$8),C70,"")&amp;" "&amp;IF(AND(E71=$S$13,F71=$U$8),C71,"")&amp;" "&amp;IF(AND(E72=$S$13,F72=$U$8),C72,"")&amp;" "&amp;IF(AND(E73=$S$13,F73=$U$8),C73,"")&amp;" "&amp;IF(AND(E74=$S$13,F74=$U$8),C74,"")&amp;" "&amp;IF(AND(E75=$S$13,F75=$U$8),C75,"")&amp;" "&amp;IF(AND(E76=$S$13,F76=$U$8),C76,"")&amp;" "&amp;IF(AND(E77=$S$13,F77=$U$8),C77,"")&amp;" "&amp;IF(AND(E78=$S$13,F78=$U$8),C78,"")&amp;" "&amp;IF(AND(E79=$S$13,F79=$U$8),C79,"")&amp;" "&amp;IF(AND(E80=$S$13,F80=$U$8),C80,"")&amp;" "&amp;IF(AND(E81=$S$13,F81=$U$8),C81,"")&amp;" "&amp;IF(AND(E82=$S$13,F82=$U$8),C82,"")&amp;" "&amp;IF(AND(E83=$S$13,F83=$U$8),C83,"")&amp;" "&amp;IF(AND(E84=$S$13,F84=$U$8),C84,"")&amp;" "&amp;IF(AND(E85=$S$13,F85=$U$8),C85,"")&amp;" "&amp;IF(AND(E86=$S$13,F86=$U$8),C86,"")&amp;" "&amp;IF(AND(E87=$S$13,F87=$U$8),C87,"")&amp;" "&amp;IF(AND(E88=$S$13,F88=$U$8),C88,"")&amp;" "&amp;IF(AND(E89=$S$13,F89=$U$8),C89,"")&amp;" "&amp;IF(AND(E90=$S$13,F90=$U$8),C90,"")</f>
        <v xml:space="preserve">                                                                                 </v>
      </c>
      <c r="M13" s="159" t="str">
        <f>+IF(AND(E9=$S$13,F9=$V$8),C9,"")&amp;" "&amp;IF(AND(E10=$S$13,F10=$V$8),C10,"")&amp;" "&amp;IF(AND(E11=$S$13,F11=$V$8),C11,"")&amp;" "&amp;IF(AND(E12=$S$13,F12=$V$8),C12,"")&amp;" "&amp;IF(AND(E13=$S$13,F13=$V$8),C13,"")&amp;" "&amp;IF(AND(E14=$S$13,F14=$V$8),C14,"")&amp;" "&amp;IF(AND(E15=$S$13,F15=$V$8),C15,"")&amp;" "&amp;IF(AND(E16=$S$13,F16=$V$8),C16,"")&amp;" "&amp;IF(AND(E17=$S$13,F17=$V$8),C17,"")&amp;" "&amp;IF(AND(E18=$S$13,F18=$V$8),C18,"")&amp;" "&amp;IF(AND(E19=$S$13,F19=$V$8),C19,"")&amp;" "&amp;IF(AND(E20=$S$13,F20=$V$8),C20,"")&amp;" "&amp;IF(AND(E21=$S$13,F21=$V$8),C21,"")&amp;" "&amp;IF(AND(E22=$S$13,F22=$V$8),C22,"")&amp;" "&amp;IF(AND(E23=$S$13,F23=$V$8),C23,"")&amp;" "&amp;IF(AND(E24=$S$13,F24=$V$8),C24,"")&amp;" "&amp;IF(AND(E25=$S$13,F25=$V$8),C25,"")&amp;" "&amp;IF(AND(E26=$S$13,F26=$V$8),C26,"")&amp;" "&amp;IF(AND(E27=$S$13,F27=$V$8),C27,"")&amp;" "&amp;IF(AND(E28=$S$13,F28=$V$8),C28,"")&amp;" "&amp;IF(AND(E29=$S$13,F29=$V$8),C29,"")&amp;" "&amp;IF(AND(E30=$S$13,F30=$V$8),C30,"")&amp;" "&amp;IF(AND(E31=$S$13,F31=$V$8),C31,"")&amp;" "&amp;IF(AND(E32=$S$13,F32=$V$8),C32,"")&amp;" "&amp;IF(AND(E33=$S$13,F33=$V$8),C33,"")&amp;" "&amp;IF(AND(E34=$S$13,F34=$V$8),C34,"")&amp;" "&amp;IF(AND(E35=$S$13,F35=$V$8),C35,"")&amp;" "&amp;IF(AND(E36=$S$13,F36=$V$8),C36,"")&amp;" "&amp;IF(AND(E37=$S$13,F37=$V$8),C37,"")&amp;" "&amp;IF(AND(E38=$S$13,F38=$V$8),C38,"")&amp;" "&amp;IF(AND(E39=$S$13,F39=$V$8),C39,"")&amp;" "&amp;IF(AND(E40=$S$13,F40=$V$8),C40,"")&amp;" "&amp;IF(AND(E41=$S$13,F41=$V$8),C41,"")&amp;" "&amp;IF(AND(E42=$S$13,F42=$V$8),C42,"")&amp;" "&amp;IF(AND(E43=$S$13,F43=$V$8),C43,"")&amp;" "&amp;IF(AND(E44=$S$13,F44=$V$8),C44,"")&amp;" "&amp;IF(AND(E45=$S$13,F45=$V$8),C45,"")&amp;" "&amp;IF(AND(E46=$S$13,F46=$V$8),C46,"")&amp;" "&amp;IF(AND(E47=$S$13,F47=$V$8),C47,"")&amp;" "&amp;IF(AND(E48=$S$13,F48=$V$8),C48,"")&amp;" "&amp;IF(AND(E49=$S$13,F49=$V$8),C49,"")&amp;" "&amp;IF(AND(E50=$S$13,F50=$V$8),C50,"")&amp;" "&amp;IF(AND(E51=$S$13,F51=$V$8),C51,"")&amp;" "&amp;IF(AND(E52=$S$13,F52=$V$8),C52,"")&amp;" "&amp;IF(AND(E53=$S$13,F53=$V$8),C53,"")&amp;" "&amp;IF(AND(E54=$S$13,F54=$V$8),C54,"")&amp;" "&amp;IF(AND(E55=$S$13,F55=$V$8),C55,"")&amp;" "&amp;IF(AND(E56=$S$13,F56=$V$8),C56,"")&amp;" "&amp;IF(AND(E57=$S$13,F57=$V$8),C57,"")&amp;" "&amp;IF(AND(E58=$S$13,F58=$V$8),C58,"")&amp;" "&amp;IF(AND(E59=$S$13,F59=$V$8),C59,"")&amp;" "&amp;IF(AND(E60=$S$13,F60=$V$8),C60,"")&amp;" "&amp;IF(AND(E61=$S$13,F61=$V$8),C61,"")&amp;" "&amp;IF(AND(E62=$S$13,F62=$V$8),C62,"")&amp;" "&amp;IF(AND(E63=$S$13,F63=$V$8),C63,"")&amp;" "&amp;IF(AND(E64=$S$13,F64=$V$8),C64,"")&amp;" "&amp;IF(AND(E65=$S$13,F65=$V$8),C65,"")&amp;" "&amp;IF(AND(E66=$S$13,F66=$V$8),C66,"")&amp;" "&amp;IF(AND(E67=$S$13,F67=$V$8),C67,"")&amp;" "&amp;IF(AND(E68=$S$13,F68=$V$8),C68,"")&amp;" "&amp;IF(AND(E69=$S$13,F69=$V$8),C69,"")&amp;" "&amp;IF(AND(E70=$S$13,F70=$V$8),C70,"")&amp;" "&amp;IF(AND(E71=$S$13,F71=$V$8),C71,"")&amp;" "&amp;IF(AND(E72=$S$13,F72=$V$8),C72,"")&amp;" "&amp;IF(AND(E73=$S$13,F73=$V$8),C73,"")&amp;" "&amp;IF(AND(E74=$S$13,F74=$V$8),C74,"")&amp;" "&amp;IF(AND(E75=$S$13,F75=$V$8),C75,"")&amp;" "&amp;IF(AND(E76=$S$13,F76=$V$8),C76,"")&amp;" "&amp;IF(AND(E77=$S$13,F77=$V$8),C77,"")&amp;" "&amp;IF(AND(E78=$S$13,F78=$V$8),C78,"")&amp;" "&amp;IF(AND(E79=$S$13,F79=$V$8),C79,"")&amp;" "&amp;IF(AND(E80=$S$13,F80=$V$8),C80,"")&amp;" "&amp;IF(AND(E81=$S$13,F81=$V$8),C81,"")&amp;" "&amp;IF(AND(E82=$S$13,F82=$V$8),C82,"")&amp;" "&amp;IF(AND(E83=$S$13,F83=$V$8),C83,"")&amp;" "&amp;IF(AND(E84=$S$13,F84=$V$8),C84,"")&amp;" "&amp;IF(AND(E85=$S$13,F85=$V$8),C85,"")&amp;" "&amp;IF(AND(E86=$S$13,F86=$V$8),C86,"")&amp;" "&amp;IF(AND(E87=$S$13,F87=$V$8),C87,"")&amp;" "&amp;IF(AND(E88=$S$13,F88=$V$8),C88,"")&amp;" "&amp;IF(AND(E89=$S$13,F89=$V$8),C89,"")&amp;" "&amp;IF(AND(E90=$S$13,F90=$V$8),C90,"")</f>
        <v xml:space="preserve"> R2                       R25                       R48          R58                        </v>
      </c>
      <c r="N13" s="160" t="str">
        <f>+IF(AND(E9=$S$13,F9=$W$8),C9,"")&amp;" "&amp;IF(AND(E10=$S$13,F10=$W$8),C10,"")&amp;" "&amp;IF(AND(E11=$S$13,F11=$W$8),C11,"")&amp;" "&amp;IF(AND(E12=$S$13,F12=$W$8),C12,"")&amp;" "&amp;IF(AND(E13=$S$13,F13=$W$8),C13,"")&amp;" "&amp;IF(AND(E14=$S$13,F14=$W$8),C14,"")&amp;" "&amp;IF(AND(E15=$S$13,F15=$W$8),C15,"")&amp;" "&amp;IF(AND(E16=$S$13,F16=$W$8),C16,"")&amp;" "&amp;IF(AND(E17=$S$13,F17=$W$8),C17,"")&amp;" "&amp;IF(AND(E18=$S$13,F18=$W$8),C18,"")&amp;" "&amp;IF(AND(E19=$S$13,F19=$W$8),C19,"")&amp;" "&amp;IF(AND(E20=$S$13,F20=$W$8),C20,"")&amp;" "&amp;IF(AND(E21=$S$13,F21=$W$8),C21,"")&amp;" "&amp;IF(AND(E22=$S$13,F22=$W$8),C22,"")&amp;" "&amp;IF(AND(E23=$S$13,F23=$W$8),C23,"")&amp;" "&amp;IF(AND(E24=$S$13,F24=$W$8),C24,"")&amp;" "&amp;IF(AND(E25=$S$13,F25=$W$8),C25,"")&amp;" "&amp;IF(AND(E26=$S$13,F26=$W$8),C26,"")&amp;" "&amp;IF(AND(E27=$S$13,F27=$W$8),C27,"")&amp;" "&amp;IF(AND(E28=$S$13,F28=$W$8),C28,"")&amp;" "&amp;IF(AND(E29=$S$13,F29=$W$8),C29,"")&amp;" "&amp;IF(AND(E30=$S$13,F30=$W$8),C30,"")&amp;" "&amp;IF(AND(E31=$S$13,F31=$W$8),C31,"")&amp;" "&amp;IF(AND(E32=$S$13,F32=$W$8),C32,"")&amp;" "&amp;IF(AND(E33=$S$13,F33=$W$8),C33,"")&amp;" "&amp;IF(AND(E34=$S$13,F34=$W$8),C34,"")&amp;" "&amp;IF(AND(E35=$S$13,F35=$W$8),C35,"")&amp;" "&amp;IF(AND(E36=$S$13,F36=$W$8),C36,"")&amp;" "&amp;IF(AND(E37=$S$13,F37=$W$8),C37,"")&amp;" "&amp;IF(AND(E38=$S$13,F38=$W$8),C38,"")&amp;" "&amp;IF(AND(E39=$S$13,F39=$W$8),C39,"")&amp;" "&amp;IF(AND(E40=$S$13,F40=$W$8),C40,"")&amp;" "&amp;IF(AND(E41=$S$13,F41=$W$8),C41,"")&amp;" "&amp;IF(AND(E42=$S$13,F42=$W$8),C42,"")&amp;" "&amp;IF(AND(E43=$S$13,F43=$W$8),C43,"")&amp;" "&amp;IF(AND(E44=$S$13,F44=$W$8),C44,"")&amp;" "&amp;IF(AND(E45=$S$13,F45=$W$8),C45,"")&amp;" "&amp;IF(AND(E46=$S$13,F46=$W$8),C46,"")&amp;" "&amp;IF(AND(E47=$S$13,F47=$W$8),C47,"")&amp;" "&amp;IF(AND(E48=$S$13,F48=$W$8),C48,"")&amp;" "&amp;IF(AND(E49=$S$13,F49=$W$8),C49,"")&amp;" "&amp;IF(AND(E50=$S$13,F50=$W$8),C50,"")&amp;" "&amp;IF(AND(E51=$S$13,F51=$W$8),C51,"")&amp;" "&amp;IF(AND(E52=$S$13,F52=$W$8),C52,"")&amp;" "&amp;IF(AND(E53=$S$13,F53=$W$8),C53,"")&amp;" "&amp;IF(AND(E54=$S$13,F54=$W$8),C54,"")&amp;" "&amp;IF(AND(E55=$S$13,F55=$W$8),C55,"")&amp;" "&amp;IF(AND(E56=$S$13,F56=$W$8),C56,"")&amp;" "&amp;IF(AND(E57=$S$13,F57=$W$8),C57,"")&amp;" "&amp;IF(AND(E58=$S$13,F58=$W$8),C58,"")&amp;" "&amp;IF(AND(E59=$S$13,F59=$W$8),C59,"")&amp;" "&amp;IF(AND(E60=$S$13,F60=$W$8),C60,"")&amp;" "&amp;IF(AND(E61=$S$13,F61=$W$8),C61,"")&amp;" "&amp;IF(AND(E62=$S$13,F62=$W$8),C62,"")&amp;" "&amp;IF(AND(E63=$S$13,F63=$W$8),C63,"")&amp;" "&amp;IF(AND(E64=$S$13,F64=$W$8),C64,"")&amp;" "&amp;IF(AND(E65=$S$13,F65=$W$8),C65,"")&amp;" "&amp;IF(AND(E66=$S$13,F66=$W$8),C66,"")&amp;" "&amp;IF(AND(E67=$S$13,F67=$W$8),C67,"")&amp;" "&amp;IF(AND(E68=$S$13,F68=$W$8),C68,"")&amp;" "&amp;IF(AND(E69=$S$13,F69=$W$8),C69,"")&amp;" "&amp;IF(AND(E70=$S$13,F70=$W$8),C70,"")&amp;" "&amp;IF(AND(E71=$S$13,F71=$W$8),C71,"")&amp;" "&amp;IF(AND(E72=$S$13,F72=$W$8),C72,"")&amp;" "&amp;IF(AND(E73=$S$13,F73=$W$8),C73,"")&amp;" "&amp;IF(AND(E74=$S$13,F74=$W$8),C74,"")&amp;" "&amp;IF(AND(E75=$S$13,F75=$W$8),C75,"")&amp;" "&amp;IF(AND(E76=$S$13,F76=$W$8),C76,"")&amp;" "&amp;IF(AND(E77=$S$13,F77=$W$8),C77,"")&amp;" "&amp;IF(AND(E78=$S$13,F78=$W$8),C78,"")&amp;" "&amp;IF(AND(E79=$S$13,F79=$W$8),C79,"")&amp;" "&amp;IF(AND(E80=$S$13,F80=$W$8),C80,"")&amp;" "&amp;IF(AND(E81=$S$13,F81=$W$8),C81,"")&amp;" "&amp;IF(AND(E82=$S$13,F82=$W$8),C82,"")&amp;" "&amp;IF(AND(E83=$S$13,F83=$W$8),C83,"")&amp;" "&amp;IF(AND(E84=$S$13,F84=$W$8),C84,"")&amp;" "&amp;IF(AND(E85=$S$13,F85=$W$8),C85,"")&amp;" "&amp;IF(AND(E86=$S$13,F86=$W$8),C86,"")&amp;" "&amp;IF(AND(E87=$S$13,F87=$W$8),C87,"")&amp;" "&amp;IF(AND(E88=$S$13,F88=$W$8),C88,"")&amp;" "&amp;IF(AND(E89=$S$13,F89=$W$8),C89,"")&amp;" "&amp;IF(AND(E90=$S$13,F90=$W$8),C90,"")</f>
        <v xml:space="preserve">                                                 R50 R51  R53                             </v>
      </c>
      <c r="O13" s="161" t="str">
        <f>+IF(AND(E9=$S$13,F9=$X$8),C9,"")&amp;" "&amp;IF(AND(E10=$S$13,F10=$X$8),C10,"")&amp;" "&amp;IF(AND(E11=$S$13,F11=$X$8),C11,"")&amp;" "&amp;IF(AND(E12=$S$13,F12=$X$8),C12,"")&amp;" "&amp;IF(AND(E13=$S$13,F13=$X$8),C13,"")&amp;" "&amp;IF(AND(E14=$S$13,F14=$X$8),C14,"")&amp;" "&amp;IF(AND(E15=$S$13,F15=$X$8),C15,"")&amp;" "&amp;IF(AND(E16=$S$13,F16=$X$8),C16,"")&amp;" "&amp;IF(AND(E17=$S$13,F17=$X$8),C17,"")&amp;" "&amp;IF(AND(E18=$S$13,F18=$X$8),C18,"")&amp;" "&amp;IF(AND(E19=$S$13,F19=$X$8),C19,"")&amp;" "&amp;IF(AND(E20=$S$13,F20=$X$8),C20,"")&amp;" "&amp;IF(AND(E21=$S$13,F21=$X$8),C21,"")&amp;" "&amp;IF(AND(E22=$S$13,F22=$X$8),C22,"")&amp;" "&amp;IF(AND(E23=$S$13,F23=$X$8),C23,"")&amp;" "&amp;IF(AND(E24=$S$13,F24=$X$8),C24,"")&amp;" "&amp;IF(AND(E25=$S$13,F25=$X$8),C25,"")&amp;" "&amp;IF(AND(E26=$S$13,F26=$X$8),C26,"")&amp;" "&amp;IF(AND(E27=$S$13,F27=$X$8),C27,"")&amp;" "&amp;IF(AND(E28=$S$13,F28=$X$8),C28,"")&amp;" "&amp;IF(AND(E29=$S$13,F29=$X$8),C29,"")&amp;" "&amp;IF(AND(E30=$S$13,F30=$X$8),C30,"")&amp;" "&amp;IF(AND(E31=$S$13,F31=$X$8),C31,"")&amp;" "&amp;IF(AND(E32=$S$13,F32=$X$8),C32,"")&amp;" "&amp;IF(AND(E33=$S$13,F33=$X$8),C33,"")&amp;" "&amp;IF(AND(E34=$S$13,F34=$X$8),C34,"")&amp;" "&amp;IF(AND(E35=$S$13,F35=$X$8),C35,"")&amp;" "&amp;IF(AND(E36=$S$13,F36=$X$8),C36,"")&amp;" "&amp;IF(AND(E37=$S$13,F37=$X$8),C37,"")&amp;" "&amp;IF(AND(E38=$S$13,F38=$X$8),C38,"")&amp;" "&amp;IF(AND(E39=$S$13,F39=$X$8),C39,"")&amp;" "&amp;IF(AND(E40=$S$13,F40=$X$8),C40,"")&amp;" "&amp;IF(AND(E41=$S$13,F41=$X$8),C41,"")&amp;" "&amp;IF(AND(E42=$S$13,F42=$X$8),C42,"")&amp;" "&amp;IF(AND(E43=$S$13,F43=$X$8),C43,"")&amp;" "&amp;IF(AND(E44=$S$13,F44=$X$8),C44,"")&amp;" "&amp;IF(AND(E45=$S$13,F45=$X$8),C45,"")&amp;" "&amp;IF(AND(E46=$S$13,F46=$X$8),C46,"")&amp;" "&amp;IF(AND(E47=$S$13,F47=$X$8),C47,"")&amp;" "&amp;IF(AND(E48=$S$13,F48=$X$8),C48,"")&amp;" "&amp;IF(AND(E49=$S$13,F49=$X$8),C49,"")&amp;" "&amp;IF(AND(E50=$S$13,F50=$X$8),C50,"")&amp;" "&amp;IF(AND(E51=$S$13,F51=$X$8),C51,"")&amp;" "&amp;IF(AND(E52=$S$13,F52=$X$8),C52,"")&amp;" "&amp;IF(AND(E53=$S$13,F53=$X$8),C53,"")&amp;" "&amp;IF(AND(E54=$S$13,F54=$X$8),C54,"")&amp;" "&amp;IF(AND(E55=$S$13,F55=$X$8),C55,"")&amp;" "&amp;IF(AND(E56=$S$13,F56=$X$8),C56,"")&amp;" "&amp;IF(AND(E57=$S$13,F57=$X$8),C57,"")&amp;" "&amp;IF(AND(E58=$S$13,F58=$X$8),C58,"")&amp;" "&amp;IF(AND(E59=$S$13,F59=$X$8),C59,"")&amp;" "&amp;IF(AND(E60=$S$13,F60=$X$8),C60,"")&amp;" "&amp;IF(AND(E61=$S$13,F61=$X$8),C61,"")&amp;" "&amp;IF(AND(E62=$S$13,F62=$X$8),C62,"")&amp;" "&amp;IF(AND(E63=$S$13,F63=$X$8),C63,"")&amp;" "&amp;IF(AND(E64=$S$13,F64=$X$8),C64,"")&amp;" "&amp;IF(AND(E65=$S$13,F65=$X$8),C65,"")&amp;" "&amp;IF(AND(E66=$S$13,F66=$X$8),C66,"")&amp;" "&amp;IF(AND(E67=$S$13,F67=$X$8),C67,"")&amp;" "&amp;IF(AND(E68=$S$13,F68=$X$8),C68,"")&amp;" "&amp;IF(AND(E69=$S$13,F69=$X$8),C69,"")&amp;" "&amp;IF(AND(E70=$S$13,F70=$X$8),C70,"")&amp;" "&amp;IF(AND(E71=$S$13,F71=$X$8),C71,"")&amp;" "&amp;IF(AND(E72=$S$13,F72=$X$8),C72,"")&amp;" "&amp;IF(AND(E73=$S$13,F73=$X$8),C73,"")&amp;" "&amp;IF(AND(E74=$S$13,F74=$X$8),C74,"")&amp;" "&amp;IF(AND(E75=$S$13,F75=$X$8),C75,"")&amp;" "&amp;IF(AND(E76=$S$13,F76=$X$8),C76,"")&amp;" "&amp;IF(AND(E77=$S$13,F77=$X$8),C77,"")&amp;" "&amp;IF(AND(E78=$S$13,F78=$X$8),C78,"")&amp;" "&amp;IF(AND(E79=$S$13,F79=$X$8),C79,"")&amp;" "&amp;IF(AND(E80=$S$13,F80=$X$8),C80,"")&amp;" "&amp;IF(AND(E81=$S$13,F81=$X$8),C81,"")&amp;" "&amp;IF(AND(E82=$S$13,F82=$X$8),C82,"")&amp;" "&amp;IF(AND(E83=$S$13,F83=$X$8),C83,"")&amp;" "&amp;IF(AND(E84=$S$13,F84=$X$8),C84,"")&amp;" "&amp;IF(AND(E85=$S$13,F85=$X$8),C85,"")&amp;" "&amp;IF(AND(E86=$S$13,F86=$X$8),C86,"")&amp;" "&amp;IF(AND(E87=$S$13,F87=$X$8),C87,"")&amp;" "&amp;IF(AND(E88=$S$13,F88=$X$8),C88,"")&amp;" "&amp;IF(AND(E89=$S$13,F89=$X$8),C89,"")&amp;" "&amp;IF(AND(E90=$S$13,F90=$X$8),C90,"")</f>
        <v xml:space="preserve">           R12      R18             R31                             R60                      </v>
      </c>
      <c r="P13" s="236"/>
      <c r="Q13" s="677"/>
      <c r="R13" s="206">
        <v>0.2</v>
      </c>
      <c r="S13" s="162" t="s">
        <v>47</v>
      </c>
      <c r="T13" s="158" t="s">
        <v>77</v>
      </c>
      <c r="U13" s="158" t="s">
        <v>77</v>
      </c>
      <c r="V13" s="159" t="s">
        <v>76</v>
      </c>
      <c r="W13" s="160" t="s">
        <v>75</v>
      </c>
      <c r="X13" s="161" t="s">
        <v>74</v>
      </c>
    </row>
    <row r="14" spans="1:24" ht="102" x14ac:dyDescent="0.25">
      <c r="A14" s="230" t="str">
        <f>'[3]CONTEXTO E IDENTIFICACIÓN'!D60</f>
        <v>Gestión de Comunicaciones</v>
      </c>
      <c r="B14" s="229" t="str">
        <f>'[3]CONTEXTO E IDENTIFICACIÓN'!F60</f>
        <v>Gestión de Comunicaciones Externas
Gestión de Comunicaciones Internas</v>
      </c>
      <c r="C14" s="211" t="str">
        <f>'[3]CONTEXTO E IDENTIFICACIÓN'!A60</f>
        <v>R6</v>
      </c>
      <c r="D14" s="228" t="str">
        <f>'[3]CONTEXTO E IDENTIFICACIÓN'!N60</f>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E14" s="227" t="str">
        <f>'[3]PROB E IMPACTO INHERENTE'!I14</f>
        <v>Alta</v>
      </c>
      <c r="F14" s="227" t="str">
        <f>'[3]PROB E IMPACTO INHERENTE'!Q14</f>
        <v>Mayor</v>
      </c>
      <c r="G14" s="226" t="str">
        <f t="shared" si="0"/>
        <v>Alto</v>
      </c>
      <c r="H14" s="236"/>
      <c r="I14" s="236"/>
      <c r="J14" s="236"/>
      <c r="K14" s="236"/>
      <c r="L14" s="236"/>
      <c r="M14" s="236"/>
      <c r="N14" s="236"/>
      <c r="O14" s="236"/>
      <c r="P14" s="236"/>
      <c r="Q14" s="199"/>
      <c r="R14" s="199"/>
      <c r="S14" s="199"/>
      <c r="T14" s="199"/>
      <c r="U14" s="199"/>
      <c r="V14" s="199"/>
      <c r="W14" s="199"/>
      <c r="X14" s="199"/>
    </row>
    <row r="15" spans="1:24" ht="51" x14ac:dyDescent="0.25">
      <c r="A15" s="230" t="str">
        <f>'[3]CONTEXTO E IDENTIFICACIÓN'!D61</f>
        <v>Gestión Comercial</v>
      </c>
      <c r="B15" s="229" t="str">
        <f>'[3]CONTEXTO E IDENTIFICACIÓN'!F61</f>
        <v>Gestión Comercial</v>
      </c>
      <c r="C15" s="211" t="str">
        <f>'[3]CONTEXTO E IDENTIFICACIÓN'!A61</f>
        <v>R7</v>
      </c>
      <c r="D15" s="228" t="str">
        <f>'[3]CONTEXTO E IDENTIFICACIÓN'!N61</f>
        <v>Posibilidad de pérdida Reputacional por manipulación y/o sustracción de la información misional que maneja el proceso, para beneficio propio y/o de un particular debido a istemas de información susceptibles de manipulación o adulteración por falta de seguridad</v>
      </c>
      <c r="E15" s="227" t="str">
        <f>'[3]PROB E IMPACTO INHERENTE'!I15</f>
        <v>Media</v>
      </c>
      <c r="F15" s="227" t="str">
        <f>'[3]PROB E IMPACTO INHERENTE'!Q15</f>
        <v>Catastrófico</v>
      </c>
      <c r="G15" s="226" t="str">
        <f t="shared" si="0"/>
        <v>Extremo</v>
      </c>
      <c r="H15" s="236"/>
      <c r="I15" s="236"/>
      <c r="J15" s="236"/>
      <c r="K15" s="236"/>
      <c r="L15" s="236"/>
      <c r="M15" s="236"/>
      <c r="N15" s="236"/>
      <c r="O15" s="236"/>
      <c r="P15" s="236"/>
      <c r="Q15" s="199"/>
      <c r="R15" s="199"/>
      <c r="S15" s="199"/>
      <c r="T15" s="242" t="s">
        <v>762</v>
      </c>
      <c r="U15" s="199"/>
      <c r="V15" s="240"/>
      <c r="W15" s="240"/>
      <c r="X15" s="240"/>
    </row>
    <row r="16" spans="1:24" ht="127.5" x14ac:dyDescent="0.25">
      <c r="A16" s="230" t="str">
        <f>'[3]CONTEXTO E IDENTIFICACIÓN'!D62</f>
        <v>Gestión de Servicio Al Ciudadano</v>
      </c>
      <c r="B16" s="229" t="str">
        <f>'[3]CONTEXTO E IDENTIFICACIÓN'!F62</f>
        <v>Gestión de Atención al Ciudadano</v>
      </c>
      <c r="C16" s="211" t="str">
        <f>'[3]CONTEXTO E IDENTIFICACIÓN'!A62</f>
        <v>R8</v>
      </c>
      <c r="D16" s="228" t="str">
        <f>'[3]CONTEXTO E IDENTIFICACIÓN'!N62</f>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E16" s="227" t="str">
        <f>'[3]PROB E IMPACTO INHERENTE'!I16</f>
        <v>Muy Alta</v>
      </c>
      <c r="F16" s="227" t="str">
        <f>'[3]PROB E IMPACTO INHERENTE'!Q16</f>
        <v>Mayor</v>
      </c>
      <c r="G16" s="226" t="str">
        <f t="shared" si="0"/>
        <v>Alto</v>
      </c>
      <c r="H16" s="236"/>
      <c r="I16" s="236"/>
      <c r="J16" s="236"/>
      <c r="K16" s="236"/>
      <c r="L16" s="236"/>
      <c r="M16" s="236"/>
      <c r="N16" s="236"/>
      <c r="O16" s="236"/>
      <c r="P16" s="236"/>
      <c r="Q16" s="199"/>
      <c r="R16" s="199"/>
      <c r="S16" s="199"/>
      <c r="T16" s="241" t="s">
        <v>74</v>
      </c>
      <c r="U16" s="199"/>
      <c r="V16" s="240"/>
      <c r="W16" s="240"/>
      <c r="X16" s="240"/>
    </row>
    <row r="17" spans="1:24" ht="153" x14ac:dyDescent="0.25">
      <c r="A17" s="230" t="str">
        <f>'[3]CONTEXTO E IDENTIFICACIÓN'!D63</f>
        <v>Gestión de Servicio Al Ciudadano</v>
      </c>
      <c r="B17" s="229" t="str">
        <f>'[3]CONTEXTO E IDENTIFICACIÓN'!F63</f>
        <v>Gestión de Atención al Ciudadano</v>
      </c>
      <c r="C17" s="211" t="str">
        <f>'[3]CONTEXTO E IDENTIFICACIÓN'!A63</f>
        <v>R9</v>
      </c>
      <c r="D17" s="228" t="str">
        <f>'[3]CONTEXTO E IDENTIFICACIÓN'!N63</f>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
      <c r="E17" s="227" t="str">
        <f>'[3]PROB E IMPACTO INHERENTE'!I17</f>
        <v>Muy Alta</v>
      </c>
      <c r="F17" s="227" t="str">
        <f>'[3]PROB E IMPACTO INHERENTE'!Q17</f>
        <v>Catastrófico</v>
      </c>
      <c r="G17" s="226" t="str">
        <f t="shared" si="0"/>
        <v>Extremo</v>
      </c>
      <c r="H17" s="236"/>
      <c r="I17" s="236"/>
      <c r="J17" s="236"/>
      <c r="K17" s="236"/>
      <c r="L17" s="236"/>
      <c r="M17" s="236"/>
      <c r="N17" s="236"/>
      <c r="O17" s="236"/>
      <c r="P17" s="236"/>
      <c r="Q17" s="199"/>
      <c r="R17" s="199"/>
      <c r="S17" s="199"/>
      <c r="T17" s="150" t="s">
        <v>75</v>
      </c>
      <c r="U17" s="240"/>
      <c r="V17" s="240"/>
      <c r="W17" s="240"/>
      <c r="X17" s="240"/>
    </row>
    <row r="18" spans="1:24" ht="109.5" customHeight="1" x14ac:dyDescent="0.25">
      <c r="A18" s="230" t="str">
        <f>'[3]CONTEXTO E IDENTIFICACIÓN'!D64</f>
        <v>Gestión de Regulación y Habilitación</v>
      </c>
      <c r="B18" s="229" t="str">
        <f>'[3]CONTEXTO E IDENTIFICACIÓN'!F64</f>
        <v>Regulación</v>
      </c>
      <c r="C18" s="211" t="str">
        <f>'[3]CONTEXTO E IDENTIFICACIÓN'!A64</f>
        <v>R10</v>
      </c>
      <c r="D18" s="228" t="str">
        <f>'[3]CONTEXTO E IDENTIFICACIÓN'!N64</f>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E18" s="227" t="str">
        <f>'[3]PROB E IMPACTO INHERENTE'!I18</f>
        <v>Media</v>
      </c>
      <c r="F18" s="227" t="str">
        <f>'[3]PROB E IMPACTO INHERENTE'!Q18</f>
        <v>Mayor</v>
      </c>
      <c r="G18" s="226" t="str">
        <f t="shared" si="0"/>
        <v>Alto</v>
      </c>
      <c r="H18" s="236"/>
      <c r="I18" s="236"/>
      <c r="J18" s="236"/>
      <c r="K18" s="236"/>
      <c r="L18" s="236"/>
      <c r="M18" s="236"/>
      <c r="N18" s="236"/>
      <c r="O18" s="236"/>
      <c r="P18" s="236"/>
      <c r="Q18" s="199"/>
      <c r="R18" s="199"/>
      <c r="S18" s="239"/>
      <c r="T18" s="155" t="s">
        <v>76</v>
      </c>
      <c r="U18" s="239"/>
      <c r="V18" s="239"/>
      <c r="W18" s="239"/>
      <c r="X18" s="239"/>
    </row>
    <row r="19" spans="1:24" ht="42.75" x14ac:dyDescent="0.25">
      <c r="A19" s="230" t="str">
        <f>'[3]CONTEXTO E IDENTIFICACIÓN'!D65</f>
        <v>Gestión de Regulación y Habilitación</v>
      </c>
      <c r="B19" s="229" t="str">
        <f>'[3]CONTEXTO E IDENTIFICACIÓN'!F65</f>
        <v>Regulación</v>
      </c>
      <c r="C19" s="211" t="str">
        <f>'[3]CONTEXTO E IDENTIFICACIÓN'!A65</f>
        <v>R11</v>
      </c>
      <c r="D19" s="228" t="str">
        <f>'[3]CONTEXTO E IDENTIFICACIÓN'!N65</f>
        <v>Posibilidad de pérdida Reputacional por declaratoria de inaplicación de la regulación expedida por la entidad debido a que se identifica la ilegalidad del acto por parte de un ente judicial.</v>
      </c>
      <c r="E19" s="227" t="str">
        <f>'[3]PROB E IMPACTO INHERENTE'!I19</f>
        <v>Baja</v>
      </c>
      <c r="F19" s="227" t="str">
        <f>'[3]PROB E IMPACTO INHERENTE'!Q19</f>
        <v>Mayor</v>
      </c>
      <c r="G19" s="226" t="str">
        <f t="shared" si="0"/>
        <v>Alto</v>
      </c>
      <c r="H19" s="236"/>
      <c r="I19" s="236"/>
      <c r="J19" s="236"/>
      <c r="K19" s="236"/>
      <c r="L19" s="236"/>
      <c r="M19" s="236"/>
      <c r="N19" s="236"/>
      <c r="O19" s="236"/>
      <c r="P19" s="236"/>
      <c r="Q19" s="199"/>
      <c r="R19" s="199"/>
      <c r="S19" s="239"/>
      <c r="T19" s="156" t="s">
        <v>77</v>
      </c>
      <c r="U19" s="199"/>
      <c r="V19" s="199"/>
      <c r="W19" s="199"/>
      <c r="X19" s="199"/>
    </row>
    <row r="20" spans="1:24" ht="111" customHeight="1" x14ac:dyDescent="0.25">
      <c r="A20" s="230" t="str">
        <f>'[3]CONTEXTO E IDENTIFICACIÓN'!D66</f>
        <v>Gestión de Información Geográfica</v>
      </c>
      <c r="B20" s="229" t="str">
        <f>'[3]CONTEXTO E IDENTIFICACIÓN'!F66</f>
        <v>Gestión Geográfica</v>
      </c>
      <c r="C20" s="211" t="str">
        <f>'[3]CONTEXTO E IDENTIFICACIÓN'!A66</f>
        <v>R12</v>
      </c>
      <c r="D20" s="228" t="str">
        <f>'[3]CONTEXTO E IDENTIFICACIÓN'!N66</f>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E20" s="227" t="str">
        <f>'[3]PROB E IMPACTO INHERENTE'!I20</f>
        <v>Muy Baja</v>
      </c>
      <c r="F20" s="227" t="str">
        <f>'[3]PROB E IMPACTO INHERENTE'!Q20</f>
        <v>Catastrófico</v>
      </c>
      <c r="G20" s="226" t="str">
        <f t="shared" si="0"/>
        <v>Extremo</v>
      </c>
      <c r="H20" s="236"/>
      <c r="I20" s="236"/>
      <c r="J20" s="236"/>
      <c r="K20" s="236"/>
      <c r="L20" s="236"/>
      <c r="M20" s="236"/>
      <c r="N20" s="236"/>
      <c r="O20" s="236"/>
      <c r="P20" s="236"/>
      <c r="Q20" s="237"/>
      <c r="R20" s="237"/>
      <c r="S20" s="239"/>
      <c r="T20" s="199"/>
      <c r="U20" s="199"/>
      <c r="V20" s="199"/>
      <c r="W20" s="199"/>
      <c r="X20" s="199"/>
    </row>
    <row r="21" spans="1:24" ht="127.5" customHeight="1" x14ac:dyDescent="0.25">
      <c r="A21" s="230" t="str">
        <f>'[3]CONTEXTO E IDENTIFICACIÓN'!D67</f>
        <v>Gestión de Información Geográfica</v>
      </c>
      <c r="B21" s="229" t="str">
        <f>'[3]CONTEXTO E IDENTIFICACIÓN'!F67</f>
        <v>Gestión Geográfica</v>
      </c>
      <c r="C21" s="211" t="str">
        <f>'[3]CONTEXTO E IDENTIFICACIÓN'!A67</f>
        <v>R13</v>
      </c>
      <c r="D21" s="228" t="str">
        <f>'[3]CONTEXTO E IDENTIFICACIÓN'!N67</f>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E21" s="227" t="str">
        <f>'[3]PROB E IMPACTO INHERENTE'!I21</f>
        <v>Media</v>
      </c>
      <c r="F21" s="227" t="str">
        <f>'[3]PROB E IMPACTO INHERENTE'!Q21</f>
        <v>Catastrófico</v>
      </c>
      <c r="G21" s="226" t="str">
        <f t="shared" si="0"/>
        <v>Extremo</v>
      </c>
      <c r="H21" s="236"/>
      <c r="I21" s="236"/>
      <c r="J21" s="236"/>
      <c r="K21" s="236"/>
      <c r="L21" s="236"/>
      <c r="M21" s="236"/>
      <c r="N21" s="236"/>
      <c r="O21" s="236"/>
      <c r="P21" s="236"/>
      <c r="Q21" s="237"/>
      <c r="R21" s="237"/>
      <c r="S21" s="238"/>
      <c r="T21" s="199"/>
      <c r="U21" s="199"/>
      <c r="V21" s="199"/>
      <c r="W21" s="199"/>
      <c r="X21" s="199"/>
    </row>
    <row r="22" spans="1:24" ht="178.5" x14ac:dyDescent="0.25">
      <c r="A22" s="230" t="str">
        <f>'[3]CONTEXTO E IDENTIFICACIÓN'!D68</f>
        <v>Gestión de Información Geográfica</v>
      </c>
      <c r="B22" s="229" t="str">
        <f>'[3]CONTEXTO E IDENTIFICACIÓN'!F68</f>
        <v>Gestión Geográfica</v>
      </c>
      <c r="C22" s="211" t="str">
        <f>'[3]CONTEXTO E IDENTIFICACIÓN'!A68</f>
        <v>R14</v>
      </c>
      <c r="D22" s="228" t="str">
        <f>'[3]CONTEXTO E IDENTIFICACIÓN'!N68</f>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E22" s="227" t="str">
        <f>'[3]PROB E IMPACTO INHERENTE'!I22</f>
        <v>Media</v>
      </c>
      <c r="F22" s="227" t="str">
        <f>'[3]PROB E IMPACTO INHERENTE'!Q22</f>
        <v>Catastrófico</v>
      </c>
      <c r="G22" s="226" t="str">
        <f t="shared" si="0"/>
        <v>Extremo</v>
      </c>
      <c r="H22" s="236"/>
      <c r="I22" s="236"/>
      <c r="J22" s="236"/>
      <c r="K22" s="236"/>
      <c r="L22" s="236"/>
      <c r="M22" s="236"/>
      <c r="N22" s="236"/>
      <c r="O22" s="236"/>
      <c r="P22" s="236"/>
      <c r="Q22" s="237"/>
      <c r="R22" s="237"/>
      <c r="S22" s="238"/>
      <c r="T22" s="199"/>
      <c r="U22" s="199"/>
      <c r="V22" s="199"/>
      <c r="W22" s="199"/>
      <c r="X22" s="199"/>
    </row>
    <row r="23" spans="1:24" ht="129" customHeight="1" x14ac:dyDescent="0.25">
      <c r="A23" s="230" t="str">
        <f>'[3]CONTEXTO E IDENTIFICACIÓN'!D69</f>
        <v>Gestión de Información Geográfica</v>
      </c>
      <c r="B23" s="229" t="str">
        <f>'[3]CONTEXTO E IDENTIFICACIÓN'!F69</f>
        <v>Gestión Geográfica</v>
      </c>
      <c r="C23" s="211" t="str">
        <f>'[3]CONTEXTO E IDENTIFICACIÓN'!A69</f>
        <v>R15</v>
      </c>
      <c r="D23" s="228" t="str">
        <f>'[3]CONTEXTO E IDENTIFICACIÓN'!N69</f>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E23" s="227" t="str">
        <f>'[3]PROB E IMPACTO INHERENTE'!I23</f>
        <v>Baja</v>
      </c>
      <c r="F23" s="227" t="str">
        <f>'[3]PROB E IMPACTO INHERENTE'!Q23</f>
        <v>Mayor</v>
      </c>
      <c r="G23" s="226" t="str">
        <f t="shared" si="0"/>
        <v>Alto</v>
      </c>
      <c r="H23" s="236"/>
      <c r="I23" s="236"/>
      <c r="J23" s="236"/>
      <c r="K23" s="236"/>
      <c r="L23" s="236"/>
      <c r="M23" s="236"/>
      <c r="N23" s="236"/>
      <c r="O23" s="236"/>
      <c r="P23" s="236"/>
      <c r="Q23" s="237"/>
      <c r="R23" s="237"/>
      <c r="S23" s="238"/>
      <c r="T23" s="199"/>
      <c r="U23" s="199"/>
      <c r="V23" s="199"/>
      <c r="W23" s="199"/>
      <c r="X23" s="199"/>
    </row>
    <row r="24" spans="1:24" ht="113.25" customHeight="1" x14ac:dyDescent="0.25">
      <c r="A24" s="230" t="str">
        <f>'[3]CONTEXTO E IDENTIFICACIÓN'!D70</f>
        <v>Gestión de Información Geográfica</v>
      </c>
      <c r="B24" s="229" t="str">
        <f>'[3]CONTEXTO E IDENTIFICACIÓN'!F70</f>
        <v>Gestión Geodésica</v>
      </c>
      <c r="C24" s="211" t="str">
        <f>'[3]CONTEXTO E IDENTIFICACIÓN'!A70</f>
        <v>R16</v>
      </c>
      <c r="D24" s="228" t="str">
        <f>'[3]CONTEXTO E IDENTIFICACIÓN'!N70</f>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
      <c r="E24" s="227" t="str">
        <f>'[3]PROB E IMPACTO INHERENTE'!I24</f>
        <v>Baja</v>
      </c>
      <c r="F24" s="227" t="str">
        <f>'[3]PROB E IMPACTO INHERENTE'!Q24</f>
        <v>Mayor</v>
      </c>
      <c r="G24" s="226" t="str">
        <f t="shared" si="0"/>
        <v>Alto</v>
      </c>
      <c r="H24" s="236"/>
      <c r="I24" s="236"/>
      <c r="J24" s="236"/>
      <c r="K24" s="236"/>
      <c r="L24" s="236"/>
      <c r="M24" s="236"/>
      <c r="N24" s="236"/>
      <c r="O24" s="236"/>
      <c r="P24" s="236"/>
      <c r="Q24" s="237"/>
      <c r="R24" s="237"/>
      <c r="S24" s="238"/>
      <c r="T24" s="199"/>
      <c r="U24" s="199"/>
      <c r="V24" s="199"/>
      <c r="W24" s="199"/>
      <c r="X24" s="199"/>
    </row>
    <row r="25" spans="1:24" ht="165.75" x14ac:dyDescent="0.25">
      <c r="A25" s="230" t="str">
        <f>'[3]CONTEXTO E IDENTIFICACIÓN'!D71</f>
        <v>Gestión de Información Geográfica</v>
      </c>
      <c r="B25" s="229" t="str">
        <f>'[3]CONTEXTO E IDENTIFICACIÓN'!F71</f>
        <v>Gestión Geodésica</v>
      </c>
      <c r="C25" s="211" t="str">
        <f>'[3]CONTEXTO E IDENTIFICACIÓN'!A71</f>
        <v>R17</v>
      </c>
      <c r="D25" s="228" t="str">
        <f>'[3]CONTEXTO E IDENTIFICACIÓN'!N71</f>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
      <c r="E25" s="227" t="str">
        <f>'[3]PROB E IMPACTO INHERENTE'!I25</f>
        <v>Baja</v>
      </c>
      <c r="F25" s="227" t="str">
        <f>'[3]PROB E IMPACTO INHERENTE'!Q25</f>
        <v>Mayor</v>
      </c>
      <c r="G25" s="226" t="str">
        <f t="shared" si="0"/>
        <v>Alto</v>
      </c>
      <c r="H25" s="236"/>
      <c r="I25" s="236"/>
      <c r="J25" s="236"/>
      <c r="K25" s="236"/>
      <c r="L25" s="236"/>
      <c r="M25" s="236"/>
      <c r="N25" s="236"/>
      <c r="O25" s="236"/>
      <c r="P25" s="236"/>
      <c r="Q25" s="237"/>
      <c r="R25" s="237"/>
      <c r="S25" s="238"/>
      <c r="T25" s="199"/>
      <c r="U25" s="199"/>
      <c r="V25" s="199"/>
      <c r="W25" s="199"/>
      <c r="X25" s="199"/>
    </row>
    <row r="26" spans="1:24" ht="113.25" customHeight="1" x14ac:dyDescent="0.25">
      <c r="A26" s="230" t="str">
        <f>'[3]CONTEXTO E IDENTIFICACIÓN'!D72</f>
        <v>Gestión de Información Geográfica</v>
      </c>
      <c r="B26" s="229" t="str">
        <f>'[3]CONTEXTO E IDENTIFICACIÓN'!F72</f>
        <v>Gestión Geodésica</v>
      </c>
      <c r="C26" s="211" t="str">
        <f>'[3]CONTEXTO E IDENTIFICACIÓN'!A72</f>
        <v>R18</v>
      </c>
      <c r="D26" s="228" t="str">
        <f>'[3]CONTEXTO E IDENTIFICACIÓN'!N72</f>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
      <c r="E26" s="227" t="str">
        <f>'[3]PROB E IMPACTO INHERENTE'!I26</f>
        <v>Muy Baja</v>
      </c>
      <c r="F26" s="227" t="str">
        <f>'[3]PROB E IMPACTO INHERENTE'!Q26</f>
        <v>Catastrófico</v>
      </c>
      <c r="G26" s="226" t="str">
        <f t="shared" si="0"/>
        <v>Extremo</v>
      </c>
      <c r="H26" s="236"/>
      <c r="I26" s="236"/>
      <c r="J26" s="236"/>
      <c r="K26" s="236"/>
      <c r="L26" s="236"/>
      <c r="M26" s="236"/>
      <c r="N26" s="236"/>
      <c r="O26" s="236"/>
      <c r="P26" s="236"/>
      <c r="Q26" s="237"/>
      <c r="R26" s="237"/>
      <c r="S26" s="238"/>
      <c r="T26" s="199"/>
      <c r="U26" s="199"/>
      <c r="V26" s="199"/>
      <c r="W26" s="199"/>
      <c r="X26" s="199"/>
    </row>
    <row r="27" spans="1:24" ht="128.25" customHeight="1" x14ac:dyDescent="0.25">
      <c r="A27" s="230" t="str">
        <f>'[3]CONTEXTO E IDENTIFICACIÓN'!D73</f>
        <v>Gestión de Información Geográfica</v>
      </c>
      <c r="B27" s="229" t="str">
        <f>'[3]CONTEXTO E IDENTIFICACIÓN'!F73</f>
        <v>Gestión Cartográfica</v>
      </c>
      <c r="C27" s="211" t="str">
        <f>'[3]CONTEXTO E IDENTIFICACIÓN'!A73</f>
        <v>R19</v>
      </c>
      <c r="D27" s="228" t="str">
        <f>'[3]CONTEXTO E IDENTIFICACIÓN'!N73</f>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
      <c r="E27" s="227" t="str">
        <f>'[3]PROB E IMPACTO INHERENTE'!I27</f>
        <v>Media</v>
      </c>
      <c r="F27" s="227" t="str">
        <f>'[3]PROB E IMPACTO INHERENTE'!Q27</f>
        <v>Moderado</v>
      </c>
      <c r="G27" s="226" t="str">
        <f t="shared" si="0"/>
        <v>Moderado</v>
      </c>
      <c r="H27" s="236"/>
      <c r="I27" s="236"/>
      <c r="J27" s="236"/>
      <c r="K27" s="236"/>
      <c r="L27" s="236"/>
      <c r="M27" s="236"/>
      <c r="N27" s="236"/>
      <c r="O27" s="236"/>
      <c r="P27" s="236"/>
      <c r="Q27" s="237"/>
      <c r="R27" s="237"/>
      <c r="S27" s="238"/>
      <c r="T27" s="199"/>
      <c r="U27" s="199"/>
      <c r="V27" s="199"/>
      <c r="W27" s="199"/>
      <c r="X27" s="199"/>
    </row>
    <row r="28" spans="1:24" ht="191.25" x14ac:dyDescent="0.25">
      <c r="A28" s="230" t="str">
        <f>'[3]CONTEXTO E IDENTIFICACIÓN'!D74</f>
        <v>Gestión de Información Geográfica</v>
      </c>
      <c r="B28" s="229" t="str">
        <f>'[3]CONTEXTO E IDENTIFICACIÓN'!F74</f>
        <v>Gestión Cartográfica</v>
      </c>
      <c r="C28" s="211" t="str">
        <f>'[3]CONTEXTO E IDENTIFICACIÓN'!A74</f>
        <v>R20</v>
      </c>
      <c r="D28" s="228" t="str">
        <f>'[3]CONTEXTO E IDENTIFICACIÓN'!N74</f>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
      <c r="E28" s="227" t="str">
        <f>'[3]PROB E IMPACTO INHERENTE'!I28</f>
        <v>Alta</v>
      </c>
      <c r="F28" s="227" t="str">
        <f>'[3]PROB E IMPACTO INHERENTE'!Q28</f>
        <v>Mayor</v>
      </c>
      <c r="G28" s="226" t="str">
        <f t="shared" si="0"/>
        <v>Alto</v>
      </c>
      <c r="H28" s="236"/>
      <c r="I28" s="236"/>
      <c r="J28" s="236"/>
      <c r="K28" s="236"/>
      <c r="L28" s="236"/>
      <c r="M28" s="236"/>
      <c r="N28" s="236"/>
      <c r="O28" s="236"/>
      <c r="P28" s="236"/>
      <c r="Q28" s="237"/>
      <c r="R28" s="237"/>
      <c r="S28" s="238"/>
      <c r="T28" s="199"/>
      <c r="U28" s="199"/>
      <c r="V28" s="199"/>
      <c r="W28" s="199"/>
      <c r="X28" s="199"/>
    </row>
    <row r="29" spans="1:24" ht="117" customHeight="1" x14ac:dyDescent="0.25">
      <c r="A29" s="230" t="str">
        <f>'[3]CONTEXTO E IDENTIFICACIÓN'!D75</f>
        <v>Gestión de Información Geográfica</v>
      </c>
      <c r="B29" s="229" t="str">
        <f>'[3]CONTEXTO E IDENTIFICACIÓN'!F75</f>
        <v>Gestión Cartográfica</v>
      </c>
      <c r="C29" s="211" t="str">
        <f>'[3]CONTEXTO E IDENTIFICACIÓN'!A75</f>
        <v>R21</v>
      </c>
      <c r="D29" s="228" t="str">
        <f>'[3]CONTEXTO E IDENTIFICACIÓN'!N75</f>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
      <c r="E29" s="227" t="str">
        <f>'[3]PROB E IMPACTO INHERENTE'!I29</f>
        <v>Baja</v>
      </c>
      <c r="F29" s="227" t="str">
        <f>'[3]PROB E IMPACTO INHERENTE'!Q29</f>
        <v>Catastrófico</v>
      </c>
      <c r="G29" s="226" t="str">
        <f t="shared" si="0"/>
        <v>Extremo</v>
      </c>
      <c r="H29" s="236"/>
      <c r="I29" s="236"/>
      <c r="J29" s="236"/>
      <c r="K29" s="236"/>
      <c r="L29" s="236"/>
      <c r="M29" s="236"/>
      <c r="N29" s="236"/>
      <c r="O29" s="236"/>
      <c r="P29" s="236"/>
      <c r="Q29" s="237"/>
      <c r="R29" s="237"/>
      <c r="S29" s="238"/>
      <c r="T29" s="199"/>
      <c r="U29" s="199"/>
      <c r="V29" s="199"/>
      <c r="W29" s="199"/>
      <c r="X29" s="199"/>
    </row>
    <row r="30" spans="1:24" ht="100.5" customHeight="1" x14ac:dyDescent="0.25">
      <c r="A30" s="230" t="str">
        <f>'[3]CONTEXTO E IDENTIFICACIÓN'!D76</f>
        <v>Gestión de Información Geográfica</v>
      </c>
      <c r="B30" s="229" t="str">
        <f>'[3]CONTEXTO E IDENTIFICACIÓN'!F76</f>
        <v>Gestión Agrológica</v>
      </c>
      <c r="C30" s="211" t="str">
        <f>'[3]CONTEXTO E IDENTIFICACIÓN'!A76</f>
        <v>R22</v>
      </c>
      <c r="D30" s="228" t="str">
        <f>'[3]CONTEXTO E IDENTIFICACIÓN'!N76</f>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E30" s="227" t="str">
        <f>'[3]PROB E IMPACTO INHERENTE'!I30</f>
        <v>Baja</v>
      </c>
      <c r="F30" s="227" t="str">
        <f>'[3]PROB E IMPACTO INHERENTE'!Q30</f>
        <v>Mayor</v>
      </c>
      <c r="G30" s="226" t="str">
        <f t="shared" si="0"/>
        <v>Alto</v>
      </c>
      <c r="H30" s="236"/>
      <c r="I30" s="236"/>
      <c r="J30" s="236"/>
      <c r="K30" s="236"/>
      <c r="L30" s="236"/>
      <c r="M30" s="236"/>
      <c r="N30" s="236"/>
      <c r="O30" s="236"/>
      <c r="P30" s="236"/>
      <c r="Q30" s="237"/>
      <c r="R30" s="237"/>
      <c r="S30" s="238"/>
      <c r="T30" s="199"/>
      <c r="U30" s="199"/>
      <c r="V30" s="199"/>
      <c r="W30" s="199"/>
      <c r="X30" s="199"/>
    </row>
    <row r="31" spans="1:24" ht="124.5" customHeight="1" x14ac:dyDescent="0.25">
      <c r="A31" s="230" t="str">
        <f>'[3]CONTEXTO E IDENTIFICACIÓN'!D77</f>
        <v>Gestión de Información Geográfica</v>
      </c>
      <c r="B31" s="229" t="str">
        <f>'[3]CONTEXTO E IDENTIFICACIÓN'!F77</f>
        <v>Gestión Agrológica</v>
      </c>
      <c r="C31" s="211" t="str">
        <f>'[3]CONTEXTO E IDENTIFICACIÓN'!A77</f>
        <v>R23</v>
      </c>
      <c r="D31" s="228" t="str">
        <f>'[3]CONTEXTO E IDENTIFICACIÓN'!N77</f>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E31" s="227" t="str">
        <f>'[3]PROB E IMPACTO INHERENTE'!I31</f>
        <v>Baja</v>
      </c>
      <c r="F31" s="227" t="str">
        <f>'[3]PROB E IMPACTO INHERENTE'!Q31</f>
        <v>Mayor</v>
      </c>
      <c r="G31" s="226" t="str">
        <f t="shared" si="0"/>
        <v>Alto</v>
      </c>
      <c r="H31" s="236"/>
      <c r="I31" s="236"/>
      <c r="J31" s="236"/>
      <c r="K31" s="236"/>
      <c r="L31" s="236"/>
      <c r="M31" s="236"/>
      <c r="N31" s="236"/>
      <c r="O31" s="236"/>
      <c r="P31" s="236"/>
      <c r="Q31" s="237"/>
      <c r="R31" s="237"/>
      <c r="S31" s="238"/>
      <c r="T31" s="199"/>
      <c r="U31" s="199"/>
      <c r="V31" s="199"/>
      <c r="W31" s="199"/>
      <c r="X31" s="199"/>
    </row>
    <row r="32" spans="1:24" ht="141" customHeight="1" x14ac:dyDescent="0.25">
      <c r="A32" s="230" t="str">
        <f>'[3]CONTEXTO E IDENTIFICACIÓN'!D78</f>
        <v>Gestión de Información Geográfica</v>
      </c>
      <c r="B32" s="229" t="str">
        <f>'[3]CONTEXTO E IDENTIFICACIÓN'!F78</f>
        <v>Gestión Agrológica</v>
      </c>
      <c r="C32" s="211" t="str">
        <f>'[3]CONTEXTO E IDENTIFICACIÓN'!A78</f>
        <v>R24</v>
      </c>
      <c r="D32" s="228" t="str">
        <f>'[3]CONTEXTO E IDENTIFICACIÓN'!N78</f>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E32" s="227" t="str">
        <f>'[3]PROB E IMPACTO INHERENTE'!I32</f>
        <v>Baja</v>
      </c>
      <c r="F32" s="227" t="str">
        <f>'[3]PROB E IMPACTO INHERENTE'!Q32</f>
        <v>Mayor</v>
      </c>
      <c r="G32" s="226" t="str">
        <f t="shared" si="0"/>
        <v>Alto</v>
      </c>
      <c r="H32" s="236"/>
      <c r="I32" s="236"/>
      <c r="J32" s="236"/>
      <c r="K32" s="236"/>
      <c r="L32" s="236"/>
      <c r="M32" s="236"/>
      <c r="N32" s="236"/>
      <c r="O32" s="236"/>
      <c r="P32" s="236"/>
      <c r="Q32" s="237"/>
      <c r="R32" s="237"/>
      <c r="S32" s="238"/>
      <c r="T32" s="199"/>
      <c r="U32" s="199"/>
      <c r="V32" s="199"/>
      <c r="W32" s="199"/>
      <c r="X32" s="199"/>
    </row>
    <row r="33" spans="1:24" ht="153" x14ac:dyDescent="0.25">
      <c r="A33" s="230" t="str">
        <f>'[3]CONTEXTO E IDENTIFICACIÓN'!D79</f>
        <v>Gestión de Información Geográfica</v>
      </c>
      <c r="B33" s="229" t="str">
        <f>'[3]CONTEXTO E IDENTIFICACIÓN'!F79</f>
        <v>Gestión Agrológica</v>
      </c>
      <c r="C33" s="211" t="str">
        <f>'[3]CONTEXTO E IDENTIFICACIÓN'!A79</f>
        <v>R25</v>
      </c>
      <c r="D33" s="228" t="str">
        <f>'[3]CONTEXTO E IDENTIFICACIÓN'!N79</f>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E33" s="227" t="str">
        <f>'[3]PROB E IMPACTO INHERENTE'!I33</f>
        <v>Muy Baja</v>
      </c>
      <c r="F33" s="227" t="str">
        <f>'[3]PROB E IMPACTO INHERENTE'!Q33</f>
        <v>Moderado</v>
      </c>
      <c r="G33" s="226" t="str">
        <f t="shared" si="0"/>
        <v>Moderado</v>
      </c>
      <c r="H33" s="236"/>
      <c r="I33" s="236"/>
      <c r="J33" s="236"/>
      <c r="K33" s="236"/>
      <c r="L33" s="236"/>
      <c r="M33" s="236"/>
      <c r="N33" s="236"/>
      <c r="O33" s="236"/>
      <c r="P33" s="236"/>
      <c r="Q33" s="237"/>
      <c r="R33" s="237"/>
      <c r="S33" s="238"/>
      <c r="T33" s="199"/>
      <c r="U33" s="199"/>
      <c r="V33" s="199"/>
      <c r="W33" s="199"/>
      <c r="X33" s="199"/>
    </row>
    <row r="34" spans="1:24" ht="76.5" x14ac:dyDescent="0.25">
      <c r="A34" s="230" t="str">
        <f>'[3]CONTEXTO E IDENTIFICACIÓN'!D80</f>
        <v>Gestión catastral</v>
      </c>
      <c r="B34" s="229" t="str">
        <f>'[3]CONTEXTO E IDENTIFICACIÓN'!F80</f>
        <v>Prestación del Servicio Catastral por Excepción</v>
      </c>
      <c r="C34" s="211" t="str">
        <f>'[3]CONTEXTO E IDENTIFICACIÓN'!A80</f>
        <v>R26</v>
      </c>
      <c r="D34" s="228" t="str">
        <f>'[3]CONTEXTO E IDENTIFICACIÓN'!N80</f>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E34" s="227" t="str">
        <f>'[3]PROB E IMPACTO INHERENTE'!I34</f>
        <v>Muy Alta</v>
      </c>
      <c r="F34" s="227" t="str">
        <f>'[3]PROB E IMPACTO INHERENTE'!Q34</f>
        <v>Moderado</v>
      </c>
      <c r="G34" s="226" t="str">
        <f t="shared" si="0"/>
        <v>Alto</v>
      </c>
      <c r="H34" s="236"/>
      <c r="I34" s="236"/>
      <c r="J34" s="236"/>
      <c r="K34" s="236"/>
      <c r="L34" s="236"/>
      <c r="M34" s="236"/>
      <c r="N34" s="236"/>
      <c r="O34" s="236"/>
      <c r="P34" s="236"/>
      <c r="Q34" s="237"/>
      <c r="R34" s="237"/>
      <c r="S34" s="238"/>
      <c r="T34" s="199"/>
      <c r="U34" s="199"/>
      <c r="V34" s="199"/>
      <c r="W34" s="199"/>
      <c r="X34" s="199"/>
    </row>
    <row r="35" spans="1:24" ht="120.75" customHeight="1" x14ac:dyDescent="0.25">
      <c r="A35" s="230" t="str">
        <f>'[3]CONTEXTO E IDENTIFICACIÓN'!D81</f>
        <v>Gestión catastral</v>
      </c>
      <c r="B35" s="229" t="str">
        <f>'[3]CONTEXTO E IDENTIFICACIÓN'!F81</f>
        <v>Prestación del Servicio Catastral por Excepción</v>
      </c>
      <c r="C35" s="211" t="str">
        <f>'[3]CONTEXTO E IDENTIFICACIÓN'!A81</f>
        <v>R27</v>
      </c>
      <c r="D35" s="228" t="str">
        <f>'[3]CONTEXTO E IDENTIFICACIÓN'!N81</f>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E35" s="227" t="str">
        <f>'[3]PROB E IMPACTO INHERENTE'!I35</f>
        <v>Baja</v>
      </c>
      <c r="F35" s="227" t="str">
        <f>'[3]PROB E IMPACTO INHERENTE'!Q35</f>
        <v>Moderado</v>
      </c>
      <c r="G35" s="226" t="str">
        <f t="shared" si="0"/>
        <v>Moderado</v>
      </c>
      <c r="H35" s="236"/>
      <c r="I35" s="236"/>
      <c r="J35" s="236"/>
      <c r="K35" s="236"/>
      <c r="L35" s="236"/>
      <c r="M35" s="236"/>
      <c r="N35" s="236"/>
      <c r="O35" s="236"/>
      <c r="P35" s="236"/>
      <c r="Q35" s="237"/>
      <c r="R35" s="237"/>
      <c r="S35" s="238"/>
      <c r="T35" s="199"/>
      <c r="U35" s="199"/>
      <c r="V35" s="199"/>
      <c r="W35" s="199"/>
      <c r="X35" s="199"/>
    </row>
    <row r="36" spans="1:24" ht="76.5" x14ac:dyDescent="0.25">
      <c r="A36" s="230" t="str">
        <f>'[3]CONTEXTO E IDENTIFICACIÓN'!D82</f>
        <v>Gestión catastral</v>
      </c>
      <c r="B36" s="229" t="str">
        <f>'[3]CONTEXTO E IDENTIFICACIÓN'!F82</f>
        <v>Formación, Actualización y Conservación Catastral</v>
      </c>
      <c r="C36" s="211" t="str">
        <f>'[3]CONTEXTO E IDENTIFICACIÓN'!A82</f>
        <v>R28</v>
      </c>
      <c r="D36" s="228" t="str">
        <f>'[3]CONTEXTO E IDENTIFICACIÓN'!N82</f>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E36" s="227" t="str">
        <f>'[3]PROB E IMPACTO INHERENTE'!I36</f>
        <v>Alta</v>
      </c>
      <c r="F36" s="227" t="str">
        <f>'[3]PROB E IMPACTO INHERENTE'!Q36</f>
        <v>Moderado</v>
      </c>
      <c r="G36" s="226" t="str">
        <f t="shared" si="0"/>
        <v>Alto</v>
      </c>
      <c r="H36" s="236"/>
      <c r="I36" s="236"/>
      <c r="J36" s="236"/>
      <c r="K36" s="236"/>
      <c r="L36" s="236"/>
      <c r="M36" s="236"/>
      <c r="N36" s="236"/>
      <c r="O36" s="236"/>
      <c r="P36" s="236"/>
      <c r="Q36" s="237"/>
      <c r="R36" s="237"/>
      <c r="S36" s="238"/>
      <c r="T36" s="199"/>
      <c r="U36" s="199"/>
      <c r="V36" s="199"/>
      <c r="W36" s="199"/>
      <c r="X36" s="199"/>
    </row>
    <row r="37" spans="1:24" ht="102" x14ac:dyDescent="0.25">
      <c r="A37" s="230" t="str">
        <f>'[3]CONTEXTO E IDENTIFICACIÓN'!D83</f>
        <v>Gestión catastral</v>
      </c>
      <c r="B37" s="229" t="str">
        <f>'[3]CONTEXTO E IDENTIFICACIÓN'!F83</f>
        <v>Avalúos Comerciales</v>
      </c>
      <c r="C37" s="211" t="str">
        <f>'[3]CONTEXTO E IDENTIFICACIÓN'!A83</f>
        <v>R29</v>
      </c>
      <c r="D37" s="228" t="str">
        <f>'[3]CONTEXTO E IDENTIFICACIÓN'!N83</f>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
      <c r="E37" s="227" t="str">
        <f>'[3]PROB E IMPACTO INHERENTE'!I37</f>
        <v>Muy Alta</v>
      </c>
      <c r="F37" s="227" t="str">
        <f>'[3]PROB E IMPACTO INHERENTE'!Q37</f>
        <v>Mayor</v>
      </c>
      <c r="G37" s="226" t="str">
        <f t="shared" si="0"/>
        <v>Alto</v>
      </c>
      <c r="H37" s="236"/>
      <c r="I37" s="236"/>
      <c r="J37" s="236"/>
      <c r="K37" s="236"/>
      <c r="L37" s="236"/>
      <c r="M37" s="236"/>
      <c r="N37" s="236"/>
      <c r="O37" s="236"/>
      <c r="P37" s="236"/>
      <c r="Q37" s="237"/>
      <c r="R37" s="237"/>
      <c r="S37" s="238"/>
      <c r="T37" s="199"/>
      <c r="U37" s="199"/>
      <c r="V37" s="199"/>
      <c r="W37" s="199"/>
      <c r="X37" s="199"/>
    </row>
    <row r="38" spans="1:24" ht="216.75" x14ac:dyDescent="0.25">
      <c r="A38" s="230" t="str">
        <f>'[3]CONTEXTO E IDENTIFICACIÓN'!D84</f>
        <v>Innovación y Gestión del Conocimiento Aplicado</v>
      </c>
      <c r="B38" s="229" t="str">
        <f>'[3]CONTEXTO E IDENTIFICACIÓN'!F84</f>
        <v>Prospectiva</v>
      </c>
      <c r="C38" s="211" t="str">
        <f>'[3]CONTEXTO E IDENTIFICACIÓN'!A84</f>
        <v>R30</v>
      </c>
      <c r="D38" s="228" t="str">
        <f>'[3]CONTEXTO E IDENTIFICACIÓN'!N84</f>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
      <c r="E38" s="227" t="str">
        <f>'[3]PROB E IMPACTO INHERENTE'!I38</f>
        <v>Baja</v>
      </c>
      <c r="F38" s="227" t="str">
        <f>'[3]PROB E IMPACTO INHERENTE'!Q38</f>
        <v>Mayor</v>
      </c>
      <c r="G38" s="226" t="str">
        <f t="shared" si="0"/>
        <v>Alto</v>
      </c>
      <c r="H38" s="236"/>
      <c r="I38" s="236"/>
      <c r="J38" s="236"/>
      <c r="K38" s="236"/>
      <c r="L38" s="236"/>
      <c r="M38" s="236"/>
      <c r="N38" s="236"/>
      <c r="O38" s="236"/>
      <c r="P38" s="236"/>
      <c r="Q38" s="237"/>
      <c r="R38" s="237"/>
      <c r="S38" s="238"/>
      <c r="T38" s="199"/>
      <c r="U38" s="199"/>
      <c r="V38" s="199"/>
      <c r="W38" s="199"/>
      <c r="X38" s="199"/>
    </row>
    <row r="39" spans="1:24" ht="168" customHeight="1" x14ac:dyDescent="0.25">
      <c r="A39" s="230" t="str">
        <f>'[3]CONTEXTO E IDENTIFICACIÓN'!D85</f>
        <v>Innovación y Gestión del Conocimiento Aplicado</v>
      </c>
      <c r="B39" s="229" t="str">
        <f>'[3]CONTEXTO E IDENTIFICACIÓN'!F85</f>
        <v>Prospectiva</v>
      </c>
      <c r="C39" s="211" t="str">
        <f>'[3]CONTEXTO E IDENTIFICACIÓN'!A85</f>
        <v>R31</v>
      </c>
      <c r="D39" s="228" t="str">
        <f>'[3]CONTEXTO E IDENTIFICACIÓN'!N85</f>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E39" s="227" t="str">
        <f>'[3]PROB E IMPACTO INHERENTE'!I39</f>
        <v>Muy Baja</v>
      </c>
      <c r="F39" s="227" t="str">
        <f>'[3]PROB E IMPACTO INHERENTE'!Q39</f>
        <v>Catastrófico</v>
      </c>
      <c r="G39" s="226" t="str">
        <f t="shared" si="0"/>
        <v>Extremo</v>
      </c>
      <c r="H39" s="236"/>
      <c r="I39" s="236"/>
      <c r="J39" s="236"/>
      <c r="K39" s="236"/>
      <c r="L39" s="236"/>
      <c r="M39" s="236"/>
      <c r="N39" s="236"/>
      <c r="O39" s="236"/>
      <c r="P39" s="236"/>
      <c r="Q39" s="237"/>
      <c r="R39" s="237"/>
      <c r="S39" s="238"/>
      <c r="T39" s="199"/>
      <c r="U39" s="199"/>
      <c r="V39" s="199"/>
      <c r="W39" s="199"/>
      <c r="X39" s="199"/>
    </row>
    <row r="40" spans="1:24" ht="255" x14ac:dyDescent="0.25">
      <c r="A40" s="230" t="str">
        <f>'[3]CONTEXTO E IDENTIFICACIÓN'!D86</f>
        <v>Innovación y Gestión del Conocimiento Aplicado</v>
      </c>
      <c r="B40" s="229" t="str">
        <f>'[3]CONTEXTO E IDENTIFICACIÓN'!F86</f>
        <v>Prospectiva</v>
      </c>
      <c r="C40" s="211" t="str">
        <f>'[3]CONTEXTO E IDENTIFICACIÓN'!A86</f>
        <v>R32</v>
      </c>
      <c r="D40" s="228" t="str">
        <f>'[3]CONTEXTO E IDENTIFICACIÓN'!N86</f>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E40" s="227" t="str">
        <f>'[3]PROB E IMPACTO INHERENTE'!I40</f>
        <v>Baja</v>
      </c>
      <c r="F40" s="227" t="str">
        <f>'[3]PROB E IMPACTO INHERENTE'!Q40</f>
        <v>Mayor</v>
      </c>
      <c r="G40" s="226" t="str">
        <f t="shared" si="0"/>
        <v>Alto</v>
      </c>
      <c r="H40" s="236"/>
      <c r="I40" s="236"/>
      <c r="J40" s="236"/>
      <c r="K40" s="236"/>
      <c r="L40" s="236"/>
      <c r="M40" s="236"/>
      <c r="N40" s="236"/>
      <c r="O40" s="236"/>
      <c r="P40" s="236"/>
      <c r="Q40" s="237"/>
      <c r="R40" s="237"/>
      <c r="S40" s="238"/>
      <c r="T40" s="199"/>
      <c r="U40" s="199"/>
      <c r="V40" s="199"/>
      <c r="W40" s="199"/>
      <c r="X40" s="199"/>
    </row>
    <row r="41" spans="1:24" ht="114.75" x14ac:dyDescent="0.25">
      <c r="A41" s="230" t="str">
        <f>'[3]CONTEXTO E IDENTIFICACIÓN'!D87</f>
        <v>Gestión de Talento Humano</v>
      </c>
      <c r="B41" s="229" t="str">
        <f>'[3]CONTEXTO E IDENTIFICACIÓN'!F87</f>
        <v>Bienestar y Sistema de Gestión de Seguridad y Salud en el Trabajo</v>
      </c>
      <c r="C41" s="211" t="str">
        <f>'[3]CONTEXTO E IDENTIFICACIÓN'!A87</f>
        <v>R33</v>
      </c>
      <c r="D41" s="228" t="str">
        <f>'[3]CONTEXTO E IDENTIFICACIÓN'!N87</f>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
      <c r="E41" s="227" t="str">
        <f>'[3]PROB E IMPACTO INHERENTE'!I41</f>
        <v>Alta</v>
      </c>
      <c r="F41" s="227" t="str">
        <f>'[3]PROB E IMPACTO INHERENTE'!Q41</f>
        <v>Moderado</v>
      </c>
      <c r="G41" s="226" t="str">
        <f t="shared" ref="G41:G72" si="1">+IF(E41=$S$9,IF(F41=$T$8,$T$9,IF(F41=$U$8,$U$9,IF(F41=$V$8,$V$9,IF(F41=$W$8,$W$9,IF(F41=$X$8,$X$9))))),IF(E41=$S$10,IF(F41=$T$8,$T$10,IF(F41=$U$8,$U$10,IF(F41=$V$8,$V$10,IF(F41=$W$8,$W$10,IF(F41=$X$8,$X$10))))),IF(E41=$S$11,IF(F41=$T$8,$T$11,IF(F41=$U$8,$U$11,IF(F41=$V$8,$V$11,IF(F41=$W$8,$W$11,IF(F41=$X$8,$X$11))))),IF(E41=$S$12,IF(F41=$T$8,$T$12,IF(F41=$U$8,$U$12,IF(F41=$V$8,$V$12,IF(F41=$W$8,$W$12,IF(F41=$X$8,$X$12))))),IF(E41=$S$13,IF(F41=$T$8,$T$13,IF(F41=$U$8,$U$13,IF(F41=$V$8,$V$13,IF(F41=$W$8,$W$13,IF(F41=$X$8,$X$13))))),"")))))</f>
        <v>Alto</v>
      </c>
      <c r="H41" s="236"/>
      <c r="I41" s="236"/>
      <c r="J41" s="236"/>
      <c r="K41" s="236"/>
      <c r="L41" s="236"/>
      <c r="M41" s="236"/>
      <c r="N41" s="236"/>
      <c r="O41" s="236"/>
      <c r="P41" s="236"/>
      <c r="Q41" s="237"/>
      <c r="R41" s="237"/>
      <c r="S41" s="199"/>
      <c r="T41" s="199"/>
      <c r="U41" s="199"/>
      <c r="V41" s="199"/>
      <c r="W41" s="199"/>
      <c r="X41" s="199"/>
    </row>
    <row r="42" spans="1:24" ht="127.5" x14ac:dyDescent="0.25">
      <c r="A42" s="230" t="str">
        <f>'[3]CONTEXTO E IDENTIFICACIÓN'!D88</f>
        <v>Gestión de Talento Humano</v>
      </c>
      <c r="B42" s="229" t="str">
        <f>'[3]CONTEXTO E IDENTIFICACIÓN'!F88</f>
        <v>Provisión de Empleo y Compensación</v>
      </c>
      <c r="C42" s="211" t="str">
        <f>'[3]CONTEXTO E IDENTIFICACIÓN'!A88</f>
        <v>R34</v>
      </c>
      <c r="D42" s="228" t="str">
        <f>'[3]CONTEXTO E IDENTIFICACIÓN'!N88</f>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
      <c r="E42" s="227" t="str">
        <f>'[3]PROB E IMPACTO INHERENTE'!I42</f>
        <v>Media</v>
      </c>
      <c r="F42" s="227" t="str">
        <f>'[3]PROB E IMPACTO INHERENTE'!Q42</f>
        <v>Moderado</v>
      </c>
      <c r="G42" s="226" t="str">
        <f t="shared" si="1"/>
        <v>Moderado</v>
      </c>
      <c r="H42" s="236"/>
      <c r="I42" s="236"/>
      <c r="J42" s="236"/>
      <c r="K42" s="236"/>
      <c r="L42" s="236"/>
      <c r="M42" s="236"/>
      <c r="N42" s="236"/>
      <c r="O42" s="236"/>
      <c r="P42" s="236"/>
      <c r="Q42" s="237"/>
      <c r="R42" s="237"/>
      <c r="S42" s="199"/>
      <c r="T42" s="199"/>
      <c r="U42" s="199"/>
      <c r="V42" s="199"/>
      <c r="W42" s="199"/>
      <c r="X42" s="199"/>
    </row>
    <row r="43" spans="1:24" ht="76.5" x14ac:dyDescent="0.25">
      <c r="A43" s="230" t="str">
        <f>'[3]CONTEXTO E IDENTIFICACIÓN'!D89</f>
        <v>Gestión de Talento Humano</v>
      </c>
      <c r="B43" s="229" t="str">
        <f>'[3]CONTEXTO E IDENTIFICACIÓN'!F89</f>
        <v>Formación y Gestión del Desempeño</v>
      </c>
      <c r="C43" s="211" t="str">
        <f>'[3]CONTEXTO E IDENTIFICACIÓN'!A89</f>
        <v>R35</v>
      </c>
      <c r="D43" s="228" t="str">
        <f>'[3]CONTEXTO E IDENTIFICACIÓN'!N89</f>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
      <c r="E43" s="227" t="str">
        <f>'[3]PROB E IMPACTO INHERENTE'!I43</f>
        <v>Baja</v>
      </c>
      <c r="F43" s="227" t="str">
        <f>'[3]PROB E IMPACTO INHERENTE'!Q43</f>
        <v>Moderado</v>
      </c>
      <c r="G43" s="226" t="str">
        <f t="shared" si="1"/>
        <v>Moderado</v>
      </c>
      <c r="H43" s="236"/>
      <c r="I43" s="236"/>
      <c r="J43" s="236"/>
      <c r="K43" s="236"/>
      <c r="L43" s="236"/>
      <c r="M43" s="236"/>
      <c r="N43" s="236"/>
      <c r="O43" s="236"/>
      <c r="P43" s="236"/>
      <c r="Q43" s="199"/>
      <c r="R43" s="199"/>
      <c r="S43" s="199"/>
      <c r="T43" s="199"/>
      <c r="U43" s="199"/>
      <c r="V43" s="199"/>
      <c r="W43" s="199"/>
      <c r="X43" s="199"/>
    </row>
    <row r="44" spans="1:24" ht="63.75" x14ac:dyDescent="0.25">
      <c r="A44" s="230" t="str">
        <f>'[3]CONTEXTO E IDENTIFICACIÓN'!D90</f>
        <v>Gestión Financiera</v>
      </c>
      <c r="B44" s="229" t="str">
        <f>'[3]CONTEXTO E IDENTIFICACIÓN'!F90</f>
        <v>Gestión Presupuestal</v>
      </c>
      <c r="C44" s="211" t="str">
        <f>'[3]CONTEXTO E IDENTIFICACIÓN'!A90</f>
        <v>R36</v>
      </c>
      <c r="D44" s="228" t="str">
        <f>'[3]CONTEXTO E IDENTIFICACIÓN'!N90</f>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
      <c r="E44" s="227" t="str">
        <f>'[3]PROB E IMPACTO INHERENTE'!I44</f>
        <v>Alta</v>
      </c>
      <c r="F44" s="227" t="str">
        <f>'[3]PROB E IMPACTO INHERENTE'!Q44</f>
        <v>Leve</v>
      </c>
      <c r="G44" s="226" t="str">
        <f t="shared" si="1"/>
        <v>Moderado</v>
      </c>
      <c r="H44" s="236"/>
      <c r="I44" s="236"/>
      <c r="J44" s="236"/>
      <c r="K44" s="236"/>
      <c r="L44" s="236"/>
      <c r="M44" s="236"/>
      <c r="N44" s="236"/>
      <c r="O44" s="236"/>
      <c r="P44" s="236"/>
      <c r="Q44" s="199"/>
      <c r="R44" s="199"/>
      <c r="S44" s="199"/>
      <c r="T44" s="199"/>
      <c r="U44" s="199"/>
      <c r="V44" s="199"/>
      <c r="W44" s="199"/>
      <c r="X44" s="199"/>
    </row>
    <row r="45" spans="1:24" ht="51" x14ac:dyDescent="0.25">
      <c r="A45" s="230" t="str">
        <f>'[3]CONTEXTO E IDENTIFICACIÓN'!D91</f>
        <v>Gestión Financiera</v>
      </c>
      <c r="B45" s="229" t="str">
        <f>'[3]CONTEXTO E IDENTIFICACIÓN'!F91</f>
        <v>Gestión Contable</v>
      </c>
      <c r="C45" s="211" t="str">
        <f>'[3]CONTEXTO E IDENTIFICACIÓN'!A91</f>
        <v>R37</v>
      </c>
      <c r="D45" s="228" t="str">
        <f>'[3]CONTEXTO E IDENTIFICACIÓN'!N91</f>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E45" s="227" t="str">
        <f>'[3]PROB E IMPACTO INHERENTE'!I45</f>
        <v>Alta</v>
      </c>
      <c r="F45" s="227" t="str">
        <f>'[3]PROB E IMPACTO INHERENTE'!Q45</f>
        <v>Moderado</v>
      </c>
      <c r="G45" s="226" t="str">
        <f t="shared" si="1"/>
        <v>Alto</v>
      </c>
      <c r="H45" s="236"/>
      <c r="I45" s="236"/>
      <c r="J45" s="236"/>
      <c r="K45" s="236"/>
      <c r="L45" s="236"/>
      <c r="M45" s="236"/>
      <c r="N45" s="236"/>
      <c r="O45" s="236"/>
      <c r="P45" s="236"/>
      <c r="Q45" s="199"/>
      <c r="R45" s="199"/>
      <c r="S45" s="199"/>
      <c r="T45" s="199"/>
      <c r="U45" s="199"/>
      <c r="V45" s="199"/>
      <c r="W45" s="199"/>
      <c r="X45" s="199"/>
    </row>
    <row r="46" spans="1:24" ht="51" x14ac:dyDescent="0.25">
      <c r="A46" s="230" t="str">
        <f>'[3]CONTEXTO E IDENTIFICACIÓN'!D92</f>
        <v>Gestión Financiera</v>
      </c>
      <c r="B46" s="229" t="str">
        <f>'[3]CONTEXTO E IDENTIFICACIÓN'!F92</f>
        <v>Gestión Contable</v>
      </c>
      <c r="C46" s="211" t="str">
        <f>'[3]CONTEXTO E IDENTIFICACIÓN'!A92</f>
        <v>R38</v>
      </c>
      <c r="D46" s="228" t="str">
        <f>'[3]CONTEXTO E IDENTIFICACIÓN'!N92</f>
        <v>Posibilidad de pérdida Económica por manejo indebido de recursos financieros por parte de quienes los administran en la entidad, para beneficio propio o de terceros debido a manipulación de la información financiera.</v>
      </c>
      <c r="E46" s="227" t="str">
        <f>'[3]PROB E IMPACTO INHERENTE'!I46</f>
        <v>Alta</v>
      </c>
      <c r="F46" s="227" t="str">
        <f>'[3]PROB E IMPACTO INHERENTE'!Q46</f>
        <v>Mayor</v>
      </c>
      <c r="G46" s="226" t="str">
        <f t="shared" si="1"/>
        <v>Alto</v>
      </c>
      <c r="H46" s="236"/>
      <c r="I46" s="236"/>
      <c r="J46" s="236"/>
      <c r="K46" s="236"/>
      <c r="L46" s="236"/>
      <c r="M46" s="236"/>
      <c r="N46" s="236"/>
      <c r="O46" s="236"/>
      <c r="P46" s="236"/>
      <c r="Q46" s="199"/>
      <c r="R46" s="199"/>
      <c r="S46" s="199"/>
      <c r="T46" s="199"/>
      <c r="U46" s="199"/>
      <c r="V46" s="199"/>
      <c r="W46" s="199"/>
      <c r="X46" s="199"/>
    </row>
    <row r="47" spans="1:24" ht="114.75" x14ac:dyDescent="0.25">
      <c r="A47" s="230" t="str">
        <f>'[3]CONTEXTO E IDENTIFICACIÓN'!D93</f>
        <v>Gestión Jurídica</v>
      </c>
      <c r="B47" s="229" t="str">
        <f>'[3]CONTEXTO E IDENTIFICACIÓN'!F93</f>
        <v>Judicial</v>
      </c>
      <c r="C47" s="211" t="str">
        <f>'[3]CONTEXTO E IDENTIFICACIÓN'!A93</f>
        <v>R39</v>
      </c>
      <c r="D47" s="228" t="str">
        <f>'[3]CONTEXTO E IDENTIFICACIÓN'!N93</f>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
      <c r="E47" s="227" t="str">
        <f>'[3]PROB E IMPACTO INHERENTE'!I47</f>
        <v>Media</v>
      </c>
      <c r="F47" s="227" t="str">
        <f>'[3]PROB E IMPACTO INHERENTE'!Q47</f>
        <v>Mayor</v>
      </c>
      <c r="G47" s="226" t="str">
        <f t="shared" si="1"/>
        <v>Alto</v>
      </c>
      <c r="H47" s="236"/>
      <c r="I47" s="236"/>
      <c r="J47" s="236"/>
      <c r="K47" s="236"/>
      <c r="L47" s="236"/>
      <c r="M47" s="236"/>
      <c r="N47" s="236"/>
      <c r="O47" s="236"/>
      <c r="P47" s="236"/>
      <c r="Q47" s="199"/>
      <c r="R47" s="199"/>
      <c r="S47" s="199"/>
      <c r="T47" s="199"/>
      <c r="U47" s="199"/>
      <c r="V47" s="199"/>
      <c r="W47" s="199"/>
      <c r="X47" s="199"/>
    </row>
    <row r="48" spans="1:24" ht="114.75" x14ac:dyDescent="0.25">
      <c r="A48" s="230" t="str">
        <f>'[3]CONTEXTO E IDENTIFICACIÓN'!D94</f>
        <v>Gestión Jurídica</v>
      </c>
      <c r="B48" s="229" t="str">
        <f>'[3]CONTEXTO E IDENTIFICACIÓN'!F94</f>
        <v>Judicial</v>
      </c>
      <c r="C48" s="211" t="str">
        <f>'[3]CONTEXTO E IDENTIFICACIÓN'!A94</f>
        <v>R40</v>
      </c>
      <c r="D48" s="228" t="str">
        <f>'[3]CONTEXTO E IDENTIFICACIÓN'!N94</f>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
      <c r="E48" s="227" t="str">
        <f>'[3]PROB E IMPACTO INHERENTE'!I48</f>
        <v>Media</v>
      </c>
      <c r="F48" s="227" t="str">
        <f>'[3]PROB E IMPACTO INHERENTE'!Q48</f>
        <v>Catastrófico</v>
      </c>
      <c r="G48" s="226" t="str">
        <f t="shared" si="1"/>
        <v>Extremo</v>
      </c>
      <c r="H48" s="199"/>
      <c r="I48" s="199"/>
      <c r="J48" s="199"/>
      <c r="K48" s="199"/>
      <c r="L48" s="199"/>
      <c r="M48" s="199"/>
      <c r="N48" s="199"/>
      <c r="O48" s="199"/>
      <c r="P48" s="199"/>
      <c r="Q48" s="199"/>
      <c r="R48" s="199"/>
      <c r="S48" s="199"/>
      <c r="T48" s="199"/>
      <c r="U48" s="199"/>
      <c r="V48" s="199"/>
      <c r="W48" s="199"/>
      <c r="X48" s="199"/>
    </row>
    <row r="49" spans="1:24" ht="140.25" x14ac:dyDescent="0.25">
      <c r="A49" s="230" t="str">
        <f>'[3]CONTEXTO E IDENTIFICACIÓN'!D95</f>
        <v>Gestión Contractual</v>
      </c>
      <c r="B49" s="229" t="str">
        <f>'[3]CONTEXTO E IDENTIFICACIÓN'!F95</f>
        <v>Gestión Contractual</v>
      </c>
      <c r="C49" s="211" t="str">
        <f>'[3]CONTEXTO E IDENTIFICACIÓN'!A95</f>
        <v>R41</v>
      </c>
      <c r="D49" s="228" t="str">
        <f>'[3]CONTEXTO E IDENTIFICACIÓN'!N95</f>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E49" s="227" t="str">
        <f>'[3]PROB E IMPACTO INHERENTE'!I49</f>
        <v>Muy Alta</v>
      </c>
      <c r="F49" s="227" t="str">
        <f>'[3]PROB E IMPACTO INHERENTE'!Q49</f>
        <v>Moderado</v>
      </c>
      <c r="G49" s="226" t="str">
        <f t="shared" si="1"/>
        <v>Alto</v>
      </c>
      <c r="H49" s="199"/>
      <c r="I49" s="199"/>
      <c r="J49" s="199"/>
      <c r="K49" s="199"/>
      <c r="L49" s="199"/>
      <c r="M49" s="199"/>
      <c r="N49" s="199"/>
      <c r="O49" s="199"/>
      <c r="P49" s="199"/>
      <c r="Q49" s="199"/>
      <c r="R49" s="199"/>
      <c r="S49" s="199"/>
      <c r="T49" s="199"/>
      <c r="U49" s="199"/>
      <c r="V49" s="199"/>
      <c r="W49" s="199"/>
      <c r="X49" s="199"/>
    </row>
    <row r="50" spans="1:24" ht="153" x14ac:dyDescent="0.25">
      <c r="A50" s="230" t="str">
        <f>'[3]CONTEXTO E IDENTIFICACIÓN'!D96</f>
        <v>Gestión Contractual</v>
      </c>
      <c r="B50" s="229" t="str">
        <f>'[3]CONTEXTO E IDENTIFICACIÓN'!F96</f>
        <v>Gestión Contractual</v>
      </c>
      <c r="C50" s="211" t="str">
        <f>'[3]CONTEXTO E IDENTIFICACIÓN'!A96</f>
        <v>R42</v>
      </c>
      <c r="D50" s="228" t="str">
        <f>'[3]CONTEXTO E IDENTIFICACIÓN'!N96</f>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E50" s="227" t="str">
        <f>'[3]PROB E IMPACTO INHERENTE'!I50</f>
        <v>Baja</v>
      </c>
      <c r="F50" s="227" t="str">
        <f>'[3]PROB E IMPACTO INHERENTE'!Q50</f>
        <v>Catastrófico</v>
      </c>
      <c r="G50" s="226" t="str">
        <f t="shared" si="1"/>
        <v>Extremo</v>
      </c>
      <c r="H50" s="199"/>
      <c r="I50" s="199"/>
      <c r="J50" s="199"/>
      <c r="K50" s="199"/>
      <c r="L50" s="199"/>
      <c r="M50" s="199"/>
      <c r="N50" s="199"/>
      <c r="O50" s="199"/>
      <c r="P50" s="199"/>
      <c r="Q50" s="199"/>
      <c r="R50" s="199"/>
      <c r="S50" s="199"/>
      <c r="T50" s="199"/>
      <c r="U50" s="199"/>
      <c r="V50" s="199"/>
      <c r="W50" s="199"/>
      <c r="X50" s="199"/>
    </row>
    <row r="51" spans="1:24" ht="123.75" customHeight="1" x14ac:dyDescent="0.25">
      <c r="A51" s="230" t="str">
        <f>'[3]CONTEXTO E IDENTIFICACIÓN'!D97</f>
        <v>Gestión Documental</v>
      </c>
      <c r="B51" s="229" t="str">
        <f>'[3]CONTEXTO E IDENTIFICACIÓN'!F97</f>
        <v>Gestión de Archivos</v>
      </c>
      <c r="C51" s="211" t="str">
        <f>'[3]CONTEXTO E IDENTIFICACIÓN'!A97</f>
        <v>R43</v>
      </c>
      <c r="D51" s="228" t="str">
        <f>'[3]CONTEXTO E IDENTIFICACIÓN'!N97</f>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E51" s="227" t="str">
        <f>'[3]PROB E IMPACTO INHERENTE'!I51</f>
        <v>Media</v>
      </c>
      <c r="F51" s="227" t="str">
        <f>'[3]PROB E IMPACTO INHERENTE'!Q51</f>
        <v>Mayor</v>
      </c>
      <c r="G51" s="226" t="str">
        <f t="shared" si="1"/>
        <v>Alto</v>
      </c>
      <c r="H51" s="199"/>
      <c r="I51" s="199"/>
      <c r="J51" s="199"/>
      <c r="K51" s="199"/>
      <c r="L51" s="199"/>
      <c r="M51" s="199"/>
      <c r="N51" s="199"/>
      <c r="O51" s="199"/>
      <c r="P51" s="199"/>
      <c r="Q51" s="199"/>
      <c r="R51" s="199"/>
      <c r="S51" s="199"/>
      <c r="T51" s="199"/>
      <c r="U51" s="199"/>
      <c r="V51" s="199"/>
      <c r="W51" s="199"/>
      <c r="X51" s="199"/>
    </row>
    <row r="52" spans="1:24" ht="229.5" x14ac:dyDescent="0.25">
      <c r="A52" s="230" t="str">
        <f>'[3]CONTEXTO E IDENTIFICACIÓN'!D98</f>
        <v>Gestión Documental</v>
      </c>
      <c r="B52" s="229" t="str">
        <f>'[3]CONTEXTO E IDENTIFICACIÓN'!F98</f>
        <v>Gestión de Archivos</v>
      </c>
      <c r="C52" s="211" t="str">
        <f>'[3]CONTEXTO E IDENTIFICACIÓN'!A98</f>
        <v>R44</v>
      </c>
      <c r="D52" s="228" t="str">
        <f>'[3]CONTEXTO E IDENTIFICACIÓN'!N98</f>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
      <c r="E52" s="227" t="str">
        <f>'[3]PROB E IMPACTO INHERENTE'!I52</f>
        <v>Media</v>
      </c>
      <c r="F52" s="227" t="str">
        <f>'[3]PROB E IMPACTO INHERENTE'!Q52</f>
        <v>Mayor</v>
      </c>
      <c r="G52" s="226" t="str">
        <f t="shared" si="1"/>
        <v>Alto</v>
      </c>
      <c r="H52" s="199"/>
      <c r="I52" s="199"/>
      <c r="J52" s="199"/>
      <c r="K52" s="199"/>
      <c r="L52" s="199"/>
      <c r="M52" s="199"/>
      <c r="N52" s="199"/>
      <c r="O52" s="199"/>
      <c r="P52" s="199"/>
      <c r="Q52" s="199"/>
      <c r="R52" s="199"/>
      <c r="S52" s="199"/>
      <c r="T52" s="199"/>
      <c r="U52" s="199"/>
      <c r="V52" s="199"/>
      <c r="W52" s="199"/>
      <c r="X52" s="199"/>
    </row>
    <row r="53" spans="1:24" ht="114.75" x14ac:dyDescent="0.25">
      <c r="A53" s="230" t="str">
        <f>'[3]CONTEXTO E IDENTIFICACIÓN'!D99</f>
        <v>Gestión Documental</v>
      </c>
      <c r="B53" s="229" t="str">
        <f>'[3]CONTEXTO E IDENTIFICACIÓN'!F99</f>
        <v>Gestión de Archivos</v>
      </c>
      <c r="C53" s="211" t="str">
        <f>'[3]CONTEXTO E IDENTIFICACIÓN'!A99</f>
        <v>R45</v>
      </c>
      <c r="D53" s="228" t="str">
        <f>'[3]CONTEXTO E IDENTIFICACIÓN'!N99</f>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E53" s="227" t="str">
        <f>'[3]PROB E IMPACTO INHERENTE'!I53</f>
        <v>Media</v>
      </c>
      <c r="F53" s="227" t="str">
        <f>'[3]PROB E IMPACTO INHERENTE'!Q53</f>
        <v>Moderado</v>
      </c>
      <c r="G53" s="226" t="str">
        <f t="shared" si="1"/>
        <v>Moderado</v>
      </c>
      <c r="H53" s="199"/>
      <c r="I53" s="199"/>
      <c r="J53" s="199"/>
      <c r="K53" s="199"/>
      <c r="L53" s="199"/>
      <c r="M53" s="199"/>
      <c r="N53" s="199"/>
      <c r="O53" s="199"/>
      <c r="P53" s="199"/>
      <c r="Q53" s="199"/>
      <c r="R53" s="199"/>
      <c r="S53" s="199"/>
      <c r="T53" s="199"/>
      <c r="U53" s="199"/>
      <c r="V53" s="199"/>
      <c r="W53" s="199"/>
      <c r="X53" s="199"/>
    </row>
    <row r="54" spans="1:24" ht="89.25" x14ac:dyDescent="0.25">
      <c r="A54" s="230" t="str">
        <f>'[3]CONTEXTO E IDENTIFICACIÓN'!D100</f>
        <v>Gestión Administrativa</v>
      </c>
      <c r="B54" s="229" t="str">
        <f>'[3]CONTEXTO E IDENTIFICACIÓN'!F100</f>
        <v>Gestión de Inventarios</v>
      </c>
      <c r="C54" s="211" t="str">
        <f>'[3]CONTEXTO E IDENTIFICACIÓN'!A100</f>
        <v>R46</v>
      </c>
      <c r="D54" s="228" t="str">
        <f>'[3]CONTEXTO E IDENTIFICACIÓN'!N100</f>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E54" s="227" t="str">
        <f>'[3]PROB E IMPACTO INHERENTE'!I54</f>
        <v>Baja</v>
      </c>
      <c r="F54" s="227" t="str">
        <f>'[3]PROB E IMPACTO INHERENTE'!Q54</f>
        <v>Moderado</v>
      </c>
      <c r="G54" s="226" t="str">
        <f t="shared" si="1"/>
        <v>Moderado</v>
      </c>
      <c r="H54" s="199"/>
      <c r="I54" s="199"/>
      <c r="J54" s="199"/>
      <c r="K54" s="199"/>
      <c r="L54" s="199"/>
      <c r="M54" s="199"/>
      <c r="N54" s="199"/>
      <c r="O54" s="199"/>
      <c r="P54" s="199"/>
      <c r="Q54" s="199"/>
      <c r="R54" s="199"/>
      <c r="S54" s="199"/>
      <c r="T54" s="199"/>
      <c r="U54" s="199"/>
      <c r="V54" s="199"/>
      <c r="W54" s="199"/>
      <c r="X54" s="199"/>
    </row>
    <row r="55" spans="1:24" ht="140.25" x14ac:dyDescent="0.25">
      <c r="A55" s="230" t="str">
        <f>'[3]CONTEXTO E IDENTIFICACIÓN'!D101</f>
        <v>Gestión Administrativa</v>
      </c>
      <c r="B55" s="229" t="str">
        <f>'[3]CONTEXTO E IDENTIFICACIÓN'!F101</f>
        <v>Gestión de Servicios</v>
      </c>
      <c r="C55" s="211" t="str">
        <f>'[3]CONTEXTO E IDENTIFICACIÓN'!A101</f>
        <v>R47</v>
      </c>
      <c r="D55" s="228" t="str">
        <f>'[3]CONTEXTO E IDENTIFICACIÓN'!N101</f>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E55" s="227" t="str">
        <f>'[3]PROB E IMPACTO INHERENTE'!I55</f>
        <v>Media</v>
      </c>
      <c r="F55" s="227" t="str">
        <f>'[3]PROB E IMPACTO INHERENTE'!Q55</f>
        <v>Mayor</v>
      </c>
      <c r="G55" s="226" t="str">
        <f t="shared" si="1"/>
        <v>Alto</v>
      </c>
      <c r="H55" s="231"/>
      <c r="I55" s="231"/>
      <c r="J55" s="231"/>
      <c r="K55" s="231"/>
      <c r="L55" s="231"/>
      <c r="M55" s="231"/>
      <c r="N55" s="231"/>
      <c r="O55" s="231"/>
      <c r="P55" s="231"/>
      <c r="Q55" s="199"/>
      <c r="R55" s="199"/>
      <c r="S55" s="199"/>
      <c r="T55" s="199"/>
      <c r="U55" s="199"/>
      <c r="V55" s="199"/>
      <c r="W55" s="199"/>
      <c r="X55" s="199"/>
    </row>
    <row r="56" spans="1:24" ht="96.75" customHeight="1" x14ac:dyDescent="0.25">
      <c r="A56" s="230" t="str">
        <f>'[3]CONTEXTO E IDENTIFICACIÓN'!D102</f>
        <v>Gestión Administrativa</v>
      </c>
      <c r="B56" s="229" t="str">
        <f>'[3]CONTEXTO E IDENTIFICACIÓN'!F102</f>
        <v>Gestión de Servicios</v>
      </c>
      <c r="C56" s="211" t="str">
        <f>'[3]CONTEXTO E IDENTIFICACIÓN'!A102</f>
        <v>R48</v>
      </c>
      <c r="D56" s="228" t="str">
        <f>'[3]CONTEXTO E IDENTIFICACIÓN'!N102</f>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E56" s="227" t="str">
        <f>'[3]PROB E IMPACTO INHERENTE'!I56</f>
        <v>Muy Baja</v>
      </c>
      <c r="F56" s="227" t="str">
        <f>'[3]PROB E IMPACTO INHERENTE'!Q56</f>
        <v>Moderado</v>
      </c>
      <c r="G56" s="226" t="str">
        <f t="shared" si="1"/>
        <v>Moderado</v>
      </c>
      <c r="H56" s="231"/>
      <c r="I56" s="231"/>
      <c r="J56" s="231"/>
      <c r="K56" s="231"/>
      <c r="L56" s="231"/>
      <c r="M56" s="231"/>
      <c r="N56" s="231"/>
      <c r="O56" s="231"/>
      <c r="P56" s="231"/>
      <c r="Q56" s="199"/>
      <c r="R56" s="199"/>
      <c r="S56" s="199"/>
      <c r="T56" s="199"/>
      <c r="U56" s="199"/>
      <c r="V56" s="199"/>
      <c r="W56" s="199"/>
      <c r="X56" s="199"/>
    </row>
    <row r="57" spans="1:24" ht="165.75" x14ac:dyDescent="0.25">
      <c r="A57" s="230" t="str">
        <f>'[3]CONTEXTO E IDENTIFICACIÓN'!D103</f>
        <v>Gestión de Sistemas de Información e Infraestructura</v>
      </c>
      <c r="B57" s="229" t="str">
        <f>'[3]CONTEXTO E IDENTIFICACIÓN'!F103</f>
        <v>Gestión de la Infraestructura</v>
      </c>
      <c r="C57" s="211" t="str">
        <f>'[3]CONTEXTO E IDENTIFICACIÓN'!A103</f>
        <v>R49</v>
      </c>
      <c r="D57" s="228" t="str">
        <f>'[3]CONTEXTO E IDENTIFICACIÓN'!N103</f>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E57" s="227" t="str">
        <f>'[3]PROB E IMPACTO INHERENTE'!I57</f>
        <v>Muy Alta</v>
      </c>
      <c r="F57" s="227" t="str">
        <f>'[3]PROB E IMPACTO INHERENTE'!Q57</f>
        <v>Moderado</v>
      </c>
      <c r="G57" s="226" t="str">
        <f t="shared" si="1"/>
        <v>Alto</v>
      </c>
      <c r="H57" s="231"/>
      <c r="I57" s="231"/>
      <c r="J57" s="231"/>
      <c r="K57" s="231"/>
      <c r="L57" s="231"/>
      <c r="M57" s="231"/>
      <c r="N57" s="231"/>
      <c r="O57" s="231"/>
      <c r="P57" s="231"/>
      <c r="Q57" s="199"/>
      <c r="R57" s="199"/>
      <c r="S57" s="199"/>
      <c r="T57" s="199"/>
      <c r="U57" s="199"/>
      <c r="V57" s="199"/>
      <c r="W57" s="199"/>
      <c r="X57" s="199"/>
    </row>
    <row r="58" spans="1:24" ht="122.25" customHeight="1" x14ac:dyDescent="0.25">
      <c r="A58" s="230" t="str">
        <f>'[3]CONTEXTO E IDENTIFICACIÓN'!D104</f>
        <v>Gestión de Sistemas de Información e Infraestructura</v>
      </c>
      <c r="B58" s="229" t="str">
        <f>'[3]CONTEXTO E IDENTIFICACIÓN'!F104</f>
        <v>Gestión de la Infraestructura</v>
      </c>
      <c r="C58" s="211" t="str">
        <f>'[3]CONTEXTO E IDENTIFICACIÓN'!A104</f>
        <v>R50</v>
      </c>
      <c r="D58" s="228" t="str">
        <f>'[3]CONTEXTO E IDENTIFICACIÓN'!N104</f>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E58" s="227" t="str">
        <f>'[3]PROB E IMPACTO INHERENTE'!I58</f>
        <v>Muy Baja</v>
      </c>
      <c r="F58" s="227" t="str">
        <f>'[3]PROB E IMPACTO INHERENTE'!Q58</f>
        <v>Mayor</v>
      </c>
      <c r="G58" s="226" t="str">
        <f t="shared" si="1"/>
        <v>Alto</v>
      </c>
      <c r="H58" s="231"/>
      <c r="I58" s="231"/>
      <c r="J58" s="231"/>
      <c r="K58" s="231"/>
      <c r="L58" s="231"/>
      <c r="M58" s="231"/>
      <c r="N58" s="231"/>
      <c r="O58" s="231"/>
      <c r="P58" s="231"/>
      <c r="Q58" s="199"/>
      <c r="R58" s="199"/>
      <c r="S58" s="199"/>
      <c r="T58" s="199"/>
      <c r="U58" s="199"/>
      <c r="V58" s="199"/>
      <c r="W58" s="199"/>
      <c r="X58" s="199"/>
    </row>
    <row r="59" spans="1:24" ht="89.25" x14ac:dyDescent="0.25">
      <c r="A59" s="230" t="str">
        <f>'[3]CONTEXTO E IDENTIFICACIÓN'!D105</f>
        <v>Gestión de Sistemas de Información e Infraestructura</v>
      </c>
      <c r="B59" s="229" t="str">
        <f>'[3]CONTEXTO E IDENTIFICACIÓN'!F105</f>
        <v>Gestión de la Infraestructura</v>
      </c>
      <c r="C59" s="211" t="str">
        <f>'[3]CONTEXTO E IDENTIFICACIÓN'!A105</f>
        <v>R51</v>
      </c>
      <c r="D59" s="228" t="str">
        <f>'[3]CONTEXTO E IDENTIFICACIÓN'!N105</f>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E59" s="227" t="str">
        <f>'[3]PROB E IMPACTO INHERENTE'!I59</f>
        <v>Muy Baja</v>
      </c>
      <c r="F59" s="227" t="str">
        <f>'[3]PROB E IMPACTO INHERENTE'!Q59</f>
        <v>Mayor</v>
      </c>
      <c r="G59" s="226" t="str">
        <f t="shared" si="1"/>
        <v>Alto</v>
      </c>
      <c r="H59" s="231"/>
      <c r="I59" s="231"/>
      <c r="J59" s="231"/>
      <c r="K59" s="231"/>
      <c r="L59" s="231"/>
      <c r="M59" s="231"/>
      <c r="N59" s="231"/>
      <c r="O59" s="231"/>
      <c r="P59" s="231"/>
      <c r="Q59" s="199"/>
      <c r="R59" s="199"/>
      <c r="S59" s="199"/>
      <c r="T59" s="199"/>
      <c r="U59" s="199"/>
      <c r="V59" s="199"/>
      <c r="W59" s="199"/>
      <c r="X59" s="199"/>
    </row>
    <row r="60" spans="1:24" ht="123" customHeight="1" x14ac:dyDescent="0.25">
      <c r="A60" s="230" t="str">
        <f>'[3]CONTEXTO E IDENTIFICACIÓN'!D106</f>
        <v>Gestión de Sistemas de Información e Infraestructura</v>
      </c>
      <c r="B60" s="229" t="str">
        <f>'[3]CONTEXTO E IDENTIFICACIÓN'!F106</f>
        <v>Gestión de la Infraestructura</v>
      </c>
      <c r="C60" s="211" t="str">
        <f>'[3]CONTEXTO E IDENTIFICACIÓN'!A106</f>
        <v>R52</v>
      </c>
      <c r="D60" s="228" t="str">
        <f>'[3]CONTEXTO E IDENTIFICACIÓN'!N106</f>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E60" s="227" t="str">
        <f>'[3]PROB E IMPACTO INHERENTE'!I60</f>
        <v>Alta</v>
      </c>
      <c r="F60" s="227" t="str">
        <f>'[3]PROB E IMPACTO INHERENTE'!Q60</f>
        <v>Catastrófico</v>
      </c>
      <c r="G60" s="226" t="str">
        <f t="shared" si="1"/>
        <v>Extremo</v>
      </c>
      <c r="H60" s="231"/>
      <c r="I60" s="231"/>
      <c r="J60" s="231"/>
      <c r="K60" s="231"/>
      <c r="L60" s="231"/>
      <c r="M60" s="231"/>
      <c r="N60" s="231"/>
      <c r="O60" s="231"/>
      <c r="P60" s="231"/>
      <c r="Q60" s="199"/>
      <c r="R60" s="199"/>
      <c r="S60" s="199"/>
      <c r="T60" s="199"/>
      <c r="U60" s="199"/>
      <c r="V60" s="199"/>
      <c r="W60" s="199"/>
      <c r="X60" s="199"/>
    </row>
    <row r="61" spans="1:24" ht="127.5" x14ac:dyDescent="0.25">
      <c r="A61" s="230" t="str">
        <f>'[3]CONTEXTO E IDENTIFICACIÓN'!D107</f>
        <v>Gestión de Sistemas de Información e Infraestructura</v>
      </c>
      <c r="B61" s="229" t="str">
        <f>'[3]CONTEXTO E IDENTIFICACIÓN'!F107</f>
        <v>Gestión de la Infraestructura</v>
      </c>
      <c r="C61" s="211" t="str">
        <f>'[3]CONTEXTO E IDENTIFICACIÓN'!A107</f>
        <v>R53</v>
      </c>
      <c r="D61" s="228" t="str">
        <f>'[3]CONTEXTO E IDENTIFICACIÓN'!N107</f>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E61" s="227" t="str">
        <f>'[3]PROB E IMPACTO INHERENTE'!I61</f>
        <v>Muy Baja</v>
      </c>
      <c r="F61" s="227" t="str">
        <f>'[3]PROB E IMPACTO INHERENTE'!Q61</f>
        <v>Mayor</v>
      </c>
      <c r="G61" s="226" t="str">
        <f t="shared" si="1"/>
        <v>Alto</v>
      </c>
      <c r="H61" s="231"/>
      <c r="I61" s="231"/>
      <c r="J61" s="231"/>
      <c r="K61" s="231"/>
      <c r="L61" s="231"/>
      <c r="M61" s="231"/>
      <c r="N61" s="231"/>
      <c r="O61" s="231"/>
      <c r="P61" s="231"/>
      <c r="Q61" s="199"/>
      <c r="R61" s="199"/>
      <c r="S61" s="199"/>
      <c r="T61" s="199"/>
      <c r="U61" s="199"/>
      <c r="V61" s="199"/>
      <c r="W61" s="199"/>
      <c r="X61" s="199"/>
    </row>
    <row r="62" spans="1:24" ht="80.25" customHeight="1" x14ac:dyDescent="0.25">
      <c r="A62" s="230" t="str">
        <f>'[3]CONTEXTO E IDENTIFICACIÓN'!D108</f>
        <v>Gestión de Sistemas de Información e Infraestructura</v>
      </c>
      <c r="B62" s="229" t="str">
        <f>'[3]CONTEXTO E IDENTIFICACIÓN'!F108</f>
        <v>Diseño y Desarrollo de Sistemas de Información</v>
      </c>
      <c r="C62" s="211" t="str">
        <f>'[3]CONTEXTO E IDENTIFICACIÓN'!A108</f>
        <v>R54</v>
      </c>
      <c r="D62" s="228" t="str">
        <f>'[3]CONTEXTO E IDENTIFICACIÓN'!N108</f>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E62" s="227" t="str">
        <f>'[3]PROB E IMPACTO INHERENTE'!I62</f>
        <v>Media</v>
      </c>
      <c r="F62" s="227" t="str">
        <f>'[3]PROB E IMPACTO INHERENTE'!Q62</f>
        <v>Moderado</v>
      </c>
      <c r="G62" s="226" t="str">
        <f t="shared" si="1"/>
        <v>Moderado</v>
      </c>
      <c r="H62" s="231"/>
      <c r="I62" s="231"/>
      <c r="J62" s="231"/>
      <c r="K62" s="231"/>
      <c r="L62" s="231"/>
      <c r="M62" s="231"/>
      <c r="N62" s="231"/>
      <c r="O62" s="231"/>
      <c r="P62" s="231"/>
      <c r="Q62" s="199"/>
      <c r="R62" s="199"/>
      <c r="S62" s="199"/>
      <c r="T62" s="199"/>
      <c r="U62" s="199"/>
      <c r="V62" s="199"/>
      <c r="W62" s="199"/>
      <c r="X62" s="199"/>
    </row>
    <row r="63" spans="1:24" ht="140.25" x14ac:dyDescent="0.25">
      <c r="A63" s="230" t="str">
        <f>'[3]CONTEXTO E IDENTIFICACIÓN'!D109</f>
        <v xml:space="preserve">Gestión Disciplinaria </v>
      </c>
      <c r="B63" s="229" t="str">
        <f>'[3]CONTEXTO E IDENTIFICACIÓN'!F109</f>
        <v xml:space="preserve">Gestión Disciplinaria </v>
      </c>
      <c r="C63" s="211" t="str">
        <f>'[3]CONTEXTO E IDENTIFICACIÓN'!A109</f>
        <v>R55</v>
      </c>
      <c r="D63" s="228" t="str">
        <f>'[3]CONTEXTO E IDENTIFICACIÓN'!N109</f>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E63" s="227" t="str">
        <f>'[3]PROB E IMPACTO INHERENTE'!I63</f>
        <v>Media</v>
      </c>
      <c r="F63" s="227" t="str">
        <f>'[3]PROB E IMPACTO INHERENTE'!Q63</f>
        <v>Mayor</v>
      </c>
      <c r="G63" s="226" t="str">
        <f t="shared" si="1"/>
        <v>Alto</v>
      </c>
      <c r="H63" s="231"/>
      <c r="I63" s="231"/>
      <c r="J63" s="231"/>
      <c r="K63" s="231"/>
      <c r="L63" s="231"/>
      <c r="M63" s="231"/>
      <c r="N63" s="231"/>
      <c r="O63" s="231"/>
      <c r="P63" s="231"/>
      <c r="Q63" s="199"/>
      <c r="R63" s="199"/>
      <c r="S63" s="199"/>
      <c r="T63" s="199"/>
      <c r="U63" s="199"/>
      <c r="V63" s="199"/>
      <c r="W63" s="199"/>
      <c r="X63" s="199"/>
    </row>
    <row r="64" spans="1:24" ht="89.25" x14ac:dyDescent="0.25">
      <c r="A64" s="230" t="str">
        <f>'[3]CONTEXTO E IDENTIFICACIÓN'!D110</f>
        <v xml:space="preserve">Gestión Disciplinaria </v>
      </c>
      <c r="B64" s="229" t="str">
        <f>'[3]CONTEXTO E IDENTIFICACIÓN'!F110</f>
        <v xml:space="preserve">Gestión Disciplinaria </v>
      </c>
      <c r="C64" s="211" t="str">
        <f>'[3]CONTEXTO E IDENTIFICACIÓN'!A110</f>
        <v>R56</v>
      </c>
      <c r="D64" s="228" t="str">
        <f>'[3]CONTEXTO E IDENTIFICACIÓN'!N110</f>
        <v xml:space="preserve">Posibilidad de pérdida Reputacional por actos indebidos por acción u omisión para favorecer a Funcionarios o exfuncionarios en el desarrollo del proceso disciplinario debido a:
1.  deficiente o inadecuado control y seguimiento de las actuaciones llevadas a cabo en curso de los procesos disciplinarios.
2. Incumplimiento de la obligaciones de los funcionarios  comisionados por la Oficina de control Interno Disciplinario. </v>
      </c>
      <c r="E64" s="227" t="str">
        <f>'[3]PROB E IMPACTO INHERENTE'!I64</f>
        <v>Alta</v>
      </c>
      <c r="F64" s="227" t="str">
        <f>'[3]PROB E IMPACTO INHERENTE'!Q64</f>
        <v>Mayor</v>
      </c>
      <c r="G64" s="226" t="str">
        <f t="shared" si="1"/>
        <v>Alto</v>
      </c>
      <c r="H64" s="231"/>
      <c r="I64" s="231"/>
      <c r="J64" s="231"/>
      <c r="K64" s="231"/>
      <c r="L64" s="231"/>
      <c r="M64" s="231"/>
      <c r="N64" s="231"/>
      <c r="O64" s="231"/>
      <c r="P64" s="231"/>
      <c r="Q64" s="199"/>
      <c r="R64" s="199"/>
      <c r="S64" s="199"/>
      <c r="T64" s="199"/>
      <c r="U64" s="199"/>
      <c r="V64" s="199"/>
      <c r="W64" s="199"/>
      <c r="X64" s="199"/>
    </row>
    <row r="65" spans="1:24" ht="140.25" x14ac:dyDescent="0.25">
      <c r="A65" s="230" t="str">
        <f>'[3]CONTEXTO E IDENTIFICACIÓN'!D111</f>
        <v>Seguimiento y Evaluación</v>
      </c>
      <c r="B65" s="229" t="str">
        <f>'[3]CONTEXTO E IDENTIFICACIÓN'!F111</f>
        <v>Seguimiento y Evaluación</v>
      </c>
      <c r="C65" s="211" t="str">
        <f>'[3]CONTEXTO E IDENTIFICACIÓN'!A111</f>
        <v>R57</v>
      </c>
      <c r="D65" s="228" t="str">
        <f>'[3]CONTEXTO E IDENTIFICACIÓN'!N111</f>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E65" s="227" t="str">
        <f>'[3]PROB E IMPACTO INHERENTE'!I65</f>
        <v>Media</v>
      </c>
      <c r="F65" s="227" t="str">
        <f>'[3]PROB E IMPACTO INHERENTE'!Q65</f>
        <v>Mayor</v>
      </c>
      <c r="G65" s="226" t="str">
        <f t="shared" si="1"/>
        <v>Alto</v>
      </c>
      <c r="H65" s="231"/>
      <c r="I65" s="231"/>
      <c r="J65" s="231"/>
      <c r="K65" s="231"/>
      <c r="L65" s="231"/>
      <c r="M65" s="231"/>
      <c r="N65" s="231"/>
      <c r="O65" s="231"/>
      <c r="P65" s="231"/>
      <c r="Q65" s="199"/>
      <c r="R65" s="199"/>
      <c r="S65" s="199"/>
      <c r="T65" s="199"/>
      <c r="U65" s="199"/>
      <c r="V65" s="199"/>
      <c r="W65" s="199"/>
      <c r="X65" s="199"/>
    </row>
    <row r="66" spans="1:24" ht="128.25" customHeight="1" x14ac:dyDescent="0.25">
      <c r="A66" s="230" t="str">
        <f>'[3]CONTEXTO E IDENTIFICACIÓN'!D112</f>
        <v>Seguimiento y Evaluación</v>
      </c>
      <c r="B66" s="229" t="str">
        <f>'[3]CONTEXTO E IDENTIFICACIÓN'!F112</f>
        <v>Seguimiento y Evaluación</v>
      </c>
      <c r="C66" s="211" t="str">
        <f>'[3]CONTEXTO E IDENTIFICACIÓN'!A112</f>
        <v>R58</v>
      </c>
      <c r="D66" s="228" t="str">
        <f>'[3]CONTEXTO E IDENTIFICACIÓN'!N112</f>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E66" s="227" t="str">
        <f>'[3]PROB E IMPACTO INHERENTE'!I66</f>
        <v>Muy Baja</v>
      </c>
      <c r="F66" s="227" t="str">
        <f>'[3]PROB E IMPACTO INHERENTE'!Q66</f>
        <v>Moderado</v>
      </c>
      <c r="G66" s="226" t="str">
        <f t="shared" si="1"/>
        <v>Moderado</v>
      </c>
      <c r="H66" s="231"/>
      <c r="I66" s="231"/>
      <c r="J66" s="231"/>
      <c r="K66" s="231"/>
      <c r="L66" s="231"/>
      <c r="M66" s="231"/>
      <c r="N66" s="231"/>
      <c r="O66" s="231"/>
      <c r="P66" s="231"/>
      <c r="Q66" s="199"/>
      <c r="R66" s="199"/>
      <c r="S66" s="199"/>
      <c r="T66" s="199"/>
      <c r="U66" s="199"/>
      <c r="V66" s="199"/>
      <c r="W66" s="199"/>
      <c r="X66" s="199"/>
    </row>
    <row r="67" spans="1:24" ht="76.5" x14ac:dyDescent="0.25">
      <c r="A67" s="230" t="str">
        <f>'[3]CONTEXTO E IDENTIFICACIÓN'!D113</f>
        <v>Seguimiento y Evaluación</v>
      </c>
      <c r="B67" s="229" t="str">
        <f>'[3]CONTEXTO E IDENTIFICACIÓN'!F113</f>
        <v>Seguimiento y Evaluación</v>
      </c>
      <c r="C67" s="211" t="str">
        <f>'[3]CONTEXTO E IDENTIFICACIÓN'!A113</f>
        <v>R59</v>
      </c>
      <c r="D67" s="228" t="str">
        <f>'[3]CONTEXTO E IDENTIFICACIÓN'!N113</f>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E67" s="227" t="str">
        <f>'[3]PROB E IMPACTO INHERENTE'!I67</f>
        <v>Muy Alta</v>
      </c>
      <c r="F67" s="227" t="str">
        <f>'[3]PROB E IMPACTO INHERENTE'!Q67</f>
        <v>Mayor</v>
      </c>
      <c r="G67" s="226" t="str">
        <f t="shared" si="1"/>
        <v>Alto</v>
      </c>
      <c r="H67" s="231"/>
      <c r="I67" s="231"/>
      <c r="J67" s="231"/>
      <c r="K67" s="231"/>
      <c r="L67" s="231"/>
      <c r="M67" s="231"/>
      <c r="N67" s="231"/>
      <c r="O67" s="231"/>
      <c r="P67" s="231"/>
      <c r="Q67" s="199"/>
      <c r="R67" s="199"/>
      <c r="S67" s="199"/>
      <c r="T67" s="199"/>
      <c r="U67" s="199"/>
      <c r="V67" s="199"/>
      <c r="W67" s="199"/>
      <c r="X67" s="199"/>
    </row>
    <row r="68" spans="1:24" ht="157.5" customHeight="1" x14ac:dyDescent="0.25">
      <c r="A68" s="235" t="str">
        <f>'[3]CONTEXTO E IDENTIFICACIÓN'!D114</f>
        <v>Seguimiento y Evaluación</v>
      </c>
      <c r="B68" s="234" t="str">
        <f>'[3]CONTEXTO E IDENTIFICACIÓN'!F114</f>
        <v>Seguimiento y Evaluación</v>
      </c>
      <c r="C68" s="210" t="str">
        <f>'[3]CONTEXTO E IDENTIFICACIÓN'!A114</f>
        <v>R60</v>
      </c>
      <c r="D68" s="228" t="str">
        <f>'[3]CONTEXTO E IDENTIFICACIÓN'!N114</f>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E68" s="233" t="str">
        <f>'[3]PROB E IMPACTO INHERENTE'!I68</f>
        <v>Muy Baja</v>
      </c>
      <c r="F68" s="233" t="str">
        <f>'[3]PROB E IMPACTO INHERENTE'!Q68</f>
        <v>Catastrófico</v>
      </c>
      <c r="G68" s="232" t="str">
        <f t="shared" si="1"/>
        <v>Extremo</v>
      </c>
      <c r="H68" s="231"/>
      <c r="I68" s="231"/>
      <c r="J68" s="231"/>
      <c r="K68" s="231"/>
      <c r="L68" s="231"/>
      <c r="M68" s="231"/>
      <c r="N68" s="231"/>
      <c r="O68" s="231"/>
      <c r="P68" s="231"/>
      <c r="Q68" s="199"/>
      <c r="R68" s="199"/>
      <c r="S68" s="199"/>
      <c r="T68" s="199"/>
      <c r="U68" s="199"/>
      <c r="V68" s="199"/>
      <c r="W68" s="199"/>
      <c r="X68" s="199"/>
    </row>
    <row r="69" spans="1:24" ht="140.25" x14ac:dyDescent="0.25">
      <c r="A69" s="230" t="str">
        <f>'[3]CONTEXTO E IDENTIFICACIÓN'!D115</f>
        <v>Gestión de Sistemas de Información e Infraestructura</v>
      </c>
      <c r="B69" s="229" t="str">
        <f>'[3]CONTEXTO E IDENTIFICACIÓN'!F115</f>
        <v>ICDE</v>
      </c>
      <c r="C69" s="211" t="str">
        <f>'[3]CONTEXTO E IDENTIFICACIÓN'!A115</f>
        <v>R61</v>
      </c>
      <c r="D69" s="228" t="str">
        <f>'[3]CONTEXTO E IDENTIFICACIÓN'!N115</f>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E69" s="227" t="str">
        <f>'[3]PROB E IMPACTO INHERENTE'!I69</f>
        <v>Media</v>
      </c>
      <c r="F69" s="227" t="str">
        <f>'[3]PROB E IMPACTO INHERENTE'!Q69</f>
        <v>Mayor</v>
      </c>
      <c r="G69" s="226" t="str">
        <f t="shared" si="1"/>
        <v>Alto</v>
      </c>
    </row>
    <row r="70" spans="1:24" ht="42.75" x14ac:dyDescent="0.25">
      <c r="A70" s="230" t="str">
        <f>'[3]CONTEXTO E IDENTIFICACIÓN'!D116</f>
        <v>Gestión de Regulación y Habilitación</v>
      </c>
      <c r="B70" s="229">
        <f>'[3]CONTEXTO E IDENTIFICACIÓN'!F116</f>
        <v>0</v>
      </c>
      <c r="C70" s="211" t="str">
        <f>'[3]CONTEXTO E IDENTIFICACIÓN'!A116</f>
        <v>R62</v>
      </c>
      <c r="D70" s="228" t="str">
        <f>'[3]CONTEXTO E IDENTIFICACIÓN'!N116</f>
        <v xml:space="preserve">  </v>
      </c>
      <c r="E70" s="227" t="str">
        <f>'[3]PROB E IMPACTO INHERENTE'!I70</f>
        <v/>
      </c>
      <c r="F70" s="227" t="str">
        <f>'[3]PROB E IMPACTO INHERENTE'!Q70</f>
        <v/>
      </c>
      <c r="G70" s="226" t="str">
        <f t="shared" si="1"/>
        <v/>
      </c>
    </row>
    <row r="71" spans="1:24" ht="89.25" x14ac:dyDescent="0.25">
      <c r="A71" s="230">
        <f>'[3]CONTEXTO E IDENTIFICACIÓN'!D117</f>
        <v>0</v>
      </c>
      <c r="B71" s="229" t="str">
        <f>'[3]CONTEXTO E IDENTIFICACIÓN'!F117</f>
        <v>Gestión de Comunicaciones Externas</v>
      </c>
      <c r="C71" s="211" t="str">
        <f>'[3]CONTEXTO E IDENTIFICACIÓN'!A117</f>
        <v>R63</v>
      </c>
      <c r="D71" s="228" t="str">
        <f>'[3]CONTEXTO E IDENTIFICACIÓN'!N117</f>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E71" s="227" t="str">
        <f>'[3]PROB E IMPACTO INHERENTE'!I71</f>
        <v/>
      </c>
      <c r="F71" s="227" t="str">
        <f>'[3]PROB E IMPACTO INHERENTE'!Q71</f>
        <v/>
      </c>
      <c r="G71" s="226" t="str">
        <f t="shared" si="1"/>
        <v/>
      </c>
    </row>
    <row r="72" spans="1:24" ht="57" x14ac:dyDescent="0.25">
      <c r="A72" s="230" t="str">
        <f>'[3]CONTEXTO E IDENTIFICACIÓN'!D118</f>
        <v>Innovación y Gestión del Conocimiento Aplicado</v>
      </c>
      <c r="B72" s="229">
        <f>'[3]CONTEXTO E IDENTIFICACIÓN'!F118</f>
        <v>0</v>
      </c>
      <c r="C72" s="211" t="str">
        <f>'[3]CONTEXTO E IDENTIFICACIÓN'!A118</f>
        <v>R64</v>
      </c>
      <c r="D72" s="228" t="str">
        <f>'[3]CONTEXTO E IDENTIFICACIÓN'!N118</f>
        <v xml:space="preserve">  </v>
      </c>
      <c r="E72" s="227" t="str">
        <f>'[3]PROB E IMPACTO INHERENTE'!I72</f>
        <v/>
      </c>
      <c r="F72" s="227" t="str">
        <f>'[3]PROB E IMPACTO INHERENTE'!Q72</f>
        <v/>
      </c>
      <c r="G72" s="226" t="str">
        <f t="shared" si="1"/>
        <v/>
      </c>
    </row>
    <row r="73" spans="1:24" ht="15.75" thickBot="1" x14ac:dyDescent="0.3">
      <c r="A73" s="225">
        <f>'[3]CONTEXTO E IDENTIFICACIÓN'!D119</f>
        <v>0</v>
      </c>
      <c r="B73" s="224">
        <f>'[3]CONTEXTO E IDENTIFICACIÓN'!F119</f>
        <v>0</v>
      </c>
      <c r="C73" s="209" t="str">
        <f>'[3]CONTEXTO E IDENTIFICACIÓN'!A119</f>
        <v>R65</v>
      </c>
      <c r="D73" s="223" t="str">
        <f>'[3]CONTEXTO E IDENTIFICACIÓN'!N119</f>
        <v xml:space="preserve">  </v>
      </c>
      <c r="E73" s="222" t="str">
        <f>'[3]PROB E IMPACTO INHERENTE'!I73</f>
        <v/>
      </c>
      <c r="F73" s="222" t="str">
        <f>'[3]PROB E IMPACTO INHERENTE'!Q73</f>
        <v/>
      </c>
      <c r="G73" s="221" t="str">
        <f t="shared" ref="G73" si="2">+IF(E73=$S$9,IF(F73=$T$8,$T$9,IF(F73=$U$8,$U$9,IF(F73=$V$8,$V$9,IF(F73=$W$8,$W$9,IF(F73=$X$8,$X$9))))),IF(E73=$S$10,IF(F73=$T$8,$T$10,IF(F73=$U$8,$U$10,IF(F73=$V$8,$V$10,IF(F73=$W$8,$W$10,IF(F73=$X$8,$X$10))))),IF(E73=$S$11,IF(F73=$T$8,$T$11,IF(F73=$U$8,$U$11,IF(F73=$V$8,$V$11,IF(F73=$W$8,$W$11,IF(F73=$X$8,$X$11))))),IF(E73=$S$12,IF(F73=$T$8,$T$12,IF(F73=$U$8,$U$12,IF(F73=$V$8,$V$12,IF(F73=$W$8,$W$12,IF(F73=$X$8,$X$12))))),IF(E73=$S$13,IF(F73=$T$8,$T$13,IF(F73=$U$8,$U$13,IF(F73=$V$8,$V$13,IF(F73=$W$8,$W$13,IF(F73=$X$8,$X$13))))),"")))))</f>
        <v/>
      </c>
    </row>
  </sheetData>
  <autoFilter ref="A8:G8"/>
  <mergeCells count="8">
    <mergeCell ref="T6:X6"/>
    <mergeCell ref="E7:G7"/>
    <mergeCell ref="K7:O7"/>
    <mergeCell ref="I9:I13"/>
    <mergeCell ref="Q9:Q13"/>
    <mergeCell ref="E2:O5"/>
    <mergeCell ref="B5:D5"/>
    <mergeCell ref="I6:O6"/>
  </mergeCells>
  <conditionalFormatting sqref="E9:E73">
    <cfRule type="cellIs" dxfId="29" priority="6" operator="equal">
      <formula>$S$13</formula>
    </cfRule>
    <cfRule type="cellIs" dxfId="28" priority="7" operator="equal">
      <formula>$S$12</formula>
    </cfRule>
    <cfRule type="cellIs" dxfId="27" priority="8" operator="equal">
      <formula>$S$11</formula>
    </cfRule>
    <cfRule type="cellIs" dxfId="26" priority="9" operator="equal">
      <formula>$S$10</formula>
    </cfRule>
    <cfRule type="cellIs" dxfId="25" priority="10" operator="equal">
      <formula>$S$9</formula>
    </cfRule>
  </conditionalFormatting>
  <conditionalFormatting sqref="F9:F73">
    <cfRule type="cellIs" dxfId="24" priority="1" operator="equal">
      <formula>$T$8</formula>
    </cfRule>
    <cfRule type="cellIs" dxfId="23" priority="2" operator="equal">
      <formula>$U$8</formula>
    </cfRule>
    <cfRule type="cellIs" dxfId="22" priority="3" operator="equal">
      <formula>$V$8</formula>
    </cfRule>
    <cfRule type="cellIs" dxfId="21" priority="4" operator="equal">
      <formula>$W$8</formula>
    </cfRule>
    <cfRule type="cellIs" dxfId="20" priority="5" operator="equal">
      <formula>$X$8</formula>
    </cfRule>
  </conditionalFormatting>
  <conditionalFormatting sqref="G9:G73">
    <cfRule type="cellIs" dxfId="19" priority="11" operator="equal">
      <formula>$T$16</formula>
    </cfRule>
    <cfRule type="cellIs" dxfId="18" priority="12" operator="equal">
      <formula>$T$17</formula>
    </cfRule>
    <cfRule type="cellIs" dxfId="17" priority="13" operator="equal">
      <formula>$T$18</formula>
    </cfRule>
    <cfRule type="cellIs" dxfId="16" priority="14" operator="equal">
      <formula>$T$19</formula>
    </cfRule>
  </conditionalFormatting>
  <hyperlinks>
    <hyperlink ref="A1" location="OPCIONES!A1" display="OPCIONES"/>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S180"/>
  <sheetViews>
    <sheetView zoomScale="64" zoomScaleNormal="64" workbookViewId="0">
      <selection activeCell="BF22" sqref="BF22:BG23"/>
    </sheetView>
  </sheetViews>
  <sheetFormatPr baseColWidth="10" defaultRowHeight="15" x14ac:dyDescent="0.25"/>
  <cols>
    <col min="2" max="9" width="5.7109375" customWidth="1"/>
    <col min="10" max="12" width="3.85546875" customWidth="1"/>
    <col min="13" max="13" width="16" customWidth="1"/>
    <col min="14" max="14" width="3.85546875" customWidth="1"/>
    <col min="15" max="15" width="12.85546875" customWidth="1"/>
    <col min="16" max="16" width="3.85546875" customWidth="1"/>
    <col min="17" max="17" width="14.5703125" customWidth="1"/>
    <col min="18" max="18" width="14.140625" customWidth="1"/>
    <col min="19" max="19" width="9" customWidth="1"/>
    <col min="20" max="58" width="3.85546875" customWidth="1"/>
    <col min="59" max="59" width="20" customWidth="1"/>
    <col min="60" max="89" width="3.85546875" customWidth="1"/>
    <col min="91" max="96" width="9.28515625" customWidth="1"/>
  </cols>
  <sheetData>
    <row r="1" spans="1:149" x14ac:dyDescent="0.25">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row>
    <row r="2" spans="1:149" ht="18" customHeight="1" x14ac:dyDescent="0.25">
      <c r="A2" s="22"/>
      <c r="B2" s="782" t="s">
        <v>142</v>
      </c>
      <c r="C2" s="782"/>
      <c r="D2" s="782"/>
      <c r="E2" s="782"/>
      <c r="F2" s="782"/>
      <c r="G2" s="782"/>
      <c r="H2" s="782"/>
      <c r="I2" s="782"/>
      <c r="J2" s="779" t="s">
        <v>1</v>
      </c>
      <c r="K2" s="779"/>
      <c r="L2" s="779"/>
      <c r="M2" s="779"/>
      <c r="N2" s="779"/>
      <c r="O2" s="779"/>
      <c r="P2" s="779"/>
      <c r="Q2" s="779"/>
      <c r="R2" s="779"/>
      <c r="S2" s="779"/>
      <c r="T2" s="779"/>
      <c r="U2" s="779"/>
      <c r="V2" s="779"/>
      <c r="W2" s="779"/>
      <c r="X2" s="779"/>
      <c r="Y2" s="779"/>
      <c r="Z2" s="779"/>
      <c r="AA2" s="779"/>
      <c r="AB2" s="779"/>
      <c r="AC2" s="779"/>
      <c r="AD2" s="779"/>
      <c r="AE2" s="779"/>
      <c r="AF2" s="779"/>
      <c r="AG2" s="779"/>
      <c r="AH2" s="779"/>
      <c r="AI2" s="779"/>
      <c r="AJ2" s="779"/>
      <c r="AK2" s="779"/>
      <c r="AL2" s="779"/>
      <c r="AM2" s="779"/>
      <c r="AN2" s="779"/>
      <c r="AO2" s="779"/>
      <c r="AP2" s="779"/>
      <c r="AQ2" s="779"/>
      <c r="AR2" s="779"/>
      <c r="AS2" s="779"/>
      <c r="AT2" s="779"/>
      <c r="AU2" s="779"/>
      <c r="AV2" s="779"/>
      <c r="AW2" s="779"/>
      <c r="AX2" s="779"/>
      <c r="AY2" s="779"/>
      <c r="AZ2" s="779"/>
      <c r="BA2" s="779"/>
      <c r="BB2" s="779"/>
      <c r="BC2" s="779"/>
      <c r="BD2" s="779"/>
      <c r="BE2" s="779"/>
      <c r="BF2" s="779"/>
      <c r="BG2" s="779"/>
      <c r="BH2" s="779"/>
      <c r="BI2" s="779"/>
      <c r="BJ2" s="779"/>
      <c r="BK2" s="779"/>
      <c r="BL2" s="779"/>
      <c r="BM2" s="779"/>
      <c r="BN2" s="779"/>
      <c r="BO2" s="779"/>
      <c r="BP2" s="779"/>
      <c r="BQ2" s="779"/>
      <c r="BR2" s="779"/>
      <c r="BS2" s="779"/>
      <c r="BT2" s="779"/>
      <c r="BU2" s="779"/>
      <c r="BV2" s="779"/>
      <c r="BW2" s="779"/>
      <c r="BX2" s="779"/>
      <c r="BY2" s="779"/>
      <c r="BZ2" s="779"/>
      <c r="CA2" s="779"/>
      <c r="CB2" s="779"/>
      <c r="CC2" s="779"/>
      <c r="CD2" s="779"/>
      <c r="CE2" s="779"/>
      <c r="CF2" s="779"/>
      <c r="CG2" s="779"/>
      <c r="CH2" s="779"/>
      <c r="CI2" s="779"/>
      <c r="CJ2" s="779"/>
      <c r="CK2" s="779"/>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row>
    <row r="3" spans="1:149" ht="18.75" customHeight="1" x14ac:dyDescent="0.25">
      <c r="A3" s="22"/>
      <c r="B3" s="782"/>
      <c r="C3" s="782"/>
      <c r="D3" s="782"/>
      <c r="E3" s="782"/>
      <c r="F3" s="782"/>
      <c r="G3" s="782"/>
      <c r="H3" s="782"/>
      <c r="I3" s="782"/>
      <c r="J3" s="779"/>
      <c r="K3" s="779"/>
      <c r="L3" s="779"/>
      <c r="M3" s="779"/>
      <c r="N3" s="779"/>
      <c r="O3" s="779"/>
      <c r="P3" s="779"/>
      <c r="Q3" s="779"/>
      <c r="R3" s="779"/>
      <c r="S3" s="779"/>
      <c r="T3" s="779"/>
      <c r="U3" s="779"/>
      <c r="V3" s="779"/>
      <c r="W3" s="779"/>
      <c r="X3" s="779"/>
      <c r="Y3" s="779"/>
      <c r="Z3" s="779"/>
      <c r="AA3" s="779"/>
      <c r="AB3" s="779"/>
      <c r="AC3" s="779"/>
      <c r="AD3" s="779"/>
      <c r="AE3" s="779"/>
      <c r="AF3" s="779"/>
      <c r="AG3" s="779"/>
      <c r="AH3" s="779"/>
      <c r="AI3" s="779"/>
      <c r="AJ3" s="779"/>
      <c r="AK3" s="779"/>
      <c r="AL3" s="779"/>
      <c r="AM3" s="779"/>
      <c r="AN3" s="779"/>
      <c r="AO3" s="779"/>
      <c r="AP3" s="779"/>
      <c r="AQ3" s="779"/>
      <c r="AR3" s="779"/>
      <c r="AS3" s="779"/>
      <c r="AT3" s="779"/>
      <c r="AU3" s="779"/>
      <c r="AV3" s="779"/>
      <c r="AW3" s="779"/>
      <c r="AX3" s="779"/>
      <c r="AY3" s="779"/>
      <c r="AZ3" s="779"/>
      <c r="BA3" s="779"/>
      <c r="BB3" s="779"/>
      <c r="BC3" s="779"/>
      <c r="BD3" s="779"/>
      <c r="BE3" s="779"/>
      <c r="BF3" s="779"/>
      <c r="BG3" s="779"/>
      <c r="BH3" s="779"/>
      <c r="BI3" s="779"/>
      <c r="BJ3" s="779"/>
      <c r="BK3" s="779"/>
      <c r="BL3" s="779"/>
      <c r="BM3" s="779"/>
      <c r="BN3" s="779"/>
      <c r="BO3" s="779"/>
      <c r="BP3" s="779"/>
      <c r="BQ3" s="779"/>
      <c r="BR3" s="779"/>
      <c r="BS3" s="779"/>
      <c r="BT3" s="779"/>
      <c r="BU3" s="779"/>
      <c r="BV3" s="779"/>
      <c r="BW3" s="779"/>
      <c r="BX3" s="779"/>
      <c r="BY3" s="779"/>
      <c r="BZ3" s="779"/>
      <c r="CA3" s="779"/>
      <c r="CB3" s="779"/>
      <c r="CC3" s="779"/>
      <c r="CD3" s="779"/>
      <c r="CE3" s="779"/>
      <c r="CF3" s="779"/>
      <c r="CG3" s="779"/>
      <c r="CH3" s="779"/>
      <c r="CI3" s="779"/>
      <c r="CJ3" s="779"/>
      <c r="CK3" s="779"/>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row>
    <row r="4" spans="1:149" ht="15" customHeight="1" x14ac:dyDescent="0.25">
      <c r="A4" s="22"/>
      <c r="B4" s="782"/>
      <c r="C4" s="782"/>
      <c r="D4" s="782"/>
      <c r="E4" s="782"/>
      <c r="F4" s="782"/>
      <c r="G4" s="782"/>
      <c r="H4" s="782"/>
      <c r="I4" s="782"/>
      <c r="J4" s="779"/>
      <c r="K4" s="779"/>
      <c r="L4" s="779"/>
      <c r="M4" s="779"/>
      <c r="N4" s="779"/>
      <c r="O4" s="779"/>
      <c r="P4" s="779"/>
      <c r="Q4" s="779"/>
      <c r="R4" s="779"/>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c r="AR4" s="779"/>
      <c r="AS4" s="779"/>
      <c r="AT4" s="779"/>
      <c r="AU4" s="779"/>
      <c r="AV4" s="779"/>
      <c r="AW4" s="779"/>
      <c r="AX4" s="779"/>
      <c r="AY4" s="779"/>
      <c r="AZ4" s="779"/>
      <c r="BA4" s="779"/>
      <c r="BB4" s="779"/>
      <c r="BC4" s="779"/>
      <c r="BD4" s="779"/>
      <c r="BE4" s="779"/>
      <c r="BF4" s="779"/>
      <c r="BG4" s="779"/>
      <c r="BH4" s="779"/>
      <c r="BI4" s="779"/>
      <c r="BJ4" s="779"/>
      <c r="BK4" s="779"/>
      <c r="BL4" s="779"/>
      <c r="BM4" s="779"/>
      <c r="BN4" s="779"/>
      <c r="BO4" s="779"/>
      <c r="BP4" s="779"/>
      <c r="BQ4" s="779"/>
      <c r="BR4" s="779"/>
      <c r="BS4" s="779"/>
      <c r="BT4" s="779"/>
      <c r="BU4" s="779"/>
      <c r="BV4" s="779"/>
      <c r="BW4" s="779"/>
      <c r="BX4" s="779"/>
      <c r="BY4" s="779"/>
      <c r="BZ4" s="779"/>
      <c r="CA4" s="779"/>
      <c r="CB4" s="779"/>
      <c r="CC4" s="779"/>
      <c r="CD4" s="779"/>
      <c r="CE4" s="779"/>
      <c r="CF4" s="779"/>
      <c r="CG4" s="779"/>
      <c r="CH4" s="779"/>
      <c r="CI4" s="779"/>
      <c r="CJ4" s="779"/>
      <c r="CK4" s="779"/>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row>
    <row r="5" spans="1:149" ht="15.75" thickBot="1" x14ac:dyDescent="0.3">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row>
    <row r="6" spans="1:149" ht="15" customHeight="1" x14ac:dyDescent="0.25">
      <c r="A6" s="22"/>
      <c r="B6" s="780" t="s">
        <v>3</v>
      </c>
      <c r="C6" s="780"/>
      <c r="D6" s="781"/>
      <c r="E6" s="700" t="s">
        <v>108</v>
      </c>
      <c r="F6" s="701"/>
      <c r="G6" s="701"/>
      <c r="H6" s="701"/>
      <c r="I6" s="701"/>
      <c r="J6" s="717" t="e">
        <f>IF(AND('Mapa final'!#REF!="Muy Alta",'Mapa final'!#REF!="Leve"),CONCATENATE("R",'Mapa final'!#REF!),"")</f>
        <v>#REF!</v>
      </c>
      <c r="K6" s="718"/>
      <c r="L6" s="718" t="e">
        <f>IF(AND('Mapa final'!#REF!="Muy Alta",'Mapa final'!#REF!="Leve"),CONCATENATE("R",'Mapa final'!#REF!),"")</f>
        <v>#REF!</v>
      </c>
      <c r="M6" s="718"/>
      <c r="N6" s="718" t="e">
        <f>IF(AND('Mapa final'!#REF!="Muy Alta",'Mapa final'!#REF!="Leve"),CONCATENATE("R",'Mapa final'!#REF!),"")</f>
        <v>#REF!</v>
      </c>
      <c r="O6" s="718"/>
      <c r="P6" s="718" t="e">
        <f>IF(AND('Mapa final'!#REF!="Muy Alta",'Mapa final'!#REF!="Leve"),CONCATENATE("R",'Mapa final'!#REF!),"")</f>
        <v>#REF!</v>
      </c>
      <c r="Q6" s="718"/>
      <c r="R6" s="718" t="e">
        <f>IF(AND('Mapa final'!#REF!="Muy Alta",'Mapa final'!#REF!="Leve"),CONCATENATE("R",'Mapa final'!#REF!),"")</f>
        <v>#REF!</v>
      </c>
      <c r="S6" s="718"/>
      <c r="T6" s="718" t="e">
        <f>IF(AND('Mapa final'!#REF!="Muy Alta",'Mapa final'!#REF!="Leve"),CONCATENATE("R",'Mapa final'!#REF!),"")</f>
        <v>#REF!</v>
      </c>
      <c r="U6" s="718"/>
      <c r="V6" s="718" t="e">
        <f>IF(AND('Mapa final'!#REF!="Muy Alta",'Mapa final'!#REF!="Leve"),CONCATENATE("R",'Mapa final'!#REF!),"")</f>
        <v>#REF!</v>
      </c>
      <c r="W6" s="718"/>
      <c r="X6" s="718" t="e">
        <f>IF(AND('Mapa final'!#REF!="Muy Alta",'Mapa final'!#REF!="Leve"),CONCATENATE("R",'Mapa final'!#REF!),"")</f>
        <v>#REF!</v>
      </c>
      <c r="Y6" s="719"/>
      <c r="Z6" s="717" t="e">
        <f>IF(AND('Mapa final'!#REF!="Muy Alta",'Mapa final'!#REF!="Menor"),CONCATENATE("R",'Mapa final'!#REF!),"")</f>
        <v>#REF!</v>
      </c>
      <c r="AA6" s="718"/>
      <c r="AB6" s="718" t="e">
        <f>IF(AND('Mapa final'!#REF!="Muy Alta",'Mapa final'!#REF!="Menor"),CONCATENATE("R",'Mapa final'!#REF!),"")</f>
        <v>#REF!</v>
      </c>
      <c r="AC6" s="718"/>
      <c r="AD6" s="718" t="e">
        <f>IF(AND('Mapa final'!#REF!="Muy Alta",'Mapa final'!#REF!="Menor"),CONCATENATE("R",'Mapa final'!#REF!),"")</f>
        <v>#REF!</v>
      </c>
      <c r="AE6" s="718"/>
      <c r="AF6" s="718" t="e">
        <f>IF(AND('Mapa final'!#REF!="Muy Alta",'Mapa final'!#REF!="Menor"),CONCATENATE("R",'Mapa final'!#REF!),"")</f>
        <v>#REF!</v>
      </c>
      <c r="AG6" s="718"/>
      <c r="AH6" s="718" t="e">
        <f>IF(AND('Mapa final'!#REF!="Muy Alta",'Mapa final'!#REF!="Menor"),CONCATENATE("R",'Mapa final'!#REF!),"")</f>
        <v>#REF!</v>
      </c>
      <c r="AI6" s="718"/>
      <c r="AJ6" s="718" t="e">
        <f>IF(AND('Mapa final'!#REF!="Muy Alta",'Mapa final'!#REF!="Menor"),CONCATENATE("R",'Mapa final'!#REF!),"")</f>
        <v>#REF!</v>
      </c>
      <c r="AK6" s="718"/>
      <c r="AL6" s="718" t="e">
        <f>IF(AND('Mapa final'!#REF!="Muy Alta",'Mapa final'!#REF!="Menor"),CONCATENATE("R",'Mapa final'!#REF!),"")</f>
        <v>#REF!</v>
      </c>
      <c r="AM6" s="718"/>
      <c r="AN6" s="718" t="e">
        <f>IF(AND('Mapa final'!#REF!="Muy Alta",'Mapa final'!#REF!="Menor"),CONCATENATE("R",'Mapa final'!#REF!),"")</f>
        <v>#REF!</v>
      </c>
      <c r="AO6" s="719"/>
      <c r="AP6" s="717" t="e">
        <f>IF(AND('Mapa final'!#REF!="Muy Alta",'Mapa final'!#REF!="Moderado"),CONCATENATE("R",'Mapa final'!#REF!),"")</f>
        <v>#REF!</v>
      </c>
      <c r="AQ6" s="718"/>
      <c r="AR6" s="718" t="e">
        <f>IF(AND('Mapa final'!#REF!="Muy Alta",'Mapa final'!#REF!="Moderado"),CONCATENATE("R",'Mapa final'!#REF!),"")</f>
        <v>#REF!</v>
      </c>
      <c r="AS6" s="718"/>
      <c r="AT6" s="718" t="e">
        <f>IF(AND('Mapa final'!#REF!="Muy Alta",'Mapa final'!#REF!="Moderado"),CONCATENATE("R",'Mapa final'!#REF!),"")</f>
        <v>#REF!</v>
      </c>
      <c r="AU6" s="718"/>
      <c r="AV6" s="718" t="e">
        <f>IF(AND('Mapa final'!#REF!="Muy Alta",'Mapa final'!#REF!="Moderado"),CONCATENATE("R",'Mapa final'!#REF!),"")</f>
        <v>#REF!</v>
      </c>
      <c r="AW6" s="718"/>
      <c r="AX6" s="718" t="e">
        <f>IF(AND('Mapa final'!#REF!="Muy Alta",'Mapa final'!#REF!="Moderado"),CONCATENATE("R",'Mapa final'!#REF!),"")</f>
        <v>#REF!</v>
      </c>
      <c r="AY6" s="718"/>
      <c r="AZ6" s="718" t="e">
        <f>IF(AND('Mapa final'!#REF!="Muy Alta",'Mapa final'!#REF!="Moderado"),CONCATENATE("R",'Mapa final'!#REF!),"")</f>
        <v>#REF!</v>
      </c>
      <c r="BA6" s="718"/>
      <c r="BB6" s="718" t="e">
        <f>IF(AND('Mapa final'!#REF!="Muy Alta",'Mapa final'!#REF!="Moderado"),CONCATENATE("R",'Mapa final'!#REF!),"")</f>
        <v>#REF!</v>
      </c>
      <c r="BC6" s="718"/>
      <c r="BD6" s="718" t="e">
        <f>IF(AND('Mapa final'!#REF!="Muy Alta",'Mapa final'!#REF!="Moderado"),CONCATENATE("R",'Mapa final'!#REF!),"")</f>
        <v>#REF!</v>
      </c>
      <c r="BE6" s="719"/>
      <c r="BF6" s="717" t="e">
        <f>IF(AND('Mapa final'!#REF!="Muy Alta",'Mapa final'!#REF!="Mayor"),CONCATENATE("R",'Mapa final'!#REF!),"")</f>
        <v>#REF!</v>
      </c>
      <c r="BG6" s="718"/>
      <c r="BH6" s="718" t="e">
        <f>IF(AND('Mapa final'!#REF!="Muy Alta",'Mapa final'!#REF!="Mayor"),CONCATENATE("R",'Mapa final'!#REF!),"")</f>
        <v>#REF!</v>
      </c>
      <c r="BI6" s="718"/>
      <c r="BJ6" s="718" t="e">
        <f>IF(AND('Mapa final'!#REF!="Muy Alta",'Mapa final'!#REF!="Mayor"),CONCATENATE("R",'Mapa final'!#REF!),"")</f>
        <v>#REF!</v>
      </c>
      <c r="BK6" s="718"/>
      <c r="BL6" s="718" t="e">
        <f>IF(AND('Mapa final'!#REF!="Muy Alta",'Mapa final'!#REF!="Mayor"),CONCATENATE("R",'Mapa final'!#REF!),"")</f>
        <v>#REF!</v>
      </c>
      <c r="BM6" s="718"/>
      <c r="BN6" s="718" t="e">
        <f>IF(AND('Mapa final'!#REF!="Muy Alta",'Mapa final'!#REF!="Mayor"),CONCATENATE("R",'Mapa final'!#REF!),"")</f>
        <v>#REF!</v>
      </c>
      <c r="BO6" s="718"/>
      <c r="BP6" s="718" t="e">
        <f>IF(AND('Mapa final'!#REF!="Muy Alta",'Mapa final'!#REF!="Mayor"),CONCATENATE("R",'Mapa final'!#REF!),"")</f>
        <v>#REF!</v>
      </c>
      <c r="BQ6" s="718"/>
      <c r="BR6" s="718" t="e">
        <f>IF(AND('Mapa final'!#REF!="Muy Alta",'Mapa final'!#REF!="Mayor"),CONCATENATE("R",'Mapa final'!#REF!),"")</f>
        <v>#REF!</v>
      </c>
      <c r="BS6" s="718"/>
      <c r="BT6" s="718" t="e">
        <f>IF(AND('Mapa final'!#REF!="Muy Alta",'Mapa final'!#REF!="Mayor"),CONCATENATE("R",'Mapa final'!#REF!),"")</f>
        <v>#REF!</v>
      </c>
      <c r="BU6" s="719"/>
      <c r="BV6" s="739" t="e">
        <f>IF(AND('Mapa final'!#REF!="Muy Alta",'Mapa final'!#REF!="Catastrófico"),CONCATENATE("R",'Mapa final'!#REF!),"")</f>
        <v>#REF!</v>
      </c>
      <c r="BW6" s="734"/>
      <c r="BX6" s="734" t="e">
        <f>IF(AND('Mapa final'!#REF!="Muy Alta",'Mapa final'!#REF!="Catastrófico"),CONCATENATE("R",'Mapa final'!#REF!),"")</f>
        <v>#REF!</v>
      </c>
      <c r="BY6" s="734"/>
      <c r="BZ6" s="734" t="e">
        <f>IF(AND('Mapa final'!#REF!="Muy Alta",'Mapa final'!#REF!="Catastrófico"),CONCATENATE("R",'Mapa final'!#REF!),"")</f>
        <v>#REF!</v>
      </c>
      <c r="CA6" s="734"/>
      <c r="CB6" s="734" t="e">
        <f>IF(AND('Mapa final'!#REF!="Muy Alta",'Mapa final'!#REF!="Catastrófico"),CONCATENATE("R",'Mapa final'!#REF!),"")</f>
        <v>#REF!</v>
      </c>
      <c r="CC6" s="734"/>
      <c r="CD6" s="734" t="e">
        <f>IF(AND('Mapa final'!#REF!="Muy Alta",'Mapa final'!#REF!="Catastrófico"),CONCATENATE("R",'Mapa final'!#REF!),"")</f>
        <v>#REF!</v>
      </c>
      <c r="CE6" s="734"/>
      <c r="CF6" s="734" t="e">
        <f>IF(AND('Mapa final'!#REF!="Muy Alta",'Mapa final'!#REF!="Catastrófico"),CONCATENATE("R",'Mapa final'!#REF!),"")</f>
        <v>#REF!</v>
      </c>
      <c r="CG6" s="734"/>
      <c r="CH6" s="734" t="e">
        <f>IF(AND('Mapa final'!#REF!="Muy Alta",'Mapa final'!#REF!="Catastrófico"),CONCATENATE("R",'Mapa final'!#REF!),"")</f>
        <v>#REF!</v>
      </c>
      <c r="CI6" s="734"/>
      <c r="CJ6" s="734" t="e">
        <f>IF(AND('Mapa final'!#REF!="Muy Alta",'Mapa final'!#REF!="Catastrófico"),CONCATENATE("R",'Mapa final'!#REF!),"")</f>
        <v>#REF!</v>
      </c>
      <c r="CK6" s="735"/>
      <c r="CM6" s="769" t="s">
        <v>74</v>
      </c>
      <c r="CN6" s="770"/>
      <c r="CO6" s="770"/>
      <c r="CP6" s="770"/>
      <c r="CQ6" s="770"/>
      <c r="CR6" s="771"/>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row>
    <row r="7" spans="1:149" ht="15" customHeight="1" x14ac:dyDescent="0.25">
      <c r="A7" s="22"/>
      <c r="B7" s="780"/>
      <c r="C7" s="780"/>
      <c r="D7" s="781"/>
      <c r="E7" s="703"/>
      <c r="F7" s="704"/>
      <c r="G7" s="704"/>
      <c r="H7" s="704"/>
      <c r="I7" s="704"/>
      <c r="J7" s="711"/>
      <c r="K7" s="709"/>
      <c r="L7" s="709"/>
      <c r="M7" s="709"/>
      <c r="N7" s="709"/>
      <c r="O7" s="709"/>
      <c r="P7" s="709"/>
      <c r="Q7" s="709"/>
      <c r="R7" s="709"/>
      <c r="S7" s="709"/>
      <c r="T7" s="709"/>
      <c r="U7" s="709"/>
      <c r="V7" s="709"/>
      <c r="W7" s="709"/>
      <c r="X7" s="709"/>
      <c r="Y7" s="710"/>
      <c r="Z7" s="711"/>
      <c r="AA7" s="709"/>
      <c r="AB7" s="709"/>
      <c r="AC7" s="709"/>
      <c r="AD7" s="709"/>
      <c r="AE7" s="709"/>
      <c r="AF7" s="709"/>
      <c r="AG7" s="709"/>
      <c r="AH7" s="709"/>
      <c r="AI7" s="709"/>
      <c r="AJ7" s="709"/>
      <c r="AK7" s="709"/>
      <c r="AL7" s="709"/>
      <c r="AM7" s="709"/>
      <c r="AN7" s="709"/>
      <c r="AO7" s="710"/>
      <c r="AP7" s="711"/>
      <c r="AQ7" s="709"/>
      <c r="AR7" s="709"/>
      <c r="AS7" s="709"/>
      <c r="AT7" s="709"/>
      <c r="AU7" s="709"/>
      <c r="AV7" s="709"/>
      <c r="AW7" s="709"/>
      <c r="AX7" s="709"/>
      <c r="AY7" s="709"/>
      <c r="AZ7" s="709"/>
      <c r="BA7" s="709"/>
      <c r="BB7" s="709"/>
      <c r="BC7" s="709"/>
      <c r="BD7" s="709"/>
      <c r="BE7" s="710"/>
      <c r="BF7" s="711"/>
      <c r="BG7" s="709"/>
      <c r="BH7" s="709"/>
      <c r="BI7" s="709"/>
      <c r="BJ7" s="709"/>
      <c r="BK7" s="709"/>
      <c r="BL7" s="709"/>
      <c r="BM7" s="709"/>
      <c r="BN7" s="709"/>
      <c r="BO7" s="709"/>
      <c r="BP7" s="709"/>
      <c r="BQ7" s="709"/>
      <c r="BR7" s="709"/>
      <c r="BS7" s="709"/>
      <c r="BT7" s="709"/>
      <c r="BU7" s="710"/>
      <c r="BV7" s="733"/>
      <c r="BW7" s="715"/>
      <c r="BX7" s="715"/>
      <c r="BY7" s="715"/>
      <c r="BZ7" s="715"/>
      <c r="CA7" s="715"/>
      <c r="CB7" s="715"/>
      <c r="CC7" s="715"/>
      <c r="CD7" s="715"/>
      <c r="CE7" s="715"/>
      <c r="CF7" s="715"/>
      <c r="CG7" s="715"/>
      <c r="CH7" s="715"/>
      <c r="CI7" s="715"/>
      <c r="CJ7" s="715"/>
      <c r="CK7" s="716"/>
      <c r="CL7" s="22"/>
      <c r="CM7" s="772"/>
      <c r="CN7" s="773"/>
      <c r="CO7" s="773"/>
      <c r="CP7" s="773"/>
      <c r="CQ7" s="773"/>
      <c r="CR7" s="774"/>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row>
    <row r="8" spans="1:149" ht="15" customHeight="1" x14ac:dyDescent="0.25">
      <c r="A8" s="22"/>
      <c r="B8" s="780"/>
      <c r="C8" s="780"/>
      <c r="D8" s="781"/>
      <c r="E8" s="703"/>
      <c r="F8" s="704"/>
      <c r="G8" s="704"/>
      <c r="H8" s="704"/>
      <c r="I8" s="704"/>
      <c r="J8" s="711" t="e">
        <f>IF(AND('Mapa final'!#REF!="Muy Alta",'Mapa final'!#REF!="Leve"),CONCATENATE("R",'Mapa final'!#REF!),"")</f>
        <v>#REF!</v>
      </c>
      <c r="K8" s="709"/>
      <c r="L8" s="709" t="e">
        <f>IF(AND('Mapa final'!#REF!="Muy Alta",'Mapa final'!#REF!="Leve"),CONCATENATE("R",'Mapa final'!#REF!),"")</f>
        <v>#REF!</v>
      </c>
      <c r="M8" s="709"/>
      <c r="N8" s="709" t="e">
        <f>IF(AND('Mapa final'!#REF!="Muy Alta",'Mapa final'!#REF!="Leve"),CONCATENATE("R",'Mapa final'!#REF!),"")</f>
        <v>#REF!</v>
      </c>
      <c r="O8" s="709"/>
      <c r="P8" s="709" t="e">
        <f>IF(AND('Mapa final'!#REF!="Muy Alta",'Mapa final'!#REF!="Leve"),CONCATENATE("R",'Mapa final'!#REF!),"")</f>
        <v>#REF!</v>
      </c>
      <c r="Q8" s="709"/>
      <c r="R8" s="709" t="e">
        <f>IF(AND('Mapa final'!#REF!="Muy Alta",'Mapa final'!#REF!="Leve"),CONCATENATE("R",'Mapa final'!#REF!),"")</f>
        <v>#REF!</v>
      </c>
      <c r="S8" s="709"/>
      <c r="T8" s="709" t="e">
        <f>IF(AND('Mapa final'!#REF!="Muy Alta",'Mapa final'!#REF!="Leve"),CONCATENATE("R",'Mapa final'!#REF!),"")</f>
        <v>#REF!</v>
      </c>
      <c r="U8" s="709"/>
      <c r="V8" s="709" t="e">
        <f>IF(AND('Mapa final'!#REF!="Muy Alta",'Mapa final'!#REF!="Leve"),CONCATENATE("R",'Mapa final'!#REF!),"")</f>
        <v>#REF!</v>
      </c>
      <c r="W8" s="709"/>
      <c r="X8" s="709" t="e">
        <f>IF(AND('Mapa final'!#REF!="Muy Alta",'Mapa final'!#REF!="Leve"),CONCATENATE("R",'Mapa final'!#REF!),"")</f>
        <v>#REF!</v>
      </c>
      <c r="Y8" s="710"/>
      <c r="Z8" s="711" t="e">
        <f>IF(AND('Mapa final'!#REF!="Muy Alta",'Mapa final'!#REF!="Menor"),CONCATENATE("R",'Mapa final'!#REF!),"")</f>
        <v>#REF!</v>
      </c>
      <c r="AA8" s="709"/>
      <c r="AB8" s="709" t="e">
        <f>IF(AND('Mapa final'!#REF!="Muy Alta",'Mapa final'!#REF!="Menor"),CONCATENATE("R",'Mapa final'!#REF!),"")</f>
        <v>#REF!</v>
      </c>
      <c r="AC8" s="709"/>
      <c r="AD8" s="709" t="e">
        <f>IF(AND('Mapa final'!#REF!="Muy Alta",'Mapa final'!#REF!="Menor"),CONCATENATE("R",'Mapa final'!#REF!),"")</f>
        <v>#REF!</v>
      </c>
      <c r="AE8" s="709"/>
      <c r="AF8" s="709" t="e">
        <f>IF(AND('Mapa final'!#REF!="Muy Alta",'Mapa final'!#REF!="Menor"),CONCATENATE("R",'Mapa final'!#REF!),"")</f>
        <v>#REF!</v>
      </c>
      <c r="AG8" s="709"/>
      <c r="AH8" s="709" t="e">
        <f>IF(AND('Mapa final'!#REF!="Muy Alta",'Mapa final'!#REF!="Menor"),CONCATENATE("R",'Mapa final'!#REF!),"")</f>
        <v>#REF!</v>
      </c>
      <c r="AI8" s="709"/>
      <c r="AJ8" s="709" t="e">
        <f>IF(AND('Mapa final'!#REF!="Muy Alta",'Mapa final'!#REF!="Menor"),CONCATENATE("R",'Mapa final'!#REF!),"")</f>
        <v>#REF!</v>
      </c>
      <c r="AK8" s="709"/>
      <c r="AL8" s="709" t="e">
        <f>IF(AND('Mapa final'!#REF!="Muy Alta",'Mapa final'!#REF!="Menor"),CONCATENATE("R",'Mapa final'!#REF!),"")</f>
        <v>#REF!</v>
      </c>
      <c r="AM8" s="709"/>
      <c r="AN8" s="709" t="e">
        <f>IF(AND('Mapa final'!#REF!="Muy Alta",'Mapa final'!#REF!="Menor"),CONCATENATE("R",'Mapa final'!#REF!),"")</f>
        <v>#REF!</v>
      </c>
      <c r="AO8" s="710"/>
      <c r="AP8" s="711" t="e">
        <f>IF(AND('Mapa final'!#REF!="Muy Alta",'Mapa final'!#REF!="Moderado"),CONCATENATE("R",'Mapa final'!#REF!),"")</f>
        <v>#REF!</v>
      </c>
      <c r="AQ8" s="709"/>
      <c r="AR8" s="709" t="e">
        <f>IF(AND('Mapa final'!#REF!="Muy Alta",'Mapa final'!#REF!="Moderado"),CONCATENATE("R",'Mapa final'!#REF!),"")</f>
        <v>#REF!</v>
      </c>
      <c r="AS8" s="709"/>
      <c r="AT8" s="709" t="e">
        <f>IF(AND('Mapa final'!#REF!="Muy Alta",'Mapa final'!#REF!="Moderado"),CONCATENATE("R",'Mapa final'!#REF!),"")</f>
        <v>#REF!</v>
      </c>
      <c r="AU8" s="709"/>
      <c r="AV8" s="709" t="e">
        <f>IF(AND('Mapa final'!#REF!="Muy Alta",'Mapa final'!#REF!="Moderado"),CONCATENATE("R",'Mapa final'!#REF!),"")</f>
        <v>#REF!</v>
      </c>
      <c r="AW8" s="709"/>
      <c r="AX8" s="709" t="e">
        <f>IF(AND('Mapa final'!#REF!="Muy Alta",'Mapa final'!#REF!="Moderado"),CONCATENATE("R",'Mapa final'!#REF!),"")</f>
        <v>#REF!</v>
      </c>
      <c r="AY8" s="709"/>
      <c r="AZ8" s="709" t="e">
        <f>IF(AND('Mapa final'!#REF!="Muy Alta",'Mapa final'!#REF!="Moderado"),CONCATENATE("R",'Mapa final'!#REF!),"")</f>
        <v>#REF!</v>
      </c>
      <c r="BA8" s="709"/>
      <c r="BB8" s="709" t="e">
        <f>IF(AND('Mapa final'!#REF!="Muy Alta",'Mapa final'!#REF!="Moderado"),CONCATENATE("R",'Mapa final'!#REF!),"")</f>
        <v>#REF!</v>
      </c>
      <c r="BC8" s="709"/>
      <c r="BD8" s="709" t="e">
        <f>IF(AND('Mapa final'!#REF!="Muy Alta",'Mapa final'!#REF!="Moderado"),CONCATENATE("R",'Mapa final'!#REF!),"")</f>
        <v>#REF!</v>
      </c>
      <c r="BE8" s="710"/>
      <c r="BF8" s="711" t="e">
        <f>IF(AND('Mapa final'!#REF!="Muy Alta",'Mapa final'!#REF!="Mayor"),CONCATENATE("R",'Mapa final'!#REF!),"")</f>
        <v>#REF!</v>
      </c>
      <c r="BG8" s="709"/>
      <c r="BH8" s="709" t="e">
        <f>IF(AND('Mapa final'!#REF!="Muy Alta",'Mapa final'!#REF!="Mayor"),CONCATENATE("R",'Mapa final'!#REF!),"")</f>
        <v>#REF!</v>
      </c>
      <c r="BI8" s="709"/>
      <c r="BJ8" s="709" t="e">
        <f>IF(AND('Mapa final'!#REF!="Muy Alta",'Mapa final'!#REF!="Mayor"),CONCATENATE("R",'Mapa final'!#REF!),"")</f>
        <v>#REF!</v>
      </c>
      <c r="BK8" s="709"/>
      <c r="BL8" s="709" t="e">
        <f>IF(AND('Mapa final'!#REF!="Muy Alta",'Mapa final'!#REF!="Mayor"),CONCATENATE("R",'Mapa final'!#REF!),"")</f>
        <v>#REF!</v>
      </c>
      <c r="BM8" s="709"/>
      <c r="BN8" s="709" t="e">
        <f>IF(AND('Mapa final'!#REF!="Muy Alta",'Mapa final'!#REF!="Mayor"),CONCATENATE("R",'Mapa final'!#REF!),"")</f>
        <v>#REF!</v>
      </c>
      <c r="BO8" s="709"/>
      <c r="BP8" s="709" t="e">
        <f>IF(AND('Mapa final'!#REF!="Muy Alta",'Mapa final'!#REF!="Mayor"),CONCATENATE("R",'Mapa final'!#REF!),"")</f>
        <v>#REF!</v>
      </c>
      <c r="BQ8" s="709"/>
      <c r="BR8" s="709" t="e">
        <f>IF(AND('Mapa final'!#REF!="Muy Alta",'Mapa final'!#REF!="Mayor"),CONCATENATE("R",'Mapa final'!#REF!),"")</f>
        <v>#REF!</v>
      </c>
      <c r="BS8" s="709"/>
      <c r="BT8" s="709" t="e">
        <f>IF(AND('Mapa final'!#REF!="Muy Alta",'Mapa final'!#REF!="Mayor"),CONCATENATE("R",'Mapa final'!#REF!),"")</f>
        <v>#REF!</v>
      </c>
      <c r="BU8" s="710"/>
      <c r="BV8" s="733" t="e">
        <f>IF(AND('Mapa final'!#REF!="Muy Alta",'Mapa final'!#REF!="Catastrófico"),CONCATENATE("R",'Mapa final'!#REF!),"")</f>
        <v>#REF!</v>
      </c>
      <c r="BW8" s="715"/>
      <c r="BX8" s="715" t="e">
        <f>IF(AND('Mapa final'!#REF!="Muy Alta",'Mapa final'!#REF!="Catastrófico"),CONCATENATE("R",'Mapa final'!#REF!),"")</f>
        <v>#REF!</v>
      </c>
      <c r="BY8" s="715"/>
      <c r="BZ8" s="715" t="e">
        <f>IF(AND('Mapa final'!#REF!="Muy Alta",'Mapa final'!#REF!="Catastrófico"),CONCATENATE("R",'Mapa final'!#REF!),"")</f>
        <v>#REF!</v>
      </c>
      <c r="CA8" s="715"/>
      <c r="CB8" s="715" t="e">
        <f>IF(AND('Mapa final'!#REF!="Muy Alta",'Mapa final'!#REF!="Catastrófico"),CONCATENATE("R",'Mapa final'!#REF!),"")</f>
        <v>#REF!</v>
      </c>
      <c r="CC8" s="715"/>
      <c r="CD8" s="715" t="e">
        <f>IF(AND('Mapa final'!#REF!="Muy Alta",'Mapa final'!#REF!="Catastrófico"),CONCATENATE("R",'Mapa final'!#REF!),"")</f>
        <v>#REF!</v>
      </c>
      <c r="CE8" s="715"/>
      <c r="CF8" s="715" t="e">
        <f>IF(AND('Mapa final'!#REF!="Muy Alta",'Mapa final'!#REF!="Catastrófico"),CONCATENATE("R",'Mapa final'!#REF!),"")</f>
        <v>#REF!</v>
      </c>
      <c r="CG8" s="715"/>
      <c r="CH8" s="715" t="e">
        <f>IF(AND('Mapa final'!#REF!="Muy Alta",'Mapa final'!#REF!="Catastrófico"),CONCATENATE("R",'Mapa final'!#REF!),"")</f>
        <v>#REF!</v>
      </c>
      <c r="CI8" s="715"/>
      <c r="CJ8" s="715" t="e">
        <f>IF(AND('Mapa final'!#REF!="Muy Alta",'Mapa final'!#REF!="Catastrófico"),CONCATENATE("R",'Mapa final'!#REF!),"")</f>
        <v>#REF!</v>
      </c>
      <c r="CK8" s="716"/>
      <c r="CL8" s="22"/>
      <c r="CM8" s="772"/>
      <c r="CN8" s="773"/>
      <c r="CO8" s="773"/>
      <c r="CP8" s="773"/>
      <c r="CQ8" s="773"/>
      <c r="CR8" s="774"/>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row>
    <row r="9" spans="1:149" ht="15" customHeight="1" x14ac:dyDescent="0.25">
      <c r="A9" s="22"/>
      <c r="B9" s="780"/>
      <c r="C9" s="780"/>
      <c r="D9" s="781"/>
      <c r="E9" s="703"/>
      <c r="F9" s="704"/>
      <c r="G9" s="704"/>
      <c r="H9" s="704"/>
      <c r="I9" s="704"/>
      <c r="J9" s="711"/>
      <c r="K9" s="709"/>
      <c r="L9" s="709"/>
      <c r="M9" s="709"/>
      <c r="N9" s="709"/>
      <c r="O9" s="709"/>
      <c r="P9" s="709"/>
      <c r="Q9" s="709"/>
      <c r="R9" s="709"/>
      <c r="S9" s="709"/>
      <c r="T9" s="709"/>
      <c r="U9" s="709"/>
      <c r="V9" s="709"/>
      <c r="W9" s="709"/>
      <c r="X9" s="709"/>
      <c r="Y9" s="710"/>
      <c r="Z9" s="711"/>
      <c r="AA9" s="709"/>
      <c r="AB9" s="709"/>
      <c r="AC9" s="709"/>
      <c r="AD9" s="709"/>
      <c r="AE9" s="709"/>
      <c r="AF9" s="709"/>
      <c r="AG9" s="709"/>
      <c r="AH9" s="709"/>
      <c r="AI9" s="709"/>
      <c r="AJ9" s="709"/>
      <c r="AK9" s="709"/>
      <c r="AL9" s="709"/>
      <c r="AM9" s="709"/>
      <c r="AN9" s="709"/>
      <c r="AO9" s="710"/>
      <c r="AP9" s="711"/>
      <c r="AQ9" s="709"/>
      <c r="AR9" s="709"/>
      <c r="AS9" s="709"/>
      <c r="AT9" s="709"/>
      <c r="AU9" s="709"/>
      <c r="AV9" s="709"/>
      <c r="AW9" s="709"/>
      <c r="AX9" s="709"/>
      <c r="AY9" s="709"/>
      <c r="AZ9" s="709"/>
      <c r="BA9" s="709"/>
      <c r="BB9" s="709"/>
      <c r="BC9" s="709"/>
      <c r="BD9" s="709"/>
      <c r="BE9" s="710"/>
      <c r="BF9" s="711"/>
      <c r="BG9" s="709"/>
      <c r="BH9" s="709"/>
      <c r="BI9" s="709"/>
      <c r="BJ9" s="709"/>
      <c r="BK9" s="709"/>
      <c r="BL9" s="709"/>
      <c r="BM9" s="709"/>
      <c r="BN9" s="709"/>
      <c r="BO9" s="709"/>
      <c r="BP9" s="709"/>
      <c r="BQ9" s="709"/>
      <c r="BR9" s="709"/>
      <c r="BS9" s="709"/>
      <c r="BT9" s="709"/>
      <c r="BU9" s="710"/>
      <c r="BV9" s="733"/>
      <c r="BW9" s="715"/>
      <c r="BX9" s="715"/>
      <c r="BY9" s="715"/>
      <c r="BZ9" s="715"/>
      <c r="CA9" s="715"/>
      <c r="CB9" s="715"/>
      <c r="CC9" s="715"/>
      <c r="CD9" s="715"/>
      <c r="CE9" s="715"/>
      <c r="CF9" s="715"/>
      <c r="CG9" s="715"/>
      <c r="CH9" s="715"/>
      <c r="CI9" s="715"/>
      <c r="CJ9" s="715"/>
      <c r="CK9" s="716"/>
      <c r="CL9" s="22"/>
      <c r="CM9" s="772"/>
      <c r="CN9" s="773"/>
      <c r="CO9" s="773"/>
      <c r="CP9" s="773"/>
      <c r="CQ9" s="773"/>
      <c r="CR9" s="774"/>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row>
    <row r="10" spans="1:149" ht="15" customHeight="1" x14ac:dyDescent="0.25">
      <c r="A10" s="22"/>
      <c r="B10" s="780"/>
      <c r="C10" s="780"/>
      <c r="D10" s="781"/>
      <c r="E10" s="703"/>
      <c r="F10" s="704"/>
      <c r="G10" s="704"/>
      <c r="H10" s="704"/>
      <c r="I10" s="704"/>
      <c r="J10" s="711" t="e">
        <f>IF(AND('Mapa final'!#REF!="Muy Alta",'Mapa final'!#REF!="Leve"),CONCATENATE("R",'Mapa final'!#REF!),"")</f>
        <v>#REF!</v>
      </c>
      <c r="K10" s="709"/>
      <c r="L10" s="709" t="e">
        <f>IF(AND('Mapa final'!#REF!="Muy Alta",'Mapa final'!#REF!="Leve"),CONCATENATE("R",'Mapa final'!#REF!),"")</f>
        <v>#REF!</v>
      </c>
      <c r="M10" s="709"/>
      <c r="N10" s="709" t="e">
        <f>IF(AND('Mapa final'!#REF!="Muy Alta",'Mapa final'!#REF!="Leve"),CONCATENATE("R",'Mapa final'!#REF!),"")</f>
        <v>#REF!</v>
      </c>
      <c r="O10" s="709"/>
      <c r="P10" s="709" t="e">
        <f>IF(AND('Mapa final'!#REF!="Muy Alta",'Mapa final'!#REF!="Leve"),CONCATENATE("R",'Mapa final'!#REF!),"")</f>
        <v>#REF!</v>
      </c>
      <c r="Q10" s="709"/>
      <c r="R10" s="709" t="e">
        <f>IF(AND('Mapa final'!#REF!="Muy Alta",'Mapa final'!#REF!="Leve"),CONCATENATE("R",'Mapa final'!#REF!),"")</f>
        <v>#REF!</v>
      </c>
      <c r="S10" s="709"/>
      <c r="T10" s="709" t="e">
        <f>IF(AND('Mapa final'!#REF!="Muy Alta",'Mapa final'!#REF!="Leve"),CONCATENATE("R",'Mapa final'!#REF!),"")</f>
        <v>#REF!</v>
      </c>
      <c r="U10" s="709"/>
      <c r="V10" s="709" t="e">
        <f>IF(AND('Mapa final'!#REF!="Muy Alta",'Mapa final'!#REF!="Leve"),CONCATENATE("R",'Mapa final'!#REF!),"")</f>
        <v>#REF!</v>
      </c>
      <c r="W10" s="709"/>
      <c r="X10" s="709" t="e">
        <f>IF(AND('Mapa final'!#REF!="Muy Alta",'Mapa final'!#REF!="Leve"),CONCATENATE("R",'Mapa final'!#REF!),"")</f>
        <v>#REF!</v>
      </c>
      <c r="Y10" s="710"/>
      <c r="Z10" s="711" t="e">
        <f>IF(AND('Mapa final'!#REF!="Muy Alta",'Mapa final'!#REF!="Menor"),CONCATENATE("R",'Mapa final'!#REF!),"")</f>
        <v>#REF!</v>
      </c>
      <c r="AA10" s="709"/>
      <c r="AB10" s="709" t="e">
        <f>IF(AND('Mapa final'!#REF!="Muy Alta",'Mapa final'!#REF!="Menor"),CONCATENATE("R",'Mapa final'!#REF!),"")</f>
        <v>#REF!</v>
      </c>
      <c r="AC10" s="709"/>
      <c r="AD10" s="709" t="e">
        <f>IF(AND('Mapa final'!#REF!="Muy Alta",'Mapa final'!#REF!="Menor"),CONCATENATE("R",'Mapa final'!#REF!),"")</f>
        <v>#REF!</v>
      </c>
      <c r="AE10" s="709"/>
      <c r="AF10" s="709" t="e">
        <f>IF(AND('Mapa final'!#REF!="Muy Alta",'Mapa final'!#REF!="Menor"),CONCATENATE("R",'Mapa final'!#REF!),"")</f>
        <v>#REF!</v>
      </c>
      <c r="AG10" s="709"/>
      <c r="AH10" s="709" t="e">
        <f>IF(AND('Mapa final'!#REF!="Muy Alta",'Mapa final'!#REF!="Menor"),CONCATENATE("R",'Mapa final'!#REF!),"")</f>
        <v>#REF!</v>
      </c>
      <c r="AI10" s="709"/>
      <c r="AJ10" s="709" t="e">
        <f>IF(AND('Mapa final'!#REF!="Muy Alta",'Mapa final'!#REF!="Menor"),CONCATENATE("R",'Mapa final'!#REF!),"")</f>
        <v>#REF!</v>
      </c>
      <c r="AK10" s="709"/>
      <c r="AL10" s="709" t="e">
        <f>IF(AND('Mapa final'!#REF!="Muy Alta",'Mapa final'!#REF!="Menor"),CONCATENATE("R",'Mapa final'!#REF!),"")</f>
        <v>#REF!</v>
      </c>
      <c r="AM10" s="709"/>
      <c r="AN10" s="709" t="e">
        <f>IF(AND('Mapa final'!#REF!="Muy Alta",'Mapa final'!#REF!="Menor"),CONCATENATE("R",'Mapa final'!#REF!),"")</f>
        <v>#REF!</v>
      </c>
      <c r="AO10" s="710"/>
      <c r="AP10" s="711" t="e">
        <f>IF(AND('Mapa final'!#REF!="Muy Alta",'Mapa final'!#REF!="Moderado"),CONCATENATE("R",'Mapa final'!#REF!),"")</f>
        <v>#REF!</v>
      </c>
      <c r="AQ10" s="709"/>
      <c r="AR10" s="709" t="e">
        <f>IF(AND('Mapa final'!#REF!="Muy Alta",'Mapa final'!#REF!="Moderado"),CONCATENATE("R",'Mapa final'!#REF!),"")</f>
        <v>#REF!</v>
      </c>
      <c r="AS10" s="709"/>
      <c r="AT10" s="709" t="e">
        <f>IF(AND('Mapa final'!#REF!="Muy Alta",'Mapa final'!#REF!="Moderado"),CONCATENATE("R",'Mapa final'!#REF!),"")</f>
        <v>#REF!</v>
      </c>
      <c r="AU10" s="709"/>
      <c r="AV10" s="709" t="e">
        <f>IF(AND('Mapa final'!#REF!="Muy Alta",'Mapa final'!#REF!="Moderado"),CONCATENATE("R",'Mapa final'!#REF!),"")</f>
        <v>#REF!</v>
      </c>
      <c r="AW10" s="709"/>
      <c r="AX10" s="709" t="e">
        <f>IF(AND('Mapa final'!#REF!="Muy Alta",'Mapa final'!#REF!="Moderado"),CONCATENATE("R",'Mapa final'!#REF!),"")</f>
        <v>#REF!</v>
      </c>
      <c r="AY10" s="709"/>
      <c r="AZ10" s="709" t="e">
        <f>IF(AND('Mapa final'!#REF!="Muy Alta",'Mapa final'!#REF!="Moderado"),CONCATENATE("R",'Mapa final'!#REF!),"")</f>
        <v>#REF!</v>
      </c>
      <c r="BA10" s="709"/>
      <c r="BB10" s="709" t="e">
        <f>IF(AND('Mapa final'!#REF!="Muy Alta",'Mapa final'!#REF!="Moderado"),CONCATENATE("R",'Mapa final'!#REF!),"")</f>
        <v>#REF!</v>
      </c>
      <c r="BC10" s="709"/>
      <c r="BD10" s="709" t="e">
        <f>IF(AND('Mapa final'!#REF!="Muy Alta",'Mapa final'!#REF!="Moderado"),CONCATENATE("R",'Mapa final'!#REF!),"")</f>
        <v>#REF!</v>
      </c>
      <c r="BE10" s="710"/>
      <c r="BF10" s="711" t="e">
        <f>IF(AND('Mapa final'!#REF!="Muy Alta",'Mapa final'!#REF!="Mayor"),CONCATENATE("R",'Mapa final'!#REF!),"")</f>
        <v>#REF!</v>
      </c>
      <c r="BG10" s="709"/>
      <c r="BH10" s="709" t="e">
        <f>IF(AND('Mapa final'!#REF!="Muy Alta",'Mapa final'!#REF!="Mayor"),CONCATENATE("R",'Mapa final'!#REF!),"")</f>
        <v>#REF!</v>
      </c>
      <c r="BI10" s="709"/>
      <c r="BJ10" s="709" t="e">
        <f>IF(AND('Mapa final'!#REF!="Muy Alta",'Mapa final'!#REF!="Mayor"),CONCATENATE("R",'Mapa final'!#REF!),"")</f>
        <v>#REF!</v>
      </c>
      <c r="BK10" s="709"/>
      <c r="BL10" s="709" t="e">
        <f>IF(AND('Mapa final'!#REF!="Muy Alta",'Mapa final'!#REF!="Mayor"),CONCATENATE("R",'Mapa final'!#REF!),"")</f>
        <v>#REF!</v>
      </c>
      <c r="BM10" s="709"/>
      <c r="BN10" s="709" t="e">
        <f>IF(AND('Mapa final'!#REF!="Muy Alta",'Mapa final'!#REF!="Mayor"),CONCATENATE("R",'Mapa final'!#REF!),"")</f>
        <v>#REF!</v>
      </c>
      <c r="BO10" s="709"/>
      <c r="BP10" s="709" t="e">
        <f>IF(AND('Mapa final'!#REF!="Muy Alta",'Mapa final'!#REF!="Mayor"),CONCATENATE("R",'Mapa final'!#REF!),"")</f>
        <v>#REF!</v>
      </c>
      <c r="BQ10" s="709"/>
      <c r="BR10" s="709" t="e">
        <f>IF(AND('Mapa final'!#REF!="Muy Alta",'Mapa final'!#REF!="Mayor"),CONCATENATE("R",'Mapa final'!#REF!),"")</f>
        <v>#REF!</v>
      </c>
      <c r="BS10" s="709"/>
      <c r="BT10" s="709" t="e">
        <f>IF(AND('Mapa final'!#REF!="Muy Alta",'Mapa final'!#REF!="Mayor"),CONCATENATE("R",'Mapa final'!#REF!),"")</f>
        <v>#REF!</v>
      </c>
      <c r="BU10" s="710"/>
      <c r="BV10" s="733" t="e">
        <f>IF(AND('Mapa final'!#REF!="Muy Alta",'Mapa final'!#REF!="Catastrófico"),CONCATENATE("R",'Mapa final'!#REF!),"")</f>
        <v>#REF!</v>
      </c>
      <c r="BW10" s="715"/>
      <c r="BX10" s="715" t="e">
        <f>IF(AND('Mapa final'!#REF!="Muy Alta",'Mapa final'!#REF!="Catastrófico"),CONCATENATE("R",'Mapa final'!#REF!),"")</f>
        <v>#REF!</v>
      </c>
      <c r="BY10" s="715"/>
      <c r="BZ10" s="715" t="e">
        <f>IF(AND('Mapa final'!#REF!="Muy Alta",'Mapa final'!#REF!="Catastrófico"),CONCATENATE("R",'Mapa final'!#REF!),"")</f>
        <v>#REF!</v>
      </c>
      <c r="CA10" s="715"/>
      <c r="CB10" s="715" t="e">
        <f>IF(AND('Mapa final'!#REF!="Muy Alta",'Mapa final'!#REF!="Catastrófico"),CONCATENATE("R",'Mapa final'!#REF!),"")</f>
        <v>#REF!</v>
      </c>
      <c r="CC10" s="715"/>
      <c r="CD10" s="715" t="e">
        <f>IF(AND('Mapa final'!#REF!="Muy Alta",'Mapa final'!#REF!="Catastrófico"),CONCATENATE("R",'Mapa final'!#REF!),"")</f>
        <v>#REF!</v>
      </c>
      <c r="CE10" s="715"/>
      <c r="CF10" s="715" t="e">
        <f>IF(AND('Mapa final'!#REF!="Muy Alta",'Mapa final'!#REF!="Catastrófico"),CONCATENATE("R",'Mapa final'!#REF!),"")</f>
        <v>#REF!</v>
      </c>
      <c r="CG10" s="715"/>
      <c r="CH10" s="715" t="e">
        <f>IF(AND('Mapa final'!#REF!="Muy Alta",'Mapa final'!#REF!="Catastrófico"),CONCATENATE("R",'Mapa final'!#REF!),"")</f>
        <v>#REF!</v>
      </c>
      <c r="CI10" s="715"/>
      <c r="CJ10" s="715" t="e">
        <f>IF(AND('Mapa final'!#REF!="Muy Alta",'Mapa final'!#REF!="Catastrófico"),CONCATENATE("R",'Mapa final'!#REF!),"")</f>
        <v>#REF!</v>
      </c>
      <c r="CK10" s="716"/>
      <c r="CL10" s="22"/>
      <c r="CM10" s="772"/>
      <c r="CN10" s="773"/>
      <c r="CO10" s="773"/>
      <c r="CP10" s="773"/>
      <c r="CQ10" s="773"/>
      <c r="CR10" s="774"/>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row>
    <row r="11" spans="1:149" ht="15" customHeight="1" x14ac:dyDescent="0.25">
      <c r="A11" s="22"/>
      <c r="B11" s="780"/>
      <c r="C11" s="780"/>
      <c r="D11" s="781"/>
      <c r="E11" s="703"/>
      <c r="F11" s="704"/>
      <c r="G11" s="704"/>
      <c r="H11" s="704"/>
      <c r="I11" s="704"/>
      <c r="J11" s="711"/>
      <c r="K11" s="709"/>
      <c r="L11" s="709"/>
      <c r="M11" s="709"/>
      <c r="N11" s="709"/>
      <c r="O11" s="709"/>
      <c r="P11" s="709"/>
      <c r="Q11" s="709"/>
      <c r="R11" s="709"/>
      <c r="S11" s="709"/>
      <c r="T11" s="709"/>
      <c r="U11" s="709"/>
      <c r="V11" s="709"/>
      <c r="W11" s="709"/>
      <c r="X11" s="709"/>
      <c r="Y11" s="710"/>
      <c r="Z11" s="711"/>
      <c r="AA11" s="709"/>
      <c r="AB11" s="709"/>
      <c r="AC11" s="709"/>
      <c r="AD11" s="709"/>
      <c r="AE11" s="709"/>
      <c r="AF11" s="709"/>
      <c r="AG11" s="709"/>
      <c r="AH11" s="709"/>
      <c r="AI11" s="709"/>
      <c r="AJ11" s="709"/>
      <c r="AK11" s="709"/>
      <c r="AL11" s="709"/>
      <c r="AM11" s="709"/>
      <c r="AN11" s="709"/>
      <c r="AO11" s="710"/>
      <c r="AP11" s="711"/>
      <c r="AQ11" s="709"/>
      <c r="AR11" s="709"/>
      <c r="AS11" s="709"/>
      <c r="AT11" s="709"/>
      <c r="AU11" s="709"/>
      <c r="AV11" s="709"/>
      <c r="AW11" s="709"/>
      <c r="AX11" s="709"/>
      <c r="AY11" s="709"/>
      <c r="AZ11" s="709"/>
      <c r="BA11" s="709"/>
      <c r="BB11" s="709"/>
      <c r="BC11" s="709"/>
      <c r="BD11" s="709"/>
      <c r="BE11" s="710"/>
      <c r="BF11" s="711"/>
      <c r="BG11" s="709"/>
      <c r="BH11" s="709"/>
      <c r="BI11" s="709"/>
      <c r="BJ11" s="709"/>
      <c r="BK11" s="709"/>
      <c r="BL11" s="709"/>
      <c r="BM11" s="709"/>
      <c r="BN11" s="709"/>
      <c r="BO11" s="709"/>
      <c r="BP11" s="709"/>
      <c r="BQ11" s="709"/>
      <c r="BR11" s="709"/>
      <c r="BS11" s="709"/>
      <c r="BT11" s="709"/>
      <c r="BU11" s="710"/>
      <c r="BV11" s="733"/>
      <c r="BW11" s="715"/>
      <c r="BX11" s="715"/>
      <c r="BY11" s="715"/>
      <c r="BZ11" s="715"/>
      <c r="CA11" s="715"/>
      <c r="CB11" s="715"/>
      <c r="CC11" s="715"/>
      <c r="CD11" s="715"/>
      <c r="CE11" s="715"/>
      <c r="CF11" s="715"/>
      <c r="CG11" s="715"/>
      <c r="CH11" s="715"/>
      <c r="CI11" s="715"/>
      <c r="CJ11" s="715"/>
      <c r="CK11" s="716"/>
      <c r="CL11" s="22"/>
      <c r="CM11" s="772"/>
      <c r="CN11" s="773"/>
      <c r="CO11" s="773"/>
      <c r="CP11" s="773"/>
      <c r="CQ11" s="773"/>
      <c r="CR11" s="774"/>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row>
    <row r="12" spans="1:149" ht="15" customHeight="1" x14ac:dyDescent="0.25">
      <c r="A12" s="22"/>
      <c r="B12" s="780"/>
      <c r="C12" s="780"/>
      <c r="D12" s="781"/>
      <c r="E12" s="703"/>
      <c r="F12" s="704"/>
      <c r="G12" s="704"/>
      <c r="H12" s="704"/>
      <c r="I12" s="704"/>
      <c r="J12" s="711" t="e">
        <f>IF(AND('Mapa final'!#REF!="Muy Alta",'Mapa final'!#REF!="Leve"),CONCATENATE("R",'Mapa final'!#REF!),"")</f>
        <v>#REF!</v>
      </c>
      <c r="K12" s="709"/>
      <c r="L12" s="709" t="e">
        <f>IF(AND('Mapa final'!#REF!="Muy Alta",'Mapa final'!#REF!="Leve"),CONCATENATE("R",'Mapa final'!#REF!),"")</f>
        <v>#REF!</v>
      </c>
      <c r="M12" s="709"/>
      <c r="N12" s="709" t="e">
        <f>IF(AND('Mapa final'!#REF!="Muy Alta",'Mapa final'!#REF!="Leve"),CONCATENATE("R",'Mapa final'!#REF!),"")</f>
        <v>#REF!</v>
      </c>
      <c r="O12" s="709"/>
      <c r="P12" s="709" t="e">
        <f>IF(AND('Mapa final'!#REF!="Muy Alta",'Mapa final'!#REF!="Leve"),CONCATENATE("R",'Mapa final'!#REF!),"")</f>
        <v>#REF!</v>
      </c>
      <c r="Q12" s="709"/>
      <c r="R12" s="709" t="e">
        <f>IF(AND('Mapa final'!#REF!="Muy Alta",'Mapa final'!#REF!="Leve"),CONCATENATE("R",'Mapa final'!#REF!),"")</f>
        <v>#REF!</v>
      </c>
      <c r="S12" s="709"/>
      <c r="T12" s="709" t="e">
        <f>IF(AND('Mapa final'!#REF!="Muy Alta",'Mapa final'!#REF!="Leve"),CONCATENATE("R",'Mapa final'!#REF!),"")</f>
        <v>#REF!</v>
      </c>
      <c r="U12" s="709"/>
      <c r="V12" s="709" t="e">
        <f>IF(AND('Mapa final'!#REF!="Muy Alta",'Mapa final'!#REF!="Leve"),CONCATENATE("R",'Mapa final'!#REF!),"")</f>
        <v>#REF!</v>
      </c>
      <c r="W12" s="709"/>
      <c r="X12" s="709" t="e">
        <f>IF(AND('Mapa final'!#REF!="Muy Alta",'Mapa final'!#REF!="Leve"),CONCATENATE("R",'Mapa final'!#REF!),"")</f>
        <v>#REF!</v>
      </c>
      <c r="Y12" s="710"/>
      <c r="Z12" s="711" t="e">
        <f>IF(AND('Mapa final'!#REF!="Muy Alta",'Mapa final'!#REF!="Menor"),CONCATENATE("R",'Mapa final'!#REF!),"")</f>
        <v>#REF!</v>
      </c>
      <c r="AA12" s="709"/>
      <c r="AB12" s="709" t="e">
        <f>IF(AND('Mapa final'!#REF!="Muy Alta",'Mapa final'!#REF!="Menor"),CONCATENATE("R",'Mapa final'!#REF!),"")</f>
        <v>#REF!</v>
      </c>
      <c r="AC12" s="709"/>
      <c r="AD12" s="709" t="e">
        <f>IF(AND('Mapa final'!#REF!="Muy Alta",'Mapa final'!#REF!="Menor"),CONCATENATE("R",'Mapa final'!#REF!),"")</f>
        <v>#REF!</v>
      </c>
      <c r="AE12" s="709"/>
      <c r="AF12" s="709" t="e">
        <f>IF(AND('Mapa final'!#REF!="Muy Alta",'Mapa final'!#REF!="Menor"),CONCATENATE("R",'Mapa final'!#REF!),"")</f>
        <v>#REF!</v>
      </c>
      <c r="AG12" s="709"/>
      <c r="AH12" s="709" t="e">
        <f>IF(AND('Mapa final'!#REF!="Muy Alta",'Mapa final'!#REF!="Menor"),CONCATENATE("R",'Mapa final'!#REF!),"")</f>
        <v>#REF!</v>
      </c>
      <c r="AI12" s="709"/>
      <c r="AJ12" s="709" t="e">
        <f>IF(AND('Mapa final'!#REF!="Muy Alta",'Mapa final'!#REF!="Menor"),CONCATENATE("R",'Mapa final'!#REF!),"")</f>
        <v>#REF!</v>
      </c>
      <c r="AK12" s="709"/>
      <c r="AL12" s="709" t="e">
        <f>IF(AND('Mapa final'!#REF!="Muy Alta",'Mapa final'!#REF!="Menor"),CONCATENATE("R",'Mapa final'!#REF!),"")</f>
        <v>#REF!</v>
      </c>
      <c r="AM12" s="709"/>
      <c r="AN12" s="709" t="e">
        <f>IF(AND('Mapa final'!#REF!="Muy Alta",'Mapa final'!#REF!="Menor"),CONCATENATE("R",'Mapa final'!#REF!),"")</f>
        <v>#REF!</v>
      </c>
      <c r="AO12" s="710"/>
      <c r="AP12" s="711" t="e">
        <f>IF(AND('Mapa final'!#REF!="Muy Alta",'Mapa final'!#REF!="Moderado"),CONCATENATE("R",'Mapa final'!#REF!),"")</f>
        <v>#REF!</v>
      </c>
      <c r="AQ12" s="709"/>
      <c r="AR12" s="709" t="e">
        <f>IF(AND('Mapa final'!#REF!="Muy Alta",'Mapa final'!#REF!="Moderado"),CONCATENATE("R",'Mapa final'!#REF!),"")</f>
        <v>#REF!</v>
      </c>
      <c r="AS12" s="709"/>
      <c r="AT12" s="709" t="e">
        <f>IF(AND('Mapa final'!#REF!="Muy Alta",'Mapa final'!#REF!="Moderado"),CONCATENATE("R",'Mapa final'!#REF!),"")</f>
        <v>#REF!</v>
      </c>
      <c r="AU12" s="709"/>
      <c r="AV12" s="709" t="e">
        <f>IF(AND('Mapa final'!#REF!="Muy Alta",'Mapa final'!#REF!="Moderado"),CONCATENATE("R",'Mapa final'!#REF!),"")</f>
        <v>#REF!</v>
      </c>
      <c r="AW12" s="709"/>
      <c r="AX12" s="709" t="e">
        <f>IF(AND('Mapa final'!#REF!="Muy Alta",'Mapa final'!#REF!="Moderado"),CONCATENATE("R",'Mapa final'!#REF!),"")</f>
        <v>#REF!</v>
      </c>
      <c r="AY12" s="709"/>
      <c r="AZ12" s="709" t="e">
        <f>IF(AND('Mapa final'!#REF!="Muy Alta",'Mapa final'!#REF!="Moderado"),CONCATENATE("R",'Mapa final'!#REF!),"")</f>
        <v>#REF!</v>
      </c>
      <c r="BA12" s="709"/>
      <c r="BB12" s="709" t="e">
        <f>IF(AND('Mapa final'!#REF!="Muy Alta",'Mapa final'!#REF!="Moderado"),CONCATENATE("R",'Mapa final'!#REF!),"")</f>
        <v>#REF!</v>
      </c>
      <c r="BC12" s="709"/>
      <c r="BD12" s="709" t="e">
        <f>IF(AND('Mapa final'!#REF!="Muy Alta",'Mapa final'!#REF!="Moderado"),CONCATENATE("R",'Mapa final'!#REF!),"")</f>
        <v>#REF!</v>
      </c>
      <c r="BE12" s="710"/>
      <c r="BF12" s="711" t="e">
        <f>IF(AND('Mapa final'!#REF!="Muy Alta",'Mapa final'!#REF!="Mayor"),CONCATENATE("R",'Mapa final'!#REF!),"")</f>
        <v>#REF!</v>
      </c>
      <c r="BG12" s="709"/>
      <c r="BH12" s="709" t="e">
        <f>IF(AND('Mapa final'!#REF!="Muy Alta",'Mapa final'!#REF!="Mayor"),CONCATENATE("R",'Mapa final'!#REF!),"")</f>
        <v>#REF!</v>
      </c>
      <c r="BI12" s="709"/>
      <c r="BJ12" s="709" t="e">
        <f>IF(AND('Mapa final'!#REF!="Muy Alta",'Mapa final'!#REF!="Mayor"),CONCATENATE("R",'Mapa final'!#REF!),"")</f>
        <v>#REF!</v>
      </c>
      <c r="BK12" s="709"/>
      <c r="BL12" s="709" t="e">
        <f>IF(AND('Mapa final'!#REF!="Muy Alta",'Mapa final'!#REF!="Mayor"),CONCATENATE("R",'Mapa final'!#REF!),"")</f>
        <v>#REF!</v>
      </c>
      <c r="BM12" s="709"/>
      <c r="BN12" s="709" t="e">
        <f>IF(AND('Mapa final'!#REF!="Muy Alta",'Mapa final'!#REF!="Mayor"),CONCATENATE("R",'Mapa final'!#REF!),"")</f>
        <v>#REF!</v>
      </c>
      <c r="BO12" s="709"/>
      <c r="BP12" s="709" t="e">
        <f>IF(AND('Mapa final'!#REF!="Muy Alta",'Mapa final'!#REF!="Mayor"),CONCATENATE("R",'Mapa final'!#REF!),"")</f>
        <v>#REF!</v>
      </c>
      <c r="BQ12" s="709"/>
      <c r="BR12" s="709" t="e">
        <f>IF(AND('Mapa final'!#REF!="Muy Alta",'Mapa final'!#REF!="Mayor"),CONCATENATE("R",'Mapa final'!#REF!),"")</f>
        <v>#REF!</v>
      </c>
      <c r="BS12" s="709"/>
      <c r="BT12" s="709" t="e">
        <f>IF(AND('Mapa final'!#REF!="Muy Alta",'Mapa final'!#REF!="Mayor"),CONCATENATE("R",'Mapa final'!#REF!),"")</f>
        <v>#REF!</v>
      </c>
      <c r="BU12" s="710"/>
      <c r="BV12" s="733" t="e">
        <f>IF(AND('Mapa final'!#REF!="Muy Alta",'Mapa final'!#REF!="Catastrófico"),CONCATENATE("R",'Mapa final'!#REF!),"")</f>
        <v>#REF!</v>
      </c>
      <c r="BW12" s="715"/>
      <c r="BX12" s="715" t="e">
        <f>IF(AND('Mapa final'!#REF!="Muy Alta",'Mapa final'!#REF!="Catastrófico"),CONCATENATE("R",'Mapa final'!#REF!),"")</f>
        <v>#REF!</v>
      </c>
      <c r="BY12" s="715"/>
      <c r="BZ12" s="715" t="e">
        <f>IF(AND('Mapa final'!#REF!="Muy Alta",'Mapa final'!#REF!="Catastrófico"),CONCATENATE("R",'Mapa final'!#REF!),"")</f>
        <v>#REF!</v>
      </c>
      <c r="CA12" s="715"/>
      <c r="CB12" s="715" t="e">
        <f>IF(AND('Mapa final'!#REF!="Muy Alta",'Mapa final'!#REF!="Catastrófico"),CONCATENATE("R",'Mapa final'!#REF!),"")</f>
        <v>#REF!</v>
      </c>
      <c r="CC12" s="715"/>
      <c r="CD12" s="715" t="e">
        <f>IF(AND('Mapa final'!#REF!="Muy Alta",'Mapa final'!#REF!="Catastrófico"),CONCATENATE("R",'Mapa final'!#REF!),"")</f>
        <v>#REF!</v>
      </c>
      <c r="CE12" s="715"/>
      <c r="CF12" s="715" t="e">
        <f>IF(AND('Mapa final'!#REF!="Muy Alta",'Mapa final'!#REF!="Catastrófico"),CONCATENATE("R",'Mapa final'!#REF!),"")</f>
        <v>#REF!</v>
      </c>
      <c r="CG12" s="715"/>
      <c r="CH12" s="715" t="e">
        <f>IF(AND('Mapa final'!#REF!="Muy Alta",'Mapa final'!#REF!="Catastrófico"),CONCATENATE("R",'Mapa final'!#REF!),"")</f>
        <v>#REF!</v>
      </c>
      <c r="CI12" s="715"/>
      <c r="CJ12" s="715" t="e">
        <f>IF(AND('Mapa final'!#REF!="Muy Alta",'Mapa final'!#REF!="Catastrófico"),CONCATENATE("R",'Mapa final'!#REF!),"")</f>
        <v>#REF!</v>
      </c>
      <c r="CK12" s="716"/>
      <c r="CL12" s="22"/>
      <c r="CM12" s="772"/>
      <c r="CN12" s="773"/>
      <c r="CO12" s="773"/>
      <c r="CP12" s="773"/>
      <c r="CQ12" s="773"/>
      <c r="CR12" s="774"/>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row>
    <row r="13" spans="1:149" ht="15.75" customHeight="1" x14ac:dyDescent="0.25">
      <c r="A13" s="22"/>
      <c r="B13" s="780"/>
      <c r="C13" s="780"/>
      <c r="D13" s="781"/>
      <c r="E13" s="703"/>
      <c r="F13" s="704"/>
      <c r="G13" s="704"/>
      <c r="H13" s="704"/>
      <c r="I13" s="704"/>
      <c r="J13" s="711"/>
      <c r="K13" s="709"/>
      <c r="L13" s="709"/>
      <c r="M13" s="709"/>
      <c r="N13" s="709"/>
      <c r="O13" s="709"/>
      <c r="P13" s="709"/>
      <c r="Q13" s="709"/>
      <c r="R13" s="709"/>
      <c r="S13" s="709"/>
      <c r="T13" s="709"/>
      <c r="U13" s="709"/>
      <c r="V13" s="709"/>
      <c r="W13" s="709"/>
      <c r="X13" s="709"/>
      <c r="Y13" s="710"/>
      <c r="Z13" s="711"/>
      <c r="AA13" s="709"/>
      <c r="AB13" s="709"/>
      <c r="AC13" s="709"/>
      <c r="AD13" s="709"/>
      <c r="AE13" s="709"/>
      <c r="AF13" s="709"/>
      <c r="AG13" s="709"/>
      <c r="AH13" s="709"/>
      <c r="AI13" s="709"/>
      <c r="AJ13" s="709"/>
      <c r="AK13" s="709"/>
      <c r="AL13" s="709"/>
      <c r="AM13" s="709"/>
      <c r="AN13" s="709"/>
      <c r="AO13" s="710"/>
      <c r="AP13" s="711"/>
      <c r="AQ13" s="709"/>
      <c r="AR13" s="709"/>
      <c r="AS13" s="709"/>
      <c r="AT13" s="709"/>
      <c r="AU13" s="709"/>
      <c r="AV13" s="709"/>
      <c r="AW13" s="709"/>
      <c r="AX13" s="709"/>
      <c r="AY13" s="709"/>
      <c r="AZ13" s="709"/>
      <c r="BA13" s="709"/>
      <c r="BB13" s="709"/>
      <c r="BC13" s="709"/>
      <c r="BD13" s="709"/>
      <c r="BE13" s="710"/>
      <c r="BF13" s="711"/>
      <c r="BG13" s="709"/>
      <c r="BH13" s="709"/>
      <c r="BI13" s="709"/>
      <c r="BJ13" s="709"/>
      <c r="BK13" s="709"/>
      <c r="BL13" s="709"/>
      <c r="BM13" s="709"/>
      <c r="BN13" s="709"/>
      <c r="BO13" s="709"/>
      <c r="BP13" s="709"/>
      <c r="BQ13" s="709"/>
      <c r="BR13" s="709"/>
      <c r="BS13" s="709"/>
      <c r="BT13" s="709"/>
      <c r="BU13" s="710"/>
      <c r="BV13" s="733"/>
      <c r="BW13" s="715"/>
      <c r="BX13" s="715"/>
      <c r="BY13" s="715"/>
      <c r="BZ13" s="715"/>
      <c r="CA13" s="715"/>
      <c r="CB13" s="715"/>
      <c r="CC13" s="715"/>
      <c r="CD13" s="715"/>
      <c r="CE13" s="715"/>
      <c r="CF13" s="715"/>
      <c r="CG13" s="715"/>
      <c r="CH13" s="715"/>
      <c r="CI13" s="715"/>
      <c r="CJ13" s="715"/>
      <c r="CK13" s="716"/>
      <c r="CL13" s="22"/>
      <c r="CM13" s="772"/>
      <c r="CN13" s="773"/>
      <c r="CO13" s="773"/>
      <c r="CP13" s="773"/>
      <c r="CQ13" s="773"/>
      <c r="CR13" s="774"/>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row>
    <row r="14" spans="1:149" ht="15" customHeight="1" x14ac:dyDescent="0.25">
      <c r="A14" s="22"/>
      <c r="B14" s="780"/>
      <c r="C14" s="780"/>
      <c r="D14" s="781"/>
      <c r="E14" s="703"/>
      <c r="F14" s="704"/>
      <c r="G14" s="704"/>
      <c r="H14" s="704"/>
      <c r="I14" s="704"/>
      <c r="J14" s="711" t="e">
        <f>IF(AND('Mapa final'!#REF!="Muy Alta",'Mapa final'!#REF!="Leve"),CONCATENATE("R",'Mapa final'!#REF!),"")</f>
        <v>#REF!</v>
      </c>
      <c r="K14" s="709"/>
      <c r="L14" s="709" t="e">
        <f>IF(AND('Mapa final'!#REF!="Muy Alta",'Mapa final'!#REF!="Leve"),CONCATENATE("R",'Mapa final'!#REF!),"")</f>
        <v>#REF!</v>
      </c>
      <c r="M14" s="709"/>
      <c r="N14" s="709" t="e">
        <f>IF(AND('Mapa final'!#REF!="Muy Alta",'Mapa final'!#REF!="Leve"),CONCATENATE("R",'Mapa final'!#REF!),"")</f>
        <v>#REF!</v>
      </c>
      <c r="O14" s="709"/>
      <c r="P14" s="709" t="e">
        <f>IF(AND('Mapa final'!#REF!="Muy Alta",'Mapa final'!#REF!="Leve"),CONCATENATE("R",'Mapa final'!#REF!),"")</f>
        <v>#REF!</v>
      </c>
      <c r="Q14" s="709"/>
      <c r="R14" s="709" t="e">
        <f>IF(AND('Mapa final'!#REF!="Muy Alta",'Mapa final'!#REF!="Leve"),CONCATENATE("R",'Mapa final'!#REF!),"")</f>
        <v>#REF!</v>
      </c>
      <c r="S14" s="709"/>
      <c r="T14" s="709" t="e">
        <f>IF(AND('Mapa final'!#REF!="Muy Alta",'Mapa final'!#REF!="Leve"),CONCATENATE("R",'Mapa final'!#REF!),"")</f>
        <v>#REF!</v>
      </c>
      <c r="U14" s="709"/>
      <c r="V14" s="709" t="e">
        <f>IF(AND('Mapa final'!#REF!="Muy Alta",'Mapa final'!#REF!="Leve"),CONCATENATE("R",'Mapa final'!#REF!),"")</f>
        <v>#REF!</v>
      </c>
      <c r="W14" s="709"/>
      <c r="X14" s="709" t="e">
        <f>IF(AND('Mapa final'!#REF!="Muy Alta",'Mapa final'!#REF!="Leve"),CONCATENATE("R",'Mapa final'!#REF!),"")</f>
        <v>#REF!</v>
      </c>
      <c r="Y14" s="710"/>
      <c r="Z14" s="711" t="e">
        <f>IF(AND('Mapa final'!#REF!="Muy Alta",'Mapa final'!#REF!="Menor"),CONCATENATE("R",'Mapa final'!#REF!),"")</f>
        <v>#REF!</v>
      </c>
      <c r="AA14" s="709"/>
      <c r="AB14" s="709" t="e">
        <f>IF(AND('Mapa final'!#REF!="Muy Alta",'Mapa final'!#REF!="Menor"),CONCATENATE("R",'Mapa final'!#REF!),"")</f>
        <v>#REF!</v>
      </c>
      <c r="AC14" s="709"/>
      <c r="AD14" s="709" t="e">
        <f>IF(AND('Mapa final'!#REF!="Muy Alta",'Mapa final'!#REF!="Menor"),CONCATENATE("R",'Mapa final'!#REF!),"")</f>
        <v>#REF!</v>
      </c>
      <c r="AE14" s="709"/>
      <c r="AF14" s="709" t="e">
        <f>IF(AND('Mapa final'!#REF!="Muy Alta",'Mapa final'!#REF!="Menor"),CONCATENATE("R",'Mapa final'!#REF!),"")</f>
        <v>#REF!</v>
      </c>
      <c r="AG14" s="709"/>
      <c r="AH14" s="709" t="e">
        <f>IF(AND('Mapa final'!#REF!="Muy Alta",'Mapa final'!#REF!="Menor"),CONCATENATE("R",'Mapa final'!#REF!),"")</f>
        <v>#REF!</v>
      </c>
      <c r="AI14" s="709"/>
      <c r="AJ14" s="709" t="e">
        <f>IF(AND('Mapa final'!#REF!="Muy Alta",'Mapa final'!#REF!="Menor"),CONCATENATE("R",'Mapa final'!#REF!),"")</f>
        <v>#REF!</v>
      </c>
      <c r="AK14" s="709"/>
      <c r="AL14" s="709" t="e">
        <f>IF(AND('Mapa final'!#REF!="Muy Alta",'Mapa final'!#REF!="Menor"),CONCATENATE("R",'Mapa final'!#REF!),"")</f>
        <v>#REF!</v>
      </c>
      <c r="AM14" s="709"/>
      <c r="AN14" s="709" t="e">
        <f>IF(AND('Mapa final'!#REF!="Muy Alta",'Mapa final'!#REF!="Menor"),CONCATENATE("R",'Mapa final'!#REF!),"")</f>
        <v>#REF!</v>
      </c>
      <c r="AO14" s="710"/>
      <c r="AP14" s="711" t="e">
        <f>IF(AND('Mapa final'!#REF!="Muy Alta",'Mapa final'!#REF!="Moderado"),CONCATENATE("R",'Mapa final'!#REF!),"")</f>
        <v>#REF!</v>
      </c>
      <c r="AQ14" s="709"/>
      <c r="AR14" s="709" t="e">
        <f>IF(AND('Mapa final'!#REF!="Muy Alta",'Mapa final'!#REF!="Moderado"),CONCATENATE("R",'Mapa final'!#REF!),"")</f>
        <v>#REF!</v>
      </c>
      <c r="AS14" s="709"/>
      <c r="AT14" s="709" t="e">
        <f>IF(AND('Mapa final'!#REF!="Muy Alta",'Mapa final'!#REF!="Moderado"),CONCATENATE("R",'Mapa final'!#REF!),"")</f>
        <v>#REF!</v>
      </c>
      <c r="AU14" s="709"/>
      <c r="AV14" s="709" t="e">
        <f>IF(AND('Mapa final'!#REF!="Muy Alta",'Mapa final'!#REF!="Moderado"),CONCATENATE("R",'Mapa final'!#REF!),"")</f>
        <v>#REF!</v>
      </c>
      <c r="AW14" s="709"/>
      <c r="AX14" s="709" t="e">
        <f>IF(AND('Mapa final'!#REF!="Muy Alta",'Mapa final'!#REF!="Moderado"),CONCATENATE("R",'Mapa final'!#REF!),"")</f>
        <v>#REF!</v>
      </c>
      <c r="AY14" s="709"/>
      <c r="AZ14" s="709" t="e">
        <f>IF(AND('Mapa final'!#REF!="Muy Alta",'Mapa final'!#REF!="Moderado"),CONCATENATE("R",'Mapa final'!#REF!),"")</f>
        <v>#REF!</v>
      </c>
      <c r="BA14" s="709"/>
      <c r="BB14" s="709" t="e">
        <f>IF(AND('Mapa final'!#REF!="Muy Alta",'Mapa final'!#REF!="Moderado"),CONCATENATE("R",'Mapa final'!#REF!),"")</f>
        <v>#REF!</v>
      </c>
      <c r="BC14" s="709"/>
      <c r="BD14" s="709" t="e">
        <f>IF(AND('Mapa final'!#REF!="Muy Alta",'Mapa final'!#REF!="Moderado"),CONCATENATE("R",'Mapa final'!#REF!),"")</f>
        <v>#REF!</v>
      </c>
      <c r="BE14" s="710"/>
      <c r="BF14" s="711" t="e">
        <f>IF(AND('Mapa final'!#REF!="Muy Alta",'Mapa final'!#REF!="Mayor"),CONCATENATE("R",'Mapa final'!#REF!),"")</f>
        <v>#REF!</v>
      </c>
      <c r="BG14" s="709"/>
      <c r="BH14" s="709" t="e">
        <f>IF(AND('Mapa final'!#REF!="Muy Alta",'Mapa final'!#REF!="Mayor"),CONCATENATE("R",'Mapa final'!#REF!),"")</f>
        <v>#REF!</v>
      </c>
      <c r="BI14" s="709"/>
      <c r="BJ14" s="709" t="e">
        <f>IF(AND('Mapa final'!#REF!="Muy Alta",'Mapa final'!#REF!="Mayor"),CONCATENATE("R",'Mapa final'!#REF!),"")</f>
        <v>#REF!</v>
      </c>
      <c r="BK14" s="709"/>
      <c r="BL14" s="709" t="e">
        <f>IF(AND('Mapa final'!#REF!="Muy Alta",'Mapa final'!#REF!="Mayor"),CONCATENATE("R",'Mapa final'!#REF!),"")</f>
        <v>#REF!</v>
      </c>
      <c r="BM14" s="709"/>
      <c r="BN14" s="709" t="e">
        <f>IF(AND('Mapa final'!#REF!="Muy Alta",'Mapa final'!#REF!="Mayor"),CONCATENATE("R",'Mapa final'!#REF!),"")</f>
        <v>#REF!</v>
      </c>
      <c r="BO14" s="709"/>
      <c r="BP14" s="709" t="e">
        <f>IF(AND('Mapa final'!#REF!="Muy Alta",'Mapa final'!#REF!="Mayor"),CONCATENATE("R",'Mapa final'!#REF!),"")</f>
        <v>#REF!</v>
      </c>
      <c r="BQ14" s="709"/>
      <c r="BR14" s="709" t="e">
        <f>IF(AND('Mapa final'!#REF!="Muy Alta",'Mapa final'!#REF!="Mayor"),CONCATENATE("R",'Mapa final'!#REF!),"")</f>
        <v>#REF!</v>
      </c>
      <c r="BS14" s="709"/>
      <c r="BT14" s="709" t="e">
        <f>IF(AND('Mapa final'!#REF!="Muy Alta",'Mapa final'!#REF!="Mayor"),CONCATENATE("R",'Mapa final'!#REF!),"")</f>
        <v>#REF!</v>
      </c>
      <c r="BU14" s="710"/>
      <c r="BV14" s="733" t="e">
        <f>IF(AND('Mapa final'!#REF!="Muy Alta",'Mapa final'!#REF!="Catastrófico"),CONCATENATE("R",'Mapa final'!#REF!),"")</f>
        <v>#REF!</v>
      </c>
      <c r="BW14" s="715"/>
      <c r="BX14" s="715" t="e">
        <f>IF(AND('Mapa final'!#REF!="Muy Alta",'Mapa final'!#REF!="Catastrófico"),CONCATENATE("R",'Mapa final'!#REF!),"")</f>
        <v>#REF!</v>
      </c>
      <c r="BY14" s="715"/>
      <c r="BZ14" s="715" t="e">
        <f>IF(AND('Mapa final'!#REF!="Muy Alta",'Mapa final'!#REF!="Catastrófico"),CONCATENATE("R",'Mapa final'!#REF!),"")</f>
        <v>#REF!</v>
      </c>
      <c r="CA14" s="715"/>
      <c r="CB14" s="715" t="e">
        <f>IF(AND('Mapa final'!#REF!="Muy Alta",'Mapa final'!#REF!="Catastrófico"),CONCATENATE("R",'Mapa final'!#REF!),"")</f>
        <v>#REF!</v>
      </c>
      <c r="CC14" s="715"/>
      <c r="CD14" s="715" t="e">
        <f>IF(AND('Mapa final'!#REF!="Muy Alta",'Mapa final'!#REF!="Catastrófico"),CONCATENATE("R",'Mapa final'!#REF!),"")</f>
        <v>#REF!</v>
      </c>
      <c r="CE14" s="715"/>
      <c r="CF14" s="715" t="e">
        <f>IF(AND('Mapa final'!#REF!="Muy Alta",'Mapa final'!#REF!="Catastrófico"),CONCATENATE("R",'Mapa final'!#REF!),"")</f>
        <v>#REF!</v>
      </c>
      <c r="CG14" s="715"/>
      <c r="CH14" s="715" t="e">
        <f>IF(AND('Mapa final'!#REF!="Muy Alta",'Mapa final'!#REF!="Catastrófico"),CONCATENATE("R",'Mapa final'!#REF!),"")</f>
        <v>#REF!</v>
      </c>
      <c r="CI14" s="715"/>
      <c r="CJ14" s="715" t="e">
        <f>IF(AND('Mapa final'!#REF!="Muy Alta",'Mapa final'!#REF!="Catastrófico"),CONCATENATE("R",'Mapa final'!#REF!),"")</f>
        <v>#REF!</v>
      </c>
      <c r="CK14" s="716"/>
      <c r="CM14" s="772"/>
      <c r="CN14" s="773"/>
      <c r="CO14" s="773"/>
      <c r="CP14" s="773"/>
      <c r="CQ14" s="773"/>
      <c r="CR14" s="774"/>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row>
    <row r="15" spans="1:149" ht="15" customHeight="1" x14ac:dyDescent="0.25">
      <c r="A15" s="22"/>
      <c r="B15" s="780"/>
      <c r="C15" s="780"/>
      <c r="D15" s="781"/>
      <c r="E15" s="703"/>
      <c r="F15" s="704"/>
      <c r="G15" s="704"/>
      <c r="H15" s="704"/>
      <c r="I15" s="704"/>
      <c r="J15" s="711"/>
      <c r="K15" s="709"/>
      <c r="L15" s="709"/>
      <c r="M15" s="709"/>
      <c r="N15" s="709"/>
      <c r="O15" s="709"/>
      <c r="P15" s="709"/>
      <c r="Q15" s="709"/>
      <c r="R15" s="709"/>
      <c r="S15" s="709"/>
      <c r="T15" s="709"/>
      <c r="U15" s="709"/>
      <c r="V15" s="709"/>
      <c r="W15" s="709"/>
      <c r="X15" s="709"/>
      <c r="Y15" s="710"/>
      <c r="Z15" s="711"/>
      <c r="AA15" s="709"/>
      <c r="AB15" s="709"/>
      <c r="AC15" s="709"/>
      <c r="AD15" s="709"/>
      <c r="AE15" s="709"/>
      <c r="AF15" s="709"/>
      <c r="AG15" s="709"/>
      <c r="AH15" s="709"/>
      <c r="AI15" s="709"/>
      <c r="AJ15" s="709"/>
      <c r="AK15" s="709"/>
      <c r="AL15" s="709"/>
      <c r="AM15" s="709"/>
      <c r="AN15" s="709"/>
      <c r="AO15" s="710"/>
      <c r="AP15" s="711"/>
      <c r="AQ15" s="709"/>
      <c r="AR15" s="709"/>
      <c r="AS15" s="709"/>
      <c r="AT15" s="709"/>
      <c r="AU15" s="709"/>
      <c r="AV15" s="709"/>
      <c r="AW15" s="709"/>
      <c r="AX15" s="709"/>
      <c r="AY15" s="709"/>
      <c r="AZ15" s="709"/>
      <c r="BA15" s="709"/>
      <c r="BB15" s="709"/>
      <c r="BC15" s="709"/>
      <c r="BD15" s="709"/>
      <c r="BE15" s="710"/>
      <c r="BF15" s="711"/>
      <c r="BG15" s="709"/>
      <c r="BH15" s="709"/>
      <c r="BI15" s="709"/>
      <c r="BJ15" s="709"/>
      <c r="BK15" s="709"/>
      <c r="BL15" s="709"/>
      <c r="BM15" s="709"/>
      <c r="BN15" s="709"/>
      <c r="BO15" s="709"/>
      <c r="BP15" s="709"/>
      <c r="BQ15" s="709"/>
      <c r="BR15" s="709"/>
      <c r="BS15" s="709"/>
      <c r="BT15" s="709"/>
      <c r="BU15" s="710"/>
      <c r="BV15" s="733"/>
      <c r="BW15" s="715"/>
      <c r="BX15" s="715"/>
      <c r="BY15" s="715"/>
      <c r="BZ15" s="715"/>
      <c r="CA15" s="715"/>
      <c r="CB15" s="715"/>
      <c r="CC15" s="715"/>
      <c r="CD15" s="715"/>
      <c r="CE15" s="715"/>
      <c r="CF15" s="715"/>
      <c r="CG15" s="715"/>
      <c r="CH15" s="715"/>
      <c r="CI15" s="715"/>
      <c r="CJ15" s="715"/>
      <c r="CK15" s="716"/>
      <c r="CL15" s="22"/>
      <c r="CM15" s="772"/>
      <c r="CN15" s="773"/>
      <c r="CO15" s="773"/>
      <c r="CP15" s="773"/>
      <c r="CQ15" s="773"/>
      <c r="CR15" s="774"/>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row>
    <row r="16" spans="1:149" ht="15" customHeight="1" x14ac:dyDescent="0.25">
      <c r="A16" s="22"/>
      <c r="B16" s="780"/>
      <c r="C16" s="780"/>
      <c r="D16" s="781"/>
      <c r="E16" s="703"/>
      <c r="F16" s="704"/>
      <c r="G16" s="704"/>
      <c r="H16" s="704"/>
      <c r="I16" s="704"/>
      <c r="J16" s="711" t="e">
        <f>IF(AND('Mapa final'!#REF!="Muy Alta",'Mapa final'!#REF!="Leve"),CONCATENATE("R",'Mapa final'!#REF!),"")</f>
        <v>#REF!</v>
      </c>
      <c r="K16" s="709"/>
      <c r="L16" s="709" t="e">
        <f>IF(AND('Mapa final'!#REF!="Muy Alta",'Mapa final'!#REF!="Leve"),CONCATENATE("R",'Mapa final'!#REF!),"")</f>
        <v>#REF!</v>
      </c>
      <c r="M16" s="709"/>
      <c r="N16" s="709" t="e">
        <f>IF(AND('Mapa final'!#REF!="Muy Alta",'Mapa final'!#REF!="Leve"),CONCATENATE("R",'Mapa final'!#REF!),"")</f>
        <v>#REF!</v>
      </c>
      <c r="O16" s="709"/>
      <c r="P16" s="709" t="e">
        <f>IF(AND('Mapa final'!#REF!="Muy Alta",'Mapa final'!#REF!="Leve"),CONCATENATE("R",'Mapa final'!#REF!),"")</f>
        <v>#REF!</v>
      </c>
      <c r="Q16" s="709"/>
      <c r="R16" s="709" t="e">
        <f>IF(AND('Mapa final'!#REF!="Muy Alta",'Mapa final'!#REF!="Leve"),CONCATENATE("R",'Mapa final'!#REF!),"")</f>
        <v>#REF!</v>
      </c>
      <c r="S16" s="709"/>
      <c r="T16" s="709" t="e">
        <f>IF(AND('Mapa final'!#REF!="Muy Alta",'Mapa final'!#REF!="Leve"),CONCATENATE("R",'Mapa final'!#REF!),"")</f>
        <v>#REF!</v>
      </c>
      <c r="U16" s="709"/>
      <c r="V16" s="709" t="e">
        <f>IF(AND('Mapa final'!#REF!="Muy Alta",'Mapa final'!#REF!="Leve"),CONCATENATE("R",'Mapa final'!#REF!),"")</f>
        <v>#REF!</v>
      </c>
      <c r="W16" s="709"/>
      <c r="X16" s="709" t="e">
        <f>IF(AND('Mapa final'!#REF!="Muy Alta",'Mapa final'!#REF!="Leve"),CONCATENATE("R",'Mapa final'!#REF!),"")</f>
        <v>#REF!</v>
      </c>
      <c r="Y16" s="710"/>
      <c r="Z16" s="711" t="e">
        <f>IF(AND('Mapa final'!#REF!="Muy Alta",'Mapa final'!#REF!="Menor"),CONCATENATE("R",'Mapa final'!#REF!),"")</f>
        <v>#REF!</v>
      </c>
      <c r="AA16" s="709"/>
      <c r="AB16" s="709" t="e">
        <f>IF(AND('Mapa final'!#REF!="Muy Alta",'Mapa final'!#REF!="Menor"),CONCATENATE("R",'Mapa final'!#REF!),"")</f>
        <v>#REF!</v>
      </c>
      <c r="AC16" s="709"/>
      <c r="AD16" s="709" t="e">
        <f>IF(AND('Mapa final'!#REF!="Muy Alta",'Mapa final'!#REF!="Menor"),CONCATENATE("R",'Mapa final'!#REF!),"")</f>
        <v>#REF!</v>
      </c>
      <c r="AE16" s="709"/>
      <c r="AF16" s="709" t="e">
        <f>IF(AND('Mapa final'!#REF!="Muy Alta",'Mapa final'!#REF!="Menor"),CONCATENATE("R",'Mapa final'!#REF!),"")</f>
        <v>#REF!</v>
      </c>
      <c r="AG16" s="709"/>
      <c r="AH16" s="709" t="e">
        <f>IF(AND('Mapa final'!#REF!="Muy Alta",'Mapa final'!#REF!="Menor"),CONCATENATE("R",'Mapa final'!#REF!),"")</f>
        <v>#REF!</v>
      </c>
      <c r="AI16" s="709"/>
      <c r="AJ16" s="709" t="e">
        <f>IF(AND('Mapa final'!#REF!="Muy Alta",'Mapa final'!#REF!="Menor"),CONCATENATE("R",'Mapa final'!#REF!),"")</f>
        <v>#REF!</v>
      </c>
      <c r="AK16" s="709"/>
      <c r="AL16" s="709" t="e">
        <f>IF(AND('Mapa final'!#REF!="Muy Alta",'Mapa final'!#REF!="Menor"),CONCATENATE("R",'Mapa final'!#REF!),"")</f>
        <v>#REF!</v>
      </c>
      <c r="AM16" s="709"/>
      <c r="AN16" s="709" t="e">
        <f>IF(AND('Mapa final'!#REF!="Muy Alta",'Mapa final'!#REF!="Menor"),CONCATENATE("R",'Mapa final'!#REF!),"")</f>
        <v>#REF!</v>
      </c>
      <c r="AO16" s="710"/>
      <c r="AP16" s="711" t="e">
        <f>IF(AND('Mapa final'!#REF!="Muy Alta",'Mapa final'!#REF!="Moderado"),CONCATENATE("R",'Mapa final'!#REF!),"")</f>
        <v>#REF!</v>
      </c>
      <c r="AQ16" s="709"/>
      <c r="AR16" s="709" t="e">
        <f>IF(AND('Mapa final'!#REF!="Muy Alta",'Mapa final'!#REF!="Moderado"),CONCATENATE("R",'Mapa final'!#REF!),"")</f>
        <v>#REF!</v>
      </c>
      <c r="AS16" s="709"/>
      <c r="AT16" s="709" t="e">
        <f>IF(AND('Mapa final'!#REF!="Muy Alta",'Mapa final'!#REF!="Moderado"),CONCATENATE("R",'Mapa final'!#REF!),"")</f>
        <v>#REF!</v>
      </c>
      <c r="AU16" s="709"/>
      <c r="AV16" s="709" t="e">
        <f>IF(AND('Mapa final'!#REF!="Muy Alta",'Mapa final'!#REF!="Moderado"),CONCATENATE("R",'Mapa final'!#REF!),"")</f>
        <v>#REF!</v>
      </c>
      <c r="AW16" s="709"/>
      <c r="AX16" s="709" t="e">
        <f>IF(AND('Mapa final'!#REF!="Muy Alta",'Mapa final'!#REF!="Moderado"),CONCATENATE("R",'Mapa final'!#REF!),"")</f>
        <v>#REF!</v>
      </c>
      <c r="AY16" s="709"/>
      <c r="AZ16" s="709" t="e">
        <f>IF(AND('Mapa final'!#REF!="Muy Alta",'Mapa final'!#REF!="Moderado"),CONCATENATE("R",'Mapa final'!#REF!),"")</f>
        <v>#REF!</v>
      </c>
      <c r="BA16" s="709"/>
      <c r="BB16" s="709" t="e">
        <f>IF(AND('Mapa final'!#REF!="Muy Alta",'Mapa final'!#REF!="Moderado"),CONCATENATE("R",'Mapa final'!#REF!),"")</f>
        <v>#REF!</v>
      </c>
      <c r="BC16" s="709"/>
      <c r="BD16" s="709" t="e">
        <f>IF(AND('Mapa final'!#REF!="Muy Alta",'Mapa final'!#REF!="Moderado"),CONCATENATE("R",'Mapa final'!#REF!),"")</f>
        <v>#REF!</v>
      </c>
      <c r="BE16" s="710"/>
      <c r="BF16" s="711" t="e">
        <f>IF(AND('Mapa final'!#REF!="Muy Alta",'Mapa final'!#REF!="Mayor"),CONCATENATE("R",'Mapa final'!#REF!),"")</f>
        <v>#REF!</v>
      </c>
      <c r="BG16" s="709"/>
      <c r="BH16" s="709" t="e">
        <f>IF(AND('Mapa final'!#REF!="Muy Alta",'Mapa final'!#REF!="Mayor"),CONCATENATE("R",'Mapa final'!#REF!),"")</f>
        <v>#REF!</v>
      </c>
      <c r="BI16" s="709"/>
      <c r="BJ16" s="709" t="e">
        <f>IF(AND('Mapa final'!#REF!="Muy Alta",'Mapa final'!#REF!="Mayor"),CONCATENATE("R",'Mapa final'!#REF!),"")</f>
        <v>#REF!</v>
      </c>
      <c r="BK16" s="709"/>
      <c r="BL16" s="709" t="e">
        <f>IF(AND('Mapa final'!#REF!="Muy Alta",'Mapa final'!#REF!="Mayor"),CONCATENATE("R",'Mapa final'!#REF!),"")</f>
        <v>#REF!</v>
      </c>
      <c r="BM16" s="709"/>
      <c r="BN16" s="709" t="e">
        <f>IF(AND('Mapa final'!#REF!="Muy Alta",'Mapa final'!#REF!="Mayor"),CONCATENATE("R",'Mapa final'!#REF!),"")</f>
        <v>#REF!</v>
      </c>
      <c r="BO16" s="709"/>
      <c r="BP16" s="709" t="e">
        <f>IF(AND('Mapa final'!#REF!="Muy Alta",'Mapa final'!#REF!="Mayor"),CONCATENATE("R",'Mapa final'!#REF!),"")</f>
        <v>#REF!</v>
      </c>
      <c r="BQ16" s="709"/>
      <c r="BR16" s="709" t="e">
        <f>IF(AND('Mapa final'!#REF!="Muy Alta",'Mapa final'!#REF!="Mayor"),CONCATENATE("R",'Mapa final'!#REF!),"")</f>
        <v>#REF!</v>
      </c>
      <c r="BS16" s="709"/>
      <c r="BT16" s="709" t="e">
        <f>IF(AND('Mapa final'!#REF!="Muy Alta",'Mapa final'!#REF!="Mayor"),CONCATENATE("R",'Mapa final'!#REF!),"")</f>
        <v>#REF!</v>
      </c>
      <c r="BU16" s="710"/>
      <c r="BV16" s="733" t="e">
        <f>IF(AND('Mapa final'!#REF!="Muy Alta",'Mapa final'!#REF!="Catastrófico"),CONCATENATE("R",'Mapa final'!#REF!),"")</f>
        <v>#REF!</v>
      </c>
      <c r="BW16" s="715"/>
      <c r="BX16" s="715" t="e">
        <f>IF(AND('Mapa final'!#REF!="Muy Alta",'Mapa final'!#REF!="Catastrófico"),CONCATENATE("R",'Mapa final'!#REF!),"")</f>
        <v>#REF!</v>
      </c>
      <c r="BY16" s="715"/>
      <c r="BZ16" s="715" t="e">
        <f>IF(AND('Mapa final'!#REF!="Muy Alta",'Mapa final'!#REF!="Catastrófico"),CONCATENATE("R",'Mapa final'!#REF!),"")</f>
        <v>#REF!</v>
      </c>
      <c r="CA16" s="715"/>
      <c r="CB16" s="715" t="e">
        <f>IF(AND('Mapa final'!#REF!="Muy Alta",'Mapa final'!#REF!="Catastrófico"),CONCATENATE("R",'Mapa final'!#REF!),"")</f>
        <v>#REF!</v>
      </c>
      <c r="CC16" s="715"/>
      <c r="CD16" s="715" t="e">
        <f>IF(AND('Mapa final'!#REF!="Muy Alta",'Mapa final'!#REF!="Catastrófico"),CONCATENATE("R",'Mapa final'!#REF!),"")</f>
        <v>#REF!</v>
      </c>
      <c r="CE16" s="715"/>
      <c r="CF16" s="715" t="e">
        <f>IF(AND('Mapa final'!#REF!="Muy Alta",'Mapa final'!#REF!="Catastrófico"),CONCATENATE("R",'Mapa final'!#REF!),"")</f>
        <v>#REF!</v>
      </c>
      <c r="CG16" s="715"/>
      <c r="CH16" s="715" t="e">
        <f>IF(AND('Mapa final'!#REF!="Muy Alta",'Mapa final'!#REF!="Catastrófico"),CONCATENATE("R",'Mapa final'!#REF!),"")</f>
        <v>#REF!</v>
      </c>
      <c r="CI16" s="715"/>
      <c r="CJ16" s="715" t="e">
        <f>IF(AND('Mapa final'!#REF!="Muy Alta",'Mapa final'!#REF!="Catastrófico"),CONCATENATE("R",'Mapa final'!#REF!),"")</f>
        <v>#REF!</v>
      </c>
      <c r="CK16" s="716"/>
      <c r="CL16" s="22"/>
      <c r="CM16" s="772"/>
      <c r="CN16" s="773"/>
      <c r="CO16" s="773"/>
      <c r="CP16" s="773"/>
      <c r="CQ16" s="773"/>
      <c r="CR16" s="774"/>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row>
    <row r="17" spans="1:130" ht="15" customHeight="1" x14ac:dyDescent="0.25">
      <c r="A17" s="22"/>
      <c r="B17" s="780"/>
      <c r="C17" s="780"/>
      <c r="D17" s="781"/>
      <c r="E17" s="703"/>
      <c r="F17" s="704"/>
      <c r="G17" s="704"/>
      <c r="H17" s="704"/>
      <c r="I17" s="704"/>
      <c r="J17" s="711"/>
      <c r="K17" s="709"/>
      <c r="L17" s="709"/>
      <c r="M17" s="709"/>
      <c r="N17" s="709"/>
      <c r="O17" s="709"/>
      <c r="P17" s="709"/>
      <c r="Q17" s="709"/>
      <c r="R17" s="709"/>
      <c r="S17" s="709"/>
      <c r="T17" s="709"/>
      <c r="U17" s="709"/>
      <c r="V17" s="709"/>
      <c r="W17" s="709"/>
      <c r="X17" s="709"/>
      <c r="Y17" s="710"/>
      <c r="Z17" s="711"/>
      <c r="AA17" s="709"/>
      <c r="AB17" s="709"/>
      <c r="AC17" s="709"/>
      <c r="AD17" s="709"/>
      <c r="AE17" s="709"/>
      <c r="AF17" s="709"/>
      <c r="AG17" s="709"/>
      <c r="AH17" s="709"/>
      <c r="AI17" s="709"/>
      <c r="AJ17" s="709"/>
      <c r="AK17" s="709"/>
      <c r="AL17" s="709"/>
      <c r="AM17" s="709"/>
      <c r="AN17" s="709"/>
      <c r="AO17" s="710"/>
      <c r="AP17" s="711"/>
      <c r="AQ17" s="709"/>
      <c r="AR17" s="709"/>
      <c r="AS17" s="709"/>
      <c r="AT17" s="709"/>
      <c r="AU17" s="709"/>
      <c r="AV17" s="709"/>
      <c r="AW17" s="709"/>
      <c r="AX17" s="709"/>
      <c r="AY17" s="709"/>
      <c r="AZ17" s="709"/>
      <c r="BA17" s="709"/>
      <c r="BB17" s="709"/>
      <c r="BC17" s="709"/>
      <c r="BD17" s="709"/>
      <c r="BE17" s="710"/>
      <c r="BF17" s="711"/>
      <c r="BG17" s="709"/>
      <c r="BH17" s="709"/>
      <c r="BI17" s="709"/>
      <c r="BJ17" s="709"/>
      <c r="BK17" s="709"/>
      <c r="BL17" s="709"/>
      <c r="BM17" s="709"/>
      <c r="BN17" s="709"/>
      <c r="BO17" s="709"/>
      <c r="BP17" s="709"/>
      <c r="BQ17" s="709"/>
      <c r="BR17" s="709"/>
      <c r="BS17" s="709"/>
      <c r="BT17" s="709"/>
      <c r="BU17" s="710"/>
      <c r="BV17" s="733"/>
      <c r="BW17" s="715"/>
      <c r="BX17" s="715"/>
      <c r="BY17" s="715"/>
      <c r="BZ17" s="715"/>
      <c r="CA17" s="715"/>
      <c r="CB17" s="715"/>
      <c r="CC17" s="715"/>
      <c r="CD17" s="715"/>
      <c r="CE17" s="715"/>
      <c r="CF17" s="715"/>
      <c r="CG17" s="715"/>
      <c r="CH17" s="715"/>
      <c r="CI17" s="715"/>
      <c r="CJ17" s="715"/>
      <c r="CK17" s="716"/>
      <c r="CL17" s="22"/>
      <c r="CM17" s="772"/>
      <c r="CN17" s="773"/>
      <c r="CO17" s="773"/>
      <c r="CP17" s="773"/>
      <c r="CQ17" s="773"/>
      <c r="CR17" s="774"/>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row>
    <row r="18" spans="1:130" ht="15" customHeight="1" x14ac:dyDescent="0.25">
      <c r="A18" s="22"/>
      <c r="B18" s="780"/>
      <c r="C18" s="780"/>
      <c r="D18" s="781"/>
      <c r="E18" s="703"/>
      <c r="F18" s="704"/>
      <c r="G18" s="704"/>
      <c r="H18" s="704"/>
      <c r="I18" s="704"/>
      <c r="J18" s="711" t="e">
        <f>IF(AND('Mapa final'!#REF!="Muy Alta",'Mapa final'!#REF!="Leve"),CONCATENATE("R",'Mapa final'!#REF!),"")</f>
        <v>#REF!</v>
      </c>
      <c r="K18" s="709"/>
      <c r="L18" s="709" t="e">
        <f>IF(AND('Mapa final'!#REF!="Muy Alta",'Mapa final'!#REF!="Leve"),CONCATENATE("R",'Mapa final'!#REF!),"")</f>
        <v>#REF!</v>
      </c>
      <c r="M18" s="709"/>
      <c r="N18" s="709" t="e">
        <f>IF(AND('Mapa final'!#REF!="Muy Alta",'Mapa final'!#REF!="Leve"),CONCATENATE("R",'Mapa final'!#REF!),"")</f>
        <v>#REF!</v>
      </c>
      <c r="O18" s="709"/>
      <c r="P18" s="709" t="e">
        <f>IF(AND('Mapa final'!#REF!="Muy Alta",'Mapa final'!#REF!="Leve"),CONCATENATE("R",'Mapa final'!#REF!),"")</f>
        <v>#REF!</v>
      </c>
      <c r="Q18" s="709"/>
      <c r="R18" s="709" t="e">
        <f>IF(AND('Mapa final'!#REF!="Muy Alta",'Mapa final'!#REF!="Leve"),CONCATENATE("R",'Mapa final'!#REF!),"")</f>
        <v>#REF!</v>
      </c>
      <c r="S18" s="709"/>
      <c r="T18" s="709" t="e">
        <f>IF(AND('Mapa final'!#REF!="Muy Alta",'Mapa final'!#REF!="Leve"),CONCATENATE("R",'Mapa final'!#REF!),"")</f>
        <v>#REF!</v>
      </c>
      <c r="U18" s="709"/>
      <c r="V18" s="709" t="e">
        <f>IF(AND('Mapa final'!#REF!="Muy Alta",'Mapa final'!#REF!="Leve"),CONCATENATE("R",'Mapa final'!#REF!),"")</f>
        <v>#REF!</v>
      </c>
      <c r="W18" s="709"/>
      <c r="X18" s="709" t="e">
        <f>IF(AND('Mapa final'!#REF!="Muy Alta",'Mapa final'!#REF!="Leve"),CONCATENATE("R",'Mapa final'!#REF!),"")</f>
        <v>#REF!</v>
      </c>
      <c r="Y18" s="710"/>
      <c r="Z18" s="711" t="e">
        <f>IF(AND('Mapa final'!#REF!="Muy Alta",'Mapa final'!#REF!="Menor"),CONCATENATE("R",'Mapa final'!#REF!),"")</f>
        <v>#REF!</v>
      </c>
      <c r="AA18" s="709"/>
      <c r="AB18" s="709" t="e">
        <f>IF(AND('Mapa final'!#REF!="Muy Alta",'Mapa final'!#REF!="Menor"),CONCATENATE("R",'Mapa final'!#REF!),"")</f>
        <v>#REF!</v>
      </c>
      <c r="AC18" s="709"/>
      <c r="AD18" s="709" t="e">
        <f>IF(AND('Mapa final'!#REF!="Muy Alta",'Mapa final'!#REF!="Menor"),CONCATENATE("R",'Mapa final'!#REF!),"")</f>
        <v>#REF!</v>
      </c>
      <c r="AE18" s="709"/>
      <c r="AF18" s="709" t="e">
        <f>IF(AND('Mapa final'!#REF!="Muy Alta",'Mapa final'!#REF!="Menor"),CONCATENATE("R",'Mapa final'!#REF!),"")</f>
        <v>#REF!</v>
      </c>
      <c r="AG18" s="709"/>
      <c r="AH18" s="709" t="e">
        <f>IF(AND('Mapa final'!#REF!="Muy Alta",'Mapa final'!#REF!="Menor"),CONCATENATE("R",'Mapa final'!#REF!),"")</f>
        <v>#REF!</v>
      </c>
      <c r="AI18" s="709"/>
      <c r="AJ18" s="709" t="e">
        <f>IF(AND('Mapa final'!#REF!="Muy Alta",'Mapa final'!#REF!="Menor"),CONCATENATE("R",'Mapa final'!#REF!),"")</f>
        <v>#REF!</v>
      </c>
      <c r="AK18" s="709"/>
      <c r="AL18" s="709" t="e">
        <f>IF(AND('Mapa final'!#REF!="Muy Alta",'Mapa final'!#REF!="Menor"),CONCATENATE("R",'Mapa final'!#REF!),"")</f>
        <v>#REF!</v>
      </c>
      <c r="AM18" s="709"/>
      <c r="AN18" s="709" t="e">
        <f>IF(AND('Mapa final'!#REF!="Muy Alta",'Mapa final'!#REF!="Menor"),CONCATENATE("R",'Mapa final'!#REF!),"")</f>
        <v>#REF!</v>
      </c>
      <c r="AO18" s="710"/>
      <c r="AP18" s="711" t="e">
        <f>IF(AND('Mapa final'!#REF!="Muy Alta",'Mapa final'!#REF!="Moderado"),CONCATENATE("R",'Mapa final'!#REF!),"")</f>
        <v>#REF!</v>
      </c>
      <c r="AQ18" s="709"/>
      <c r="AR18" s="709" t="e">
        <f>IF(AND('Mapa final'!#REF!="Muy Alta",'Mapa final'!#REF!="Moderado"),CONCATENATE("R",'Mapa final'!#REF!),"")</f>
        <v>#REF!</v>
      </c>
      <c r="AS18" s="709"/>
      <c r="AT18" s="709" t="e">
        <f>IF(AND('Mapa final'!#REF!="Muy Alta",'Mapa final'!#REF!="Moderado"),CONCATENATE("R",'Mapa final'!#REF!),"")</f>
        <v>#REF!</v>
      </c>
      <c r="AU18" s="709"/>
      <c r="AV18" s="709" t="e">
        <f>IF(AND('Mapa final'!#REF!="Muy Alta",'Mapa final'!#REF!="Moderado"),CONCATENATE("R",'Mapa final'!#REF!),"")</f>
        <v>#REF!</v>
      </c>
      <c r="AW18" s="709"/>
      <c r="AX18" s="709" t="e">
        <f>IF(AND('Mapa final'!#REF!="Muy Alta",'Mapa final'!#REF!="Moderado"),CONCATENATE("R",'Mapa final'!#REF!),"")</f>
        <v>#REF!</v>
      </c>
      <c r="AY18" s="709"/>
      <c r="AZ18" s="709" t="e">
        <f>IF(AND('Mapa final'!#REF!="Muy Alta",'Mapa final'!#REF!="Moderado"),CONCATENATE("R",'Mapa final'!#REF!),"")</f>
        <v>#REF!</v>
      </c>
      <c r="BA18" s="709"/>
      <c r="BB18" s="709" t="e">
        <f>IF(AND('Mapa final'!#REF!="Muy Alta",'Mapa final'!#REF!="Moderado"),CONCATENATE("R",'Mapa final'!#REF!),"")</f>
        <v>#REF!</v>
      </c>
      <c r="BC18" s="709"/>
      <c r="BD18" s="709" t="e">
        <f>IF(AND('Mapa final'!#REF!="Muy Alta",'Mapa final'!#REF!="Moderado"),CONCATENATE("R",'Mapa final'!#REF!),"")</f>
        <v>#REF!</v>
      </c>
      <c r="BE18" s="710"/>
      <c r="BF18" s="711" t="e">
        <f>IF(AND('Mapa final'!#REF!="Muy Alta",'Mapa final'!#REF!="Mayor"),CONCATENATE("R",'Mapa final'!#REF!),"")</f>
        <v>#REF!</v>
      </c>
      <c r="BG18" s="709"/>
      <c r="BH18" s="709" t="e">
        <f>IF(AND('Mapa final'!#REF!="Muy Alta",'Mapa final'!#REF!="Mayor"),CONCATENATE("R",'Mapa final'!#REF!),"")</f>
        <v>#REF!</v>
      </c>
      <c r="BI18" s="709"/>
      <c r="BJ18" s="709" t="e">
        <f>IF(AND('Mapa final'!#REF!="Muy Alta",'Mapa final'!#REF!="Mayor"),CONCATENATE("R",'Mapa final'!#REF!),"")</f>
        <v>#REF!</v>
      </c>
      <c r="BK18" s="709"/>
      <c r="BL18" s="709" t="e">
        <f>IF(AND('Mapa final'!#REF!="Muy Alta",'Mapa final'!#REF!="Mayor"),CONCATENATE("R",'Mapa final'!#REF!),"")</f>
        <v>#REF!</v>
      </c>
      <c r="BM18" s="709"/>
      <c r="BN18" s="709" t="e">
        <f>IF(AND('Mapa final'!#REF!="Muy Alta",'Mapa final'!#REF!="Mayor"),CONCATENATE("R",'Mapa final'!#REF!),"")</f>
        <v>#REF!</v>
      </c>
      <c r="BO18" s="709"/>
      <c r="BP18" s="709" t="e">
        <f>IF(AND('Mapa final'!#REF!="Muy Alta",'Mapa final'!#REF!="Mayor"),CONCATENATE("R",'Mapa final'!#REF!),"")</f>
        <v>#REF!</v>
      </c>
      <c r="BQ18" s="709"/>
      <c r="BR18" s="709" t="e">
        <f>IF(AND('Mapa final'!#REF!="Muy Alta",'Mapa final'!#REF!="Mayor"),CONCATENATE("R",'Mapa final'!#REF!),"")</f>
        <v>#REF!</v>
      </c>
      <c r="BS18" s="709"/>
      <c r="BT18" s="709" t="e">
        <f>IF(AND('Mapa final'!#REF!="Muy Alta",'Mapa final'!#REF!="Mayor"),CONCATENATE("R",'Mapa final'!#REF!),"")</f>
        <v>#REF!</v>
      </c>
      <c r="BU18" s="710"/>
      <c r="BV18" s="733" t="e">
        <f>IF(AND('Mapa final'!#REF!="Muy Alta",'Mapa final'!#REF!="Catastrófico"),CONCATENATE("R",'Mapa final'!#REF!),"")</f>
        <v>#REF!</v>
      </c>
      <c r="BW18" s="715"/>
      <c r="BX18" s="715" t="e">
        <f>IF(AND('Mapa final'!#REF!="Muy Alta",'Mapa final'!#REF!="Catastrófico"),CONCATENATE("R",'Mapa final'!#REF!),"")</f>
        <v>#REF!</v>
      </c>
      <c r="BY18" s="715"/>
      <c r="BZ18" s="715" t="e">
        <f>IF(AND('Mapa final'!#REF!="Muy Alta",'Mapa final'!#REF!="Catastrófico"),CONCATENATE("R",'Mapa final'!#REF!),"")</f>
        <v>#REF!</v>
      </c>
      <c r="CA18" s="715"/>
      <c r="CB18" s="715" t="e">
        <f>IF(AND('Mapa final'!#REF!="Muy Alta",'Mapa final'!#REF!="Catastrófico"),CONCATENATE("R",'Mapa final'!#REF!),"")</f>
        <v>#REF!</v>
      </c>
      <c r="CC18" s="715"/>
      <c r="CD18" s="715" t="e">
        <f>IF(AND('Mapa final'!#REF!="Muy Alta",'Mapa final'!#REF!="Catastrófico"),CONCATENATE("R",'Mapa final'!#REF!),"")</f>
        <v>#REF!</v>
      </c>
      <c r="CE18" s="715"/>
      <c r="CF18" s="715" t="e">
        <f>IF(AND('Mapa final'!#REF!="Muy Alta",'Mapa final'!#REF!="Catastrófico"),CONCATENATE("R",'Mapa final'!#REF!),"")</f>
        <v>#REF!</v>
      </c>
      <c r="CG18" s="715"/>
      <c r="CH18" s="715" t="e">
        <f>IF(AND('Mapa final'!#REF!="Muy Alta",'Mapa final'!#REF!="Catastrófico"),CONCATENATE("R",'Mapa final'!#REF!),"")</f>
        <v>#REF!</v>
      </c>
      <c r="CI18" s="715"/>
      <c r="CJ18" s="715" t="e">
        <f>IF(AND('Mapa final'!#REF!="Muy Alta",'Mapa final'!#REF!="Catastrófico"),CONCATENATE("R",'Mapa final'!#REF!),"")</f>
        <v>#REF!</v>
      </c>
      <c r="CK18" s="716"/>
      <c r="CL18" s="22"/>
      <c r="CM18" s="772"/>
      <c r="CN18" s="773"/>
      <c r="CO18" s="773"/>
      <c r="CP18" s="773"/>
      <c r="CQ18" s="773"/>
      <c r="CR18" s="774"/>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row>
    <row r="19" spans="1:130" ht="15" customHeight="1" x14ac:dyDescent="0.25">
      <c r="A19" s="22"/>
      <c r="B19" s="780"/>
      <c r="C19" s="780"/>
      <c r="D19" s="781"/>
      <c r="E19" s="703"/>
      <c r="F19" s="704"/>
      <c r="G19" s="704"/>
      <c r="H19" s="704"/>
      <c r="I19" s="704"/>
      <c r="J19" s="711"/>
      <c r="K19" s="709"/>
      <c r="L19" s="709"/>
      <c r="M19" s="709"/>
      <c r="N19" s="709"/>
      <c r="O19" s="709"/>
      <c r="P19" s="709"/>
      <c r="Q19" s="709"/>
      <c r="R19" s="709"/>
      <c r="S19" s="709"/>
      <c r="T19" s="709"/>
      <c r="U19" s="709"/>
      <c r="V19" s="709"/>
      <c r="W19" s="709"/>
      <c r="X19" s="709"/>
      <c r="Y19" s="710"/>
      <c r="Z19" s="711"/>
      <c r="AA19" s="709"/>
      <c r="AB19" s="709"/>
      <c r="AC19" s="709"/>
      <c r="AD19" s="709"/>
      <c r="AE19" s="709"/>
      <c r="AF19" s="709"/>
      <c r="AG19" s="709"/>
      <c r="AH19" s="709"/>
      <c r="AI19" s="709"/>
      <c r="AJ19" s="709"/>
      <c r="AK19" s="709"/>
      <c r="AL19" s="709"/>
      <c r="AM19" s="709"/>
      <c r="AN19" s="709"/>
      <c r="AO19" s="710"/>
      <c r="AP19" s="711"/>
      <c r="AQ19" s="709"/>
      <c r="AR19" s="709"/>
      <c r="AS19" s="709"/>
      <c r="AT19" s="709"/>
      <c r="AU19" s="709"/>
      <c r="AV19" s="709"/>
      <c r="AW19" s="709"/>
      <c r="AX19" s="709"/>
      <c r="AY19" s="709"/>
      <c r="AZ19" s="709"/>
      <c r="BA19" s="709"/>
      <c r="BB19" s="709"/>
      <c r="BC19" s="709"/>
      <c r="BD19" s="709"/>
      <c r="BE19" s="710"/>
      <c r="BF19" s="711"/>
      <c r="BG19" s="709"/>
      <c r="BH19" s="709"/>
      <c r="BI19" s="709"/>
      <c r="BJ19" s="709"/>
      <c r="BK19" s="709"/>
      <c r="BL19" s="709"/>
      <c r="BM19" s="709"/>
      <c r="BN19" s="709"/>
      <c r="BO19" s="709"/>
      <c r="BP19" s="709"/>
      <c r="BQ19" s="709"/>
      <c r="BR19" s="709"/>
      <c r="BS19" s="709"/>
      <c r="BT19" s="709"/>
      <c r="BU19" s="710"/>
      <c r="BV19" s="733"/>
      <c r="BW19" s="715"/>
      <c r="BX19" s="715"/>
      <c r="BY19" s="715"/>
      <c r="BZ19" s="715"/>
      <c r="CA19" s="715"/>
      <c r="CB19" s="715"/>
      <c r="CC19" s="715"/>
      <c r="CD19" s="715"/>
      <c r="CE19" s="715"/>
      <c r="CF19" s="715"/>
      <c r="CG19" s="715"/>
      <c r="CH19" s="715"/>
      <c r="CI19" s="715"/>
      <c r="CJ19" s="715"/>
      <c r="CK19" s="716"/>
      <c r="CL19" s="22"/>
      <c r="CM19" s="772"/>
      <c r="CN19" s="773"/>
      <c r="CO19" s="773"/>
      <c r="CP19" s="773"/>
      <c r="CQ19" s="773"/>
      <c r="CR19" s="774"/>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row>
    <row r="20" spans="1:130" ht="15" customHeight="1" x14ac:dyDescent="0.25">
      <c r="A20" s="22"/>
      <c r="B20" s="780"/>
      <c r="C20" s="780"/>
      <c r="D20" s="781"/>
      <c r="E20" s="703"/>
      <c r="F20" s="704"/>
      <c r="G20" s="704"/>
      <c r="H20" s="704"/>
      <c r="I20" s="704"/>
      <c r="J20" s="711" t="e">
        <f>IF(AND('Mapa final'!#REF!="Muy Alta",'Mapa final'!#REF!="Leve"),CONCATENATE("R",'Mapa final'!#REF!),"")</f>
        <v>#REF!</v>
      </c>
      <c r="K20" s="709"/>
      <c r="L20" s="709" t="e">
        <f>IF(AND('Mapa final'!#REF!="Muy Alta",'Mapa final'!#REF!="Leve"),CONCATENATE("R",'Mapa final'!#REF!),"")</f>
        <v>#REF!</v>
      </c>
      <c r="M20" s="709"/>
      <c r="N20" s="709" t="e">
        <f>IF(AND('Mapa final'!#REF!="Muy Alta",'Mapa final'!#REF!="Leve"),CONCATENATE("R",'Mapa final'!#REF!),"")</f>
        <v>#REF!</v>
      </c>
      <c r="O20" s="709"/>
      <c r="P20" s="709" t="e">
        <f>IF(AND('Mapa final'!#REF!="Muy Alta",'Mapa final'!#REF!="Leve"),CONCATENATE("R",'Mapa final'!#REF!),"")</f>
        <v>#REF!</v>
      </c>
      <c r="Q20" s="709"/>
      <c r="R20" s="709" t="e">
        <f>IF(AND('Mapa final'!#REF!="Muy Alta",'Mapa final'!#REF!="Leve"),CONCATENATE("R",'Mapa final'!#REF!),"")</f>
        <v>#REF!</v>
      </c>
      <c r="S20" s="709"/>
      <c r="T20" s="709" t="e">
        <f>IF(AND('Mapa final'!#REF!="Muy Alta",'Mapa final'!#REF!="Leve"),CONCATENATE("R",'Mapa final'!#REF!),"")</f>
        <v>#REF!</v>
      </c>
      <c r="U20" s="709"/>
      <c r="V20" s="709" t="e">
        <f>IF(AND('Mapa final'!#REF!="Muy Alta",'Mapa final'!#REF!="Leve"),CONCATENATE("R",'Mapa final'!#REF!),"")</f>
        <v>#REF!</v>
      </c>
      <c r="W20" s="709"/>
      <c r="X20" s="709" t="e">
        <f>IF(AND('Mapa final'!#REF!="Muy Alta",'Mapa final'!#REF!="Leve"),CONCATENATE("R",'Mapa final'!#REF!),"")</f>
        <v>#REF!</v>
      </c>
      <c r="Y20" s="710"/>
      <c r="Z20" s="711" t="e">
        <f>IF(AND('Mapa final'!#REF!="Muy Alta",'Mapa final'!#REF!="Menor"),CONCATENATE("R",'Mapa final'!#REF!),"")</f>
        <v>#REF!</v>
      </c>
      <c r="AA20" s="709"/>
      <c r="AB20" s="709" t="e">
        <f>IF(AND('Mapa final'!#REF!="Muy Alta",'Mapa final'!#REF!="Menor"),CONCATENATE("R",'Mapa final'!#REF!),"")</f>
        <v>#REF!</v>
      </c>
      <c r="AC20" s="709"/>
      <c r="AD20" s="709" t="e">
        <f>IF(AND('Mapa final'!#REF!="Muy Alta",'Mapa final'!#REF!="Menor"),CONCATENATE("R",'Mapa final'!#REF!),"")</f>
        <v>#REF!</v>
      </c>
      <c r="AE20" s="709"/>
      <c r="AF20" s="709" t="e">
        <f>IF(AND('Mapa final'!#REF!="Muy Alta",'Mapa final'!#REF!="Menor"),CONCATENATE("R",'Mapa final'!#REF!),"")</f>
        <v>#REF!</v>
      </c>
      <c r="AG20" s="709"/>
      <c r="AH20" s="709" t="e">
        <f>IF(AND('Mapa final'!#REF!="Muy Alta",'Mapa final'!#REF!="Menor"),CONCATENATE("R",'Mapa final'!#REF!),"")</f>
        <v>#REF!</v>
      </c>
      <c r="AI20" s="709"/>
      <c r="AJ20" s="709" t="e">
        <f>IF(AND('Mapa final'!#REF!="Muy Alta",'Mapa final'!#REF!="Menor"),CONCATENATE("R",'Mapa final'!#REF!),"")</f>
        <v>#REF!</v>
      </c>
      <c r="AK20" s="709"/>
      <c r="AL20" s="709" t="e">
        <f>IF(AND('Mapa final'!#REF!="Muy Alta",'Mapa final'!#REF!="Menor"),CONCATENATE("R",'Mapa final'!#REF!),"")</f>
        <v>#REF!</v>
      </c>
      <c r="AM20" s="709"/>
      <c r="AN20" s="709" t="e">
        <f>IF(AND('Mapa final'!#REF!="Muy Alta",'Mapa final'!#REF!="Menor"),CONCATENATE("R",'Mapa final'!#REF!),"")</f>
        <v>#REF!</v>
      </c>
      <c r="AO20" s="710"/>
      <c r="AP20" s="711" t="e">
        <f>IF(AND('Mapa final'!#REF!="Muy Alta",'Mapa final'!#REF!="Moderado"),CONCATENATE("R",'Mapa final'!#REF!),"")</f>
        <v>#REF!</v>
      </c>
      <c r="AQ20" s="709"/>
      <c r="AR20" s="709" t="e">
        <f>IF(AND('Mapa final'!#REF!="Muy Alta",'Mapa final'!#REF!="Moderado"),CONCATENATE("R",'Mapa final'!#REF!),"")</f>
        <v>#REF!</v>
      </c>
      <c r="AS20" s="709"/>
      <c r="AT20" s="709" t="e">
        <f>IF(AND('Mapa final'!#REF!="Muy Alta",'Mapa final'!#REF!="Moderado"),CONCATENATE("R",'Mapa final'!#REF!),"")</f>
        <v>#REF!</v>
      </c>
      <c r="AU20" s="709"/>
      <c r="AV20" s="709" t="e">
        <f>IF(AND('Mapa final'!#REF!="Muy Alta",'Mapa final'!#REF!="Moderado"),CONCATENATE("R",'Mapa final'!#REF!),"")</f>
        <v>#REF!</v>
      </c>
      <c r="AW20" s="709"/>
      <c r="AX20" s="709" t="e">
        <f>IF(AND('Mapa final'!#REF!="Muy Alta",'Mapa final'!#REF!="Moderado"),CONCATENATE("R",'Mapa final'!#REF!),"")</f>
        <v>#REF!</v>
      </c>
      <c r="AY20" s="709"/>
      <c r="AZ20" s="709" t="e">
        <f>IF(AND('Mapa final'!#REF!="Muy Alta",'Mapa final'!#REF!="Moderado"),CONCATENATE("R",'Mapa final'!#REF!),"")</f>
        <v>#REF!</v>
      </c>
      <c r="BA20" s="709"/>
      <c r="BB20" s="709" t="e">
        <f>IF(AND('Mapa final'!#REF!="Muy Alta",'Mapa final'!#REF!="Moderado"),CONCATENATE("R",'Mapa final'!#REF!),"")</f>
        <v>#REF!</v>
      </c>
      <c r="BC20" s="709"/>
      <c r="BD20" s="709" t="e">
        <f>IF(AND('Mapa final'!#REF!="Muy Alta",'Mapa final'!#REF!="Moderado"),CONCATENATE("R",'Mapa final'!#REF!),"")</f>
        <v>#REF!</v>
      </c>
      <c r="BE20" s="710"/>
      <c r="BF20" s="711" t="e">
        <f>IF(AND('Mapa final'!#REF!="Muy Alta",'Mapa final'!#REF!="Mayor"),CONCATENATE("R",'Mapa final'!#REF!),"")</f>
        <v>#REF!</v>
      </c>
      <c r="BG20" s="709"/>
      <c r="BH20" s="709" t="e">
        <f>IF(AND('Mapa final'!#REF!="Muy Alta",'Mapa final'!#REF!="Mayor"),CONCATENATE("R",'Mapa final'!#REF!),"")</f>
        <v>#REF!</v>
      </c>
      <c r="BI20" s="709"/>
      <c r="BJ20" s="709" t="e">
        <f>IF(AND('Mapa final'!#REF!="Muy Alta",'Mapa final'!#REF!="Mayor"),CONCATENATE("R",'Mapa final'!#REF!),"")</f>
        <v>#REF!</v>
      </c>
      <c r="BK20" s="709"/>
      <c r="BL20" s="709" t="e">
        <f>IF(AND('Mapa final'!#REF!="Muy Alta",'Mapa final'!#REF!="Mayor"),CONCATENATE("R",'Mapa final'!#REF!),"")</f>
        <v>#REF!</v>
      </c>
      <c r="BM20" s="709"/>
      <c r="BN20" s="709" t="e">
        <f>IF(AND('Mapa final'!#REF!="Muy Alta",'Mapa final'!#REF!="Mayor"),CONCATENATE("R",'Mapa final'!#REF!),"")</f>
        <v>#REF!</v>
      </c>
      <c r="BO20" s="709"/>
      <c r="BP20" s="709" t="e">
        <f>IF(AND('Mapa final'!#REF!="Muy Alta",'Mapa final'!#REF!="Mayor"),CONCATENATE("R",'Mapa final'!#REF!),"")</f>
        <v>#REF!</v>
      </c>
      <c r="BQ20" s="709"/>
      <c r="BR20" s="709" t="e">
        <f>IF(AND('Mapa final'!#REF!="Muy Alta",'Mapa final'!#REF!="Mayor"),CONCATENATE("R",'Mapa final'!#REF!),"")</f>
        <v>#REF!</v>
      </c>
      <c r="BS20" s="709"/>
      <c r="BT20" s="709" t="e">
        <f>IF(AND('Mapa final'!#REF!="Muy Alta",'Mapa final'!#REF!="Mayor"),CONCATENATE("R",'Mapa final'!#REF!),"")</f>
        <v>#REF!</v>
      </c>
      <c r="BU20" s="710"/>
      <c r="BV20" s="733" t="e">
        <f>IF(AND('Mapa final'!#REF!="Muy Alta",'Mapa final'!#REF!="Catastrófico"),CONCATENATE("R",'Mapa final'!#REF!),"")</f>
        <v>#REF!</v>
      </c>
      <c r="BW20" s="715"/>
      <c r="BX20" s="715" t="e">
        <f>IF(AND('Mapa final'!#REF!="Muy Alta",'Mapa final'!#REF!="Catastrófico"),CONCATENATE("R",'Mapa final'!#REF!),"")</f>
        <v>#REF!</v>
      </c>
      <c r="BY20" s="715"/>
      <c r="BZ20" s="715" t="e">
        <f>IF(AND('Mapa final'!#REF!="Muy Alta",'Mapa final'!#REF!="Catastrófico"),CONCATENATE("R",'Mapa final'!#REF!),"")</f>
        <v>#REF!</v>
      </c>
      <c r="CA20" s="715"/>
      <c r="CB20" s="715" t="e">
        <f>IF(AND('Mapa final'!#REF!="Muy Alta",'Mapa final'!#REF!="Catastrófico"),CONCATENATE("R",'Mapa final'!#REF!),"")</f>
        <v>#REF!</v>
      </c>
      <c r="CC20" s="715"/>
      <c r="CD20" s="715" t="e">
        <f>IF(AND('Mapa final'!#REF!="Muy Alta",'Mapa final'!#REF!="Catastrófico"),CONCATENATE("R",'Mapa final'!#REF!),"")</f>
        <v>#REF!</v>
      </c>
      <c r="CE20" s="715"/>
      <c r="CF20" s="715" t="e">
        <f>IF(AND('Mapa final'!#REF!="Muy Alta",'Mapa final'!#REF!="Catastrófico"),CONCATENATE("R",'Mapa final'!#REF!),"")</f>
        <v>#REF!</v>
      </c>
      <c r="CG20" s="715"/>
      <c r="CH20" s="715" t="e">
        <f>IF(AND('Mapa final'!#REF!="Muy Alta",'Mapa final'!#REF!="Catastrófico"),CONCATENATE("R",'Mapa final'!#REF!),"")</f>
        <v>#REF!</v>
      </c>
      <c r="CI20" s="715"/>
      <c r="CJ20" s="715" t="e">
        <f>IF(AND('Mapa final'!#REF!="Muy Alta",'Mapa final'!#REF!="Catastrófico"),CONCATENATE("R",'Mapa final'!#REF!),"")</f>
        <v>#REF!</v>
      </c>
      <c r="CK20" s="716"/>
      <c r="CL20" s="22"/>
      <c r="CM20" s="772"/>
      <c r="CN20" s="773"/>
      <c r="CO20" s="773"/>
      <c r="CP20" s="773"/>
      <c r="CQ20" s="773"/>
      <c r="CR20" s="774"/>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row>
    <row r="21" spans="1:130" ht="15.75" customHeight="1" thickBot="1" x14ac:dyDescent="0.3">
      <c r="A21" s="22"/>
      <c r="B21" s="780"/>
      <c r="C21" s="780"/>
      <c r="D21" s="781"/>
      <c r="E21" s="706"/>
      <c r="F21" s="707"/>
      <c r="G21" s="707"/>
      <c r="H21" s="707"/>
      <c r="I21" s="707"/>
      <c r="J21" s="712"/>
      <c r="K21" s="713"/>
      <c r="L21" s="713"/>
      <c r="M21" s="713"/>
      <c r="N21" s="713"/>
      <c r="O21" s="713"/>
      <c r="P21" s="713"/>
      <c r="Q21" s="713"/>
      <c r="R21" s="713"/>
      <c r="S21" s="713"/>
      <c r="T21" s="713"/>
      <c r="U21" s="713"/>
      <c r="V21" s="713"/>
      <c r="W21" s="713"/>
      <c r="X21" s="713"/>
      <c r="Y21" s="714"/>
      <c r="Z21" s="712"/>
      <c r="AA21" s="713"/>
      <c r="AB21" s="713"/>
      <c r="AC21" s="713"/>
      <c r="AD21" s="713"/>
      <c r="AE21" s="713"/>
      <c r="AF21" s="713"/>
      <c r="AG21" s="713"/>
      <c r="AH21" s="713"/>
      <c r="AI21" s="713"/>
      <c r="AJ21" s="713"/>
      <c r="AK21" s="713"/>
      <c r="AL21" s="713"/>
      <c r="AM21" s="713"/>
      <c r="AN21" s="713"/>
      <c r="AO21" s="714"/>
      <c r="AP21" s="712"/>
      <c r="AQ21" s="713"/>
      <c r="AR21" s="713"/>
      <c r="AS21" s="713"/>
      <c r="AT21" s="713"/>
      <c r="AU21" s="713"/>
      <c r="AV21" s="713"/>
      <c r="AW21" s="713"/>
      <c r="AX21" s="713"/>
      <c r="AY21" s="713"/>
      <c r="AZ21" s="713"/>
      <c r="BA21" s="713"/>
      <c r="BB21" s="713"/>
      <c r="BC21" s="713"/>
      <c r="BD21" s="713"/>
      <c r="BE21" s="714"/>
      <c r="BF21" s="712"/>
      <c r="BG21" s="713"/>
      <c r="BH21" s="713"/>
      <c r="BI21" s="713"/>
      <c r="BJ21" s="713"/>
      <c r="BK21" s="713"/>
      <c r="BL21" s="713"/>
      <c r="BM21" s="713"/>
      <c r="BN21" s="713"/>
      <c r="BO21" s="713"/>
      <c r="BP21" s="713"/>
      <c r="BQ21" s="713"/>
      <c r="BR21" s="713"/>
      <c r="BS21" s="713"/>
      <c r="BT21" s="713"/>
      <c r="BU21" s="714"/>
      <c r="BV21" s="778"/>
      <c r="BW21" s="767"/>
      <c r="BX21" s="767"/>
      <c r="BY21" s="767"/>
      <c r="BZ21" s="767"/>
      <c r="CA21" s="767"/>
      <c r="CB21" s="767"/>
      <c r="CC21" s="767"/>
      <c r="CD21" s="767"/>
      <c r="CE21" s="767"/>
      <c r="CF21" s="767"/>
      <c r="CG21" s="767"/>
      <c r="CH21" s="767"/>
      <c r="CI21" s="767"/>
      <c r="CJ21" s="767"/>
      <c r="CK21" s="768"/>
      <c r="CL21" s="22"/>
      <c r="CM21" s="775"/>
      <c r="CN21" s="776"/>
      <c r="CO21" s="776"/>
      <c r="CP21" s="776"/>
      <c r="CQ21" s="776"/>
      <c r="CR21" s="777"/>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row>
    <row r="22" spans="1:130" ht="15" customHeight="1" x14ac:dyDescent="0.25">
      <c r="A22" s="22"/>
      <c r="B22" s="780"/>
      <c r="C22" s="780"/>
      <c r="D22" s="781"/>
      <c r="E22" s="700" t="s">
        <v>107</v>
      </c>
      <c r="F22" s="701"/>
      <c r="G22" s="701"/>
      <c r="H22" s="701"/>
      <c r="I22" s="701"/>
      <c r="J22" s="723" t="e">
        <f>IF(AND('Mapa final'!#REF!="Alta",'Mapa final'!#REF!="Leve"),CONCATENATE("R",'Mapa final'!#REF!),"")</f>
        <v>#REF!</v>
      </c>
      <c r="K22" s="721"/>
      <c r="L22" s="721" t="e">
        <f>IF(AND('Mapa final'!#REF!="Alta",'Mapa final'!#REF!="Leve"),CONCATENATE("R",'Mapa final'!#REF!),"")</f>
        <v>#REF!</v>
      </c>
      <c r="M22" s="721"/>
      <c r="N22" s="721" t="e">
        <f>IF(AND('Mapa final'!#REF!="Alta",'Mapa final'!#REF!="Leve"),CONCATENATE("R",'Mapa final'!#REF!),"")</f>
        <v>#REF!</v>
      </c>
      <c r="O22" s="721"/>
      <c r="P22" s="720" t="e">
        <f>IF(AND('Mapa final'!#REF!="Alta",'Mapa final'!#REF!="Leve"),CONCATENATE("R",'Mapa final'!#REF!),"")</f>
        <v>#REF!</v>
      </c>
      <c r="Q22" s="720"/>
      <c r="R22" s="720" t="e">
        <f>IF(AND('Mapa final'!#REF!="Alta",'Mapa final'!#REF!="Leve"),CONCATENATE("R",'Mapa final'!#REF!),"")</f>
        <v>#REF!</v>
      </c>
      <c r="S22" s="720"/>
      <c r="T22" s="721" t="e">
        <f>IF(AND('Mapa final'!#REF!="Alta",'Mapa final'!#REF!="Leve"),CONCATENATE("R",'Mapa final'!#REF!),"")</f>
        <v>#REF!</v>
      </c>
      <c r="U22" s="721"/>
      <c r="V22" s="721" t="e">
        <f>IF(AND('Mapa final'!#REF!="Alta",'Mapa final'!#REF!="Leve"),CONCATENATE("R",'Mapa final'!#REF!),"")</f>
        <v>#REF!</v>
      </c>
      <c r="W22" s="721"/>
      <c r="X22" s="721" t="e">
        <f>IF(AND('Mapa final'!#REF!="Alta",'Mapa final'!#REF!="Leve"),CONCATENATE("R",'Mapa final'!#REF!),"")</f>
        <v>#REF!</v>
      </c>
      <c r="Y22" s="721"/>
      <c r="Z22" s="723" t="e">
        <f>IF(AND('Mapa final'!#REF!="Alta",'Mapa final'!#REF!="Menor"),CONCATENATE("R",'Mapa final'!#REF!),"")</f>
        <v>#REF!</v>
      </c>
      <c r="AA22" s="721"/>
      <c r="AB22" s="721" t="e">
        <f>IF(AND('Mapa final'!#REF!="Alta",'Mapa final'!#REF!="Menor"),CONCATENATE("R",'Mapa final'!#REF!),"")</f>
        <v>#REF!</v>
      </c>
      <c r="AC22" s="721"/>
      <c r="AD22" s="721" t="e">
        <f>IF(AND('Mapa final'!#REF!="Alta",'Mapa final'!#REF!="Menor"),CONCATENATE("R",'Mapa final'!#REF!),"")</f>
        <v>#REF!</v>
      </c>
      <c r="AE22" s="721"/>
      <c r="AF22" s="720" t="e">
        <f>IF(AND('Mapa final'!#REF!="Alta",'Mapa final'!#REF!="Menor"),CONCATENATE("R",'Mapa final'!#REF!),"")</f>
        <v>#REF!</v>
      </c>
      <c r="AG22" s="720"/>
      <c r="AH22" s="720" t="e">
        <f>IF(AND('Mapa final'!#REF!="Alta",'Mapa final'!#REF!="Menor"),CONCATENATE("R",'Mapa final'!#REF!),"")</f>
        <v>#REF!</v>
      </c>
      <c r="AI22" s="720"/>
      <c r="AJ22" s="721" t="e">
        <f>IF(AND('Mapa final'!#REF!="Alta",'Mapa final'!#REF!="Menor"),CONCATENATE("R",'Mapa final'!#REF!),"")</f>
        <v>#REF!</v>
      </c>
      <c r="AK22" s="721"/>
      <c r="AL22" s="721" t="e">
        <f>IF(AND('Mapa final'!#REF!="Alta",'Mapa final'!#REF!="Menor"),CONCATENATE("R",'Mapa final'!#REF!),"")</f>
        <v>#REF!</v>
      </c>
      <c r="AM22" s="721"/>
      <c r="AN22" s="721" t="e">
        <f>IF(AND('Mapa final'!#REF!="Alta",'Mapa final'!#REF!="Menor"),CONCATENATE("R",'Mapa final'!#REF!),"")</f>
        <v>#REF!</v>
      </c>
      <c r="AO22" s="721"/>
      <c r="AP22" s="717" t="e">
        <f>IF(AND('Mapa final'!#REF!="Alta",'Mapa final'!#REF!="Moderado"),CONCATENATE("R",'Mapa final'!#REF!),"")</f>
        <v>#REF!</v>
      </c>
      <c r="AQ22" s="718"/>
      <c r="AR22" s="718" t="e">
        <f>IF(AND('Mapa final'!#REF!="Alta",'Mapa final'!#REF!="Moderado"),CONCATENATE("R",'Mapa final'!#REF!),"")</f>
        <v>#REF!</v>
      </c>
      <c r="AS22" s="718"/>
      <c r="AT22" s="718" t="e">
        <f>IF(AND('Mapa final'!#REF!="Alta",'Mapa final'!#REF!="Moderado"),CONCATENATE("R",'Mapa final'!#REF!),"")</f>
        <v>#REF!</v>
      </c>
      <c r="AU22" s="718"/>
      <c r="AV22" s="718" t="e">
        <f>IF(AND('Mapa final'!#REF!="Alta",'Mapa final'!#REF!="Moderado"),CONCATENATE("R",'Mapa final'!#REF!),"")</f>
        <v>#REF!</v>
      </c>
      <c r="AW22" s="718"/>
      <c r="AX22" s="718" t="e">
        <f>IF(AND('Mapa final'!#REF!="Alta",'Mapa final'!#REF!="Moderado"),CONCATENATE("R",'Mapa final'!#REF!),"")</f>
        <v>#REF!</v>
      </c>
      <c r="AY22" s="718"/>
      <c r="AZ22" s="718" t="e">
        <f>IF(AND('Mapa final'!#REF!="Alta",'Mapa final'!#REF!="Moderado"),CONCATENATE("R",'Mapa final'!#REF!),"")</f>
        <v>#REF!</v>
      </c>
      <c r="BA22" s="718"/>
      <c r="BB22" s="718" t="e">
        <f>IF(AND('Mapa final'!#REF!="Alta",'Mapa final'!#REF!="Moderado"),CONCATENATE("R",'Mapa final'!#REF!),"")</f>
        <v>#REF!</v>
      </c>
      <c r="BC22" s="718"/>
      <c r="BD22" s="718" t="e">
        <f>IF(AND('Mapa final'!#REF!="Alta",'Mapa final'!#REF!="Moderado"),CONCATENATE("R",'Mapa final'!#REF!),"")</f>
        <v>#REF!</v>
      </c>
      <c r="BE22" s="719"/>
      <c r="BF22" s="717" t="e">
        <f>IF(AND('Mapa final'!#REF!="Alta",'Mapa final'!#REF!="Mayor"),CONCATENATE("R",'Mapa final'!#REF!),"")</f>
        <v>#REF!</v>
      </c>
      <c r="BG22" s="718"/>
      <c r="BH22" s="718" t="e">
        <f>IF(AND('Mapa final'!#REF!="Alta",'Mapa final'!#REF!="Mayor"),CONCATENATE("R",'Mapa final'!#REF!),"")</f>
        <v>#REF!</v>
      </c>
      <c r="BI22" s="718"/>
      <c r="BJ22" s="718" t="e">
        <f>IF(AND('Mapa final'!#REF!="Alta",'Mapa final'!#REF!="Mayor"),CONCATENATE("R",'Mapa final'!#REF!),"")</f>
        <v>#REF!</v>
      </c>
      <c r="BK22" s="718"/>
      <c r="BL22" s="718" t="e">
        <f>IF(AND('Mapa final'!#REF!="Alta",'Mapa final'!#REF!="Mayor"),CONCATENATE("R",'Mapa final'!#REF!),"")</f>
        <v>#REF!</v>
      </c>
      <c r="BM22" s="718"/>
      <c r="BN22" s="718" t="e">
        <f>IF(AND('Mapa final'!#REF!="Alta",'Mapa final'!#REF!="Mayor"),CONCATENATE("R",'Mapa final'!#REF!),"")</f>
        <v>#REF!</v>
      </c>
      <c r="BO22" s="718"/>
      <c r="BP22" s="718" t="e">
        <f>IF(AND('Mapa final'!#REF!="Alta",'Mapa final'!#REF!="Mayor"),CONCATENATE("R",'Mapa final'!#REF!),"")</f>
        <v>#REF!</v>
      </c>
      <c r="BQ22" s="718"/>
      <c r="BR22" s="718" t="e">
        <f>IF(AND('Mapa final'!#REF!="Alta",'Mapa final'!#REF!="Mayor"),CONCATENATE("R",'Mapa final'!#REF!),"")</f>
        <v>#REF!</v>
      </c>
      <c r="BS22" s="718"/>
      <c r="BT22" s="718" t="e">
        <f>IF(AND('Mapa final'!#REF!="Alta",'Mapa final'!#REF!="Mayor"),CONCATENATE("R",'Mapa final'!#REF!),"")</f>
        <v>#REF!</v>
      </c>
      <c r="BU22" s="719"/>
      <c r="BV22" s="739" t="e">
        <f>IF(AND('Mapa final'!#REF!="Alta",'Mapa final'!#REF!="Catastrófico"),CONCATENATE("R",'Mapa final'!#REF!),"")</f>
        <v>#REF!</v>
      </c>
      <c r="BW22" s="734"/>
      <c r="BX22" s="734" t="e">
        <f>IF(AND('Mapa final'!#REF!="Alta",'Mapa final'!#REF!="Catastrófico"),CONCATENATE("R",'Mapa final'!#REF!),"")</f>
        <v>#REF!</v>
      </c>
      <c r="BY22" s="734"/>
      <c r="BZ22" s="734" t="e">
        <f>IF(AND('Mapa final'!#REF!="Alta",'Mapa final'!#REF!="Catastrófico"),CONCATENATE("R",'Mapa final'!#REF!),"")</f>
        <v>#REF!</v>
      </c>
      <c r="CA22" s="734"/>
      <c r="CB22" s="734" t="e">
        <f>IF(AND('Mapa final'!#REF!="Alta",'Mapa final'!#REF!="Catastrófico"),CONCATENATE("R",'Mapa final'!#REF!),"")</f>
        <v>#REF!</v>
      </c>
      <c r="CC22" s="734"/>
      <c r="CD22" s="734" t="e">
        <f>IF(AND('Mapa final'!#REF!="Alta",'Mapa final'!#REF!="Catastrófico"),CONCATENATE("R",'Mapa final'!#REF!),"")</f>
        <v>#REF!</v>
      </c>
      <c r="CE22" s="734"/>
      <c r="CF22" s="734" t="e">
        <f>IF(AND('Mapa final'!#REF!="Alta",'Mapa final'!#REF!="Catastrófico"),CONCATENATE("R",'Mapa final'!#REF!),"")</f>
        <v>#REF!</v>
      </c>
      <c r="CG22" s="734"/>
      <c r="CH22" s="734" t="e">
        <f>IF(AND('Mapa final'!#REF!="Alta",'Mapa final'!#REF!="Catastrófico"),CONCATENATE("R",'Mapa final'!#REF!),"")</f>
        <v>#REF!</v>
      </c>
      <c r="CI22" s="734"/>
      <c r="CJ22" s="734" t="e">
        <f>IF(AND('Mapa final'!#REF!="Alta",'Mapa final'!#REF!="Catastrófico"),CONCATENATE("R",'Mapa final'!#REF!),"")</f>
        <v>#REF!</v>
      </c>
      <c r="CK22" s="735"/>
      <c r="CL22" s="22"/>
      <c r="CM22" s="740" t="s">
        <v>75</v>
      </c>
      <c r="CN22" s="741"/>
      <c r="CO22" s="741"/>
      <c r="CP22" s="741"/>
      <c r="CQ22" s="741"/>
      <c r="CR22" s="74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row>
    <row r="23" spans="1:130" ht="15" customHeight="1" x14ac:dyDescent="0.25">
      <c r="A23" s="22"/>
      <c r="B23" s="780"/>
      <c r="C23" s="780"/>
      <c r="D23" s="781"/>
      <c r="E23" s="703"/>
      <c r="F23" s="704"/>
      <c r="G23" s="704"/>
      <c r="H23" s="704"/>
      <c r="I23" s="704"/>
      <c r="J23" s="723"/>
      <c r="K23" s="721"/>
      <c r="L23" s="721"/>
      <c r="M23" s="721"/>
      <c r="N23" s="721"/>
      <c r="O23" s="721"/>
      <c r="P23" s="720"/>
      <c r="Q23" s="720"/>
      <c r="R23" s="720"/>
      <c r="S23" s="720"/>
      <c r="T23" s="721"/>
      <c r="U23" s="721"/>
      <c r="V23" s="721"/>
      <c r="W23" s="721"/>
      <c r="X23" s="721"/>
      <c r="Y23" s="721"/>
      <c r="Z23" s="723"/>
      <c r="AA23" s="721"/>
      <c r="AB23" s="721"/>
      <c r="AC23" s="721"/>
      <c r="AD23" s="721"/>
      <c r="AE23" s="721"/>
      <c r="AF23" s="720"/>
      <c r="AG23" s="720"/>
      <c r="AH23" s="720"/>
      <c r="AI23" s="720"/>
      <c r="AJ23" s="721"/>
      <c r="AK23" s="721"/>
      <c r="AL23" s="721"/>
      <c r="AM23" s="721"/>
      <c r="AN23" s="721"/>
      <c r="AO23" s="721"/>
      <c r="AP23" s="711"/>
      <c r="AQ23" s="709"/>
      <c r="AR23" s="709"/>
      <c r="AS23" s="709"/>
      <c r="AT23" s="709"/>
      <c r="AU23" s="709"/>
      <c r="AV23" s="709"/>
      <c r="AW23" s="709"/>
      <c r="AX23" s="709"/>
      <c r="AY23" s="709"/>
      <c r="AZ23" s="709"/>
      <c r="BA23" s="709"/>
      <c r="BB23" s="709"/>
      <c r="BC23" s="709"/>
      <c r="BD23" s="709"/>
      <c r="BE23" s="710"/>
      <c r="BF23" s="711"/>
      <c r="BG23" s="709"/>
      <c r="BH23" s="709"/>
      <c r="BI23" s="709"/>
      <c r="BJ23" s="709"/>
      <c r="BK23" s="709"/>
      <c r="BL23" s="709"/>
      <c r="BM23" s="709"/>
      <c r="BN23" s="709"/>
      <c r="BO23" s="709"/>
      <c r="BP23" s="709"/>
      <c r="BQ23" s="709"/>
      <c r="BR23" s="709"/>
      <c r="BS23" s="709"/>
      <c r="BT23" s="709"/>
      <c r="BU23" s="710"/>
      <c r="BV23" s="733"/>
      <c r="BW23" s="715"/>
      <c r="BX23" s="715"/>
      <c r="BY23" s="715"/>
      <c r="BZ23" s="715"/>
      <c r="CA23" s="715"/>
      <c r="CB23" s="715"/>
      <c r="CC23" s="715"/>
      <c r="CD23" s="715"/>
      <c r="CE23" s="715"/>
      <c r="CF23" s="715"/>
      <c r="CG23" s="715"/>
      <c r="CH23" s="715"/>
      <c r="CI23" s="715"/>
      <c r="CJ23" s="715"/>
      <c r="CK23" s="716"/>
      <c r="CL23" s="22"/>
      <c r="CM23" s="743"/>
      <c r="CN23" s="744"/>
      <c r="CO23" s="744"/>
      <c r="CP23" s="744"/>
      <c r="CQ23" s="744"/>
      <c r="CR23" s="745"/>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row>
    <row r="24" spans="1:130" ht="15" customHeight="1" x14ac:dyDescent="0.25">
      <c r="A24" s="22"/>
      <c r="B24" s="780"/>
      <c r="C24" s="780"/>
      <c r="D24" s="781"/>
      <c r="E24" s="703"/>
      <c r="F24" s="704"/>
      <c r="G24" s="704"/>
      <c r="H24" s="704"/>
      <c r="I24" s="704"/>
      <c r="J24" s="723" t="e">
        <f>IF(AND('Mapa final'!#REF!="Alta",'Mapa final'!#REF!="Leve"),CONCATENATE("R",'Mapa final'!#REF!),"")</f>
        <v>#REF!</v>
      </c>
      <c r="K24" s="721"/>
      <c r="L24" s="721" t="e">
        <f>IF(AND('Mapa final'!#REF!="Alta",'Mapa final'!#REF!="Leve"),CONCATENATE("R",'Mapa final'!#REF!),"")</f>
        <v>#REF!</v>
      </c>
      <c r="M24" s="721"/>
      <c r="N24" s="721" t="e">
        <f>IF(AND('Mapa final'!#REF!="Alta",'Mapa final'!#REF!="Leve"),CONCATENATE("R",'Mapa final'!#REF!),"")</f>
        <v>#REF!</v>
      </c>
      <c r="O24" s="721"/>
      <c r="P24" s="720" t="e">
        <f>IF(AND('Mapa final'!#REF!="Alta",'Mapa final'!#REF!="Leve"),CONCATENATE("R",'Mapa final'!#REF!),"")</f>
        <v>#REF!</v>
      </c>
      <c r="Q24" s="720"/>
      <c r="R24" s="720" t="e">
        <f>IF(AND('Mapa final'!#REF!="Alta",'Mapa final'!#REF!="Leve"),CONCATENATE("R",'Mapa final'!#REF!),"")</f>
        <v>#REF!</v>
      </c>
      <c r="S24" s="720"/>
      <c r="T24" s="721" t="e">
        <f>IF(AND('Mapa final'!#REF!="Alta",'Mapa final'!#REF!="Leve"),CONCATENATE("R",'Mapa final'!#REF!),"")</f>
        <v>#REF!</v>
      </c>
      <c r="U24" s="721"/>
      <c r="V24" s="721" t="e">
        <f>IF(AND('Mapa final'!#REF!="Alta",'Mapa final'!#REF!="Leve"),CONCATENATE("R",'Mapa final'!#REF!),"")</f>
        <v>#REF!</v>
      </c>
      <c r="W24" s="721"/>
      <c r="X24" s="721" t="e">
        <f>IF(AND('Mapa final'!#REF!="Alta",'Mapa final'!#REF!="Leve"),CONCATENATE("R",'Mapa final'!#REF!),"")</f>
        <v>#REF!</v>
      </c>
      <c r="Y24" s="732"/>
      <c r="Z24" s="723" t="e">
        <f>IF(AND('Mapa final'!#REF!="Alta",'Mapa final'!#REF!="Menor"),CONCATENATE("R",'Mapa final'!#REF!),"")</f>
        <v>#REF!</v>
      </c>
      <c r="AA24" s="721"/>
      <c r="AB24" s="721" t="e">
        <f>IF(AND('Mapa final'!#REF!="Alta",'Mapa final'!#REF!="Menor"),CONCATENATE("R",'Mapa final'!#REF!),"")</f>
        <v>#REF!</v>
      </c>
      <c r="AC24" s="721"/>
      <c r="AD24" s="721" t="e">
        <f>IF(AND('Mapa final'!#REF!="Alta",'Mapa final'!#REF!="Menor"),CONCATENATE("R",'Mapa final'!#REF!),"")</f>
        <v>#REF!</v>
      </c>
      <c r="AE24" s="721"/>
      <c r="AF24" s="720" t="e">
        <f>IF(AND('Mapa final'!#REF!="Alta",'Mapa final'!#REF!="Menor"),CONCATENATE("R",'Mapa final'!#REF!),"")</f>
        <v>#REF!</v>
      </c>
      <c r="AG24" s="720"/>
      <c r="AH24" s="720" t="e">
        <f>IF(AND('Mapa final'!#REF!="Alta",'Mapa final'!#REF!="Menor"),CONCATENATE("R",'Mapa final'!#REF!),"")</f>
        <v>#REF!</v>
      </c>
      <c r="AI24" s="720"/>
      <c r="AJ24" s="721" t="e">
        <f>IF(AND('Mapa final'!#REF!="Alta",'Mapa final'!#REF!="Menor"),CONCATENATE("R",'Mapa final'!#REF!),"")</f>
        <v>#REF!</v>
      </c>
      <c r="AK24" s="721"/>
      <c r="AL24" s="721" t="e">
        <f>IF(AND('Mapa final'!#REF!="Alta",'Mapa final'!#REF!="Menor"),CONCATENATE("R",'Mapa final'!#REF!),"")</f>
        <v>#REF!</v>
      </c>
      <c r="AM24" s="721"/>
      <c r="AN24" s="721" t="e">
        <f>IF(AND('Mapa final'!#REF!="Alta",'Mapa final'!#REF!="Menor"),CONCATENATE("R",'Mapa final'!#REF!),"")</f>
        <v>#REF!</v>
      </c>
      <c r="AO24" s="732"/>
      <c r="AP24" s="711" t="e">
        <f>IF(AND('Mapa final'!#REF!="Alta",'Mapa final'!#REF!="Moderado"),CONCATENATE("R",'Mapa final'!#REF!),"")</f>
        <v>#REF!</v>
      </c>
      <c r="AQ24" s="709"/>
      <c r="AR24" s="709" t="e">
        <f>IF(AND('Mapa final'!#REF!="Alta",'Mapa final'!#REF!="Moderado"),CONCATENATE("R",'Mapa final'!#REF!),"")</f>
        <v>#REF!</v>
      </c>
      <c r="AS24" s="709"/>
      <c r="AT24" s="709" t="e">
        <f>IF(AND('Mapa final'!#REF!="Alta",'Mapa final'!#REF!="Moderado"),CONCATENATE("R",'Mapa final'!#REF!),"")</f>
        <v>#REF!</v>
      </c>
      <c r="AU24" s="709"/>
      <c r="AV24" s="709" t="e">
        <f>IF(AND('Mapa final'!#REF!="Alta",'Mapa final'!#REF!="Moderado"),CONCATENATE("R",'Mapa final'!#REF!),"")</f>
        <v>#REF!</v>
      </c>
      <c r="AW24" s="709"/>
      <c r="AX24" s="709" t="e">
        <f>IF(AND('Mapa final'!#REF!="Alta",'Mapa final'!#REF!="Moderado"),CONCATENATE("R",'Mapa final'!#REF!),"")</f>
        <v>#REF!</v>
      </c>
      <c r="AY24" s="709"/>
      <c r="AZ24" s="709" t="e">
        <f>IF(AND('Mapa final'!#REF!="Alta",'Mapa final'!#REF!="Moderado"),CONCATENATE("R",'Mapa final'!#REF!),"")</f>
        <v>#REF!</v>
      </c>
      <c r="BA24" s="709"/>
      <c r="BB24" s="709" t="e">
        <f>IF(AND('Mapa final'!#REF!="Alta",'Mapa final'!#REF!="Moderado"),CONCATENATE("R",'Mapa final'!#REF!),"")</f>
        <v>#REF!</v>
      </c>
      <c r="BC24" s="709"/>
      <c r="BD24" s="709" t="e">
        <f>IF(AND('Mapa final'!#REF!="Alta",'Mapa final'!#REF!="Moderado"),CONCATENATE("R",'Mapa final'!#REF!),"")</f>
        <v>#REF!</v>
      </c>
      <c r="BE24" s="710"/>
      <c r="BF24" s="711" t="e">
        <f>IF(AND('Mapa final'!#REF!="Alta",'Mapa final'!#REF!="Mayor"),CONCATENATE("R",'Mapa final'!#REF!),"")</f>
        <v>#REF!</v>
      </c>
      <c r="BG24" s="709"/>
      <c r="BH24" s="709" t="e">
        <f>IF(AND('Mapa final'!#REF!="Alta",'Mapa final'!#REF!="Mayor"),CONCATENATE("R",'Mapa final'!#REF!),"")</f>
        <v>#REF!</v>
      </c>
      <c r="BI24" s="709"/>
      <c r="BJ24" s="709" t="e">
        <f>IF(AND('Mapa final'!#REF!="Alta",'Mapa final'!#REF!="Mayor"),CONCATENATE("R",'Mapa final'!#REF!),"")</f>
        <v>#REF!</v>
      </c>
      <c r="BK24" s="709"/>
      <c r="BL24" s="709" t="e">
        <f>IF(AND('Mapa final'!#REF!="Alta",'Mapa final'!#REF!="Mayor"),CONCATENATE("R",'Mapa final'!#REF!),"")</f>
        <v>#REF!</v>
      </c>
      <c r="BM24" s="709"/>
      <c r="BN24" s="709" t="e">
        <f>IF(AND('Mapa final'!#REF!="Alta",'Mapa final'!#REF!="Mayor"),CONCATENATE("R",'Mapa final'!#REF!),"")</f>
        <v>#REF!</v>
      </c>
      <c r="BO24" s="709"/>
      <c r="BP24" s="709" t="e">
        <f>IF(AND('Mapa final'!#REF!="Alta",'Mapa final'!#REF!="Mayor"),CONCATENATE("R",'Mapa final'!#REF!),"")</f>
        <v>#REF!</v>
      </c>
      <c r="BQ24" s="709"/>
      <c r="BR24" s="709" t="e">
        <f>IF(AND('Mapa final'!#REF!="Alta",'Mapa final'!#REF!="Mayor"),CONCATENATE("R",'Mapa final'!#REF!),"")</f>
        <v>#REF!</v>
      </c>
      <c r="BS24" s="709"/>
      <c r="BT24" s="709" t="e">
        <f>IF(AND('Mapa final'!#REF!="Alta",'Mapa final'!#REF!="Mayor"),CONCATENATE("R",'Mapa final'!#REF!),"")</f>
        <v>#REF!</v>
      </c>
      <c r="BU24" s="710"/>
      <c r="BV24" s="733" t="e">
        <f>IF(AND('Mapa final'!#REF!="Alta",'Mapa final'!#REF!="Catastrófico"),CONCATENATE("R",'Mapa final'!#REF!),"")</f>
        <v>#REF!</v>
      </c>
      <c r="BW24" s="715"/>
      <c r="BX24" s="715" t="e">
        <f>IF(AND('Mapa final'!#REF!="Alta",'Mapa final'!#REF!="Catastrófico"),CONCATENATE("R",'Mapa final'!#REF!),"")</f>
        <v>#REF!</v>
      </c>
      <c r="BY24" s="715"/>
      <c r="BZ24" s="715" t="e">
        <f>IF(AND('Mapa final'!#REF!="Alta",'Mapa final'!#REF!="Catastrófico"),CONCATENATE("R",'Mapa final'!#REF!),"")</f>
        <v>#REF!</v>
      </c>
      <c r="CA24" s="715"/>
      <c r="CB24" s="715" t="e">
        <f>IF(AND('Mapa final'!#REF!="Alta",'Mapa final'!#REF!="Catastrófico"),CONCATENATE("R",'Mapa final'!#REF!),"")</f>
        <v>#REF!</v>
      </c>
      <c r="CC24" s="715"/>
      <c r="CD24" s="715" t="e">
        <f>IF(AND('Mapa final'!#REF!="Alta",'Mapa final'!#REF!="Catastrófico"),CONCATENATE("R",'Mapa final'!#REF!),"")</f>
        <v>#REF!</v>
      </c>
      <c r="CE24" s="715"/>
      <c r="CF24" s="715" t="e">
        <f>IF(AND('Mapa final'!#REF!="Alta",'Mapa final'!#REF!="Catastrófico"),CONCATENATE("R",'Mapa final'!#REF!),"")</f>
        <v>#REF!</v>
      </c>
      <c r="CG24" s="715"/>
      <c r="CH24" s="715" t="e">
        <f>IF(AND('Mapa final'!#REF!="Alta",'Mapa final'!#REF!="Catastrófico"),CONCATENATE("R",'Mapa final'!#REF!),"")</f>
        <v>#REF!</v>
      </c>
      <c r="CI24" s="715"/>
      <c r="CJ24" s="715" t="e">
        <f>IF(AND('Mapa final'!#REF!="Alta",'Mapa final'!#REF!="Catastrófico"),CONCATENATE("R",'Mapa final'!#REF!),"")</f>
        <v>#REF!</v>
      </c>
      <c r="CK24" s="716"/>
      <c r="CL24" s="22"/>
      <c r="CM24" s="743"/>
      <c r="CN24" s="744"/>
      <c r="CO24" s="744"/>
      <c r="CP24" s="744"/>
      <c r="CQ24" s="744"/>
      <c r="CR24" s="745"/>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row>
    <row r="25" spans="1:130" ht="15" customHeight="1" x14ac:dyDescent="0.25">
      <c r="A25" s="22"/>
      <c r="B25" s="780"/>
      <c r="C25" s="780"/>
      <c r="D25" s="781"/>
      <c r="E25" s="703"/>
      <c r="F25" s="704"/>
      <c r="G25" s="704"/>
      <c r="H25" s="704"/>
      <c r="I25" s="704"/>
      <c r="J25" s="723"/>
      <c r="K25" s="721"/>
      <c r="L25" s="721"/>
      <c r="M25" s="721"/>
      <c r="N25" s="721"/>
      <c r="O25" s="721"/>
      <c r="P25" s="720"/>
      <c r="Q25" s="720"/>
      <c r="R25" s="720"/>
      <c r="S25" s="720"/>
      <c r="T25" s="721"/>
      <c r="U25" s="721"/>
      <c r="V25" s="721"/>
      <c r="W25" s="721"/>
      <c r="X25" s="721"/>
      <c r="Y25" s="732"/>
      <c r="Z25" s="723"/>
      <c r="AA25" s="721"/>
      <c r="AB25" s="721"/>
      <c r="AC25" s="721"/>
      <c r="AD25" s="721"/>
      <c r="AE25" s="721"/>
      <c r="AF25" s="720"/>
      <c r="AG25" s="720"/>
      <c r="AH25" s="720"/>
      <c r="AI25" s="720"/>
      <c r="AJ25" s="721"/>
      <c r="AK25" s="721"/>
      <c r="AL25" s="721"/>
      <c r="AM25" s="721"/>
      <c r="AN25" s="721"/>
      <c r="AO25" s="732"/>
      <c r="AP25" s="711"/>
      <c r="AQ25" s="709"/>
      <c r="AR25" s="709"/>
      <c r="AS25" s="709"/>
      <c r="AT25" s="709"/>
      <c r="AU25" s="709"/>
      <c r="AV25" s="709"/>
      <c r="AW25" s="709"/>
      <c r="AX25" s="709"/>
      <c r="AY25" s="709"/>
      <c r="AZ25" s="709"/>
      <c r="BA25" s="709"/>
      <c r="BB25" s="709"/>
      <c r="BC25" s="709"/>
      <c r="BD25" s="709"/>
      <c r="BE25" s="710"/>
      <c r="BF25" s="711"/>
      <c r="BG25" s="709"/>
      <c r="BH25" s="709"/>
      <c r="BI25" s="709"/>
      <c r="BJ25" s="709"/>
      <c r="BK25" s="709"/>
      <c r="BL25" s="709"/>
      <c r="BM25" s="709"/>
      <c r="BN25" s="709"/>
      <c r="BO25" s="709"/>
      <c r="BP25" s="709"/>
      <c r="BQ25" s="709"/>
      <c r="BR25" s="709"/>
      <c r="BS25" s="709"/>
      <c r="BT25" s="709"/>
      <c r="BU25" s="710"/>
      <c r="BV25" s="733"/>
      <c r="BW25" s="715"/>
      <c r="BX25" s="715"/>
      <c r="BY25" s="715"/>
      <c r="BZ25" s="715"/>
      <c r="CA25" s="715"/>
      <c r="CB25" s="715"/>
      <c r="CC25" s="715"/>
      <c r="CD25" s="715"/>
      <c r="CE25" s="715"/>
      <c r="CF25" s="715"/>
      <c r="CG25" s="715"/>
      <c r="CH25" s="715"/>
      <c r="CI25" s="715"/>
      <c r="CJ25" s="715"/>
      <c r="CK25" s="716"/>
      <c r="CL25" s="22"/>
      <c r="CM25" s="743"/>
      <c r="CN25" s="744"/>
      <c r="CO25" s="744"/>
      <c r="CP25" s="744"/>
      <c r="CQ25" s="744"/>
      <c r="CR25" s="745"/>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row>
    <row r="26" spans="1:130" ht="15" customHeight="1" x14ac:dyDescent="0.25">
      <c r="A26" s="22"/>
      <c r="B26" s="780"/>
      <c r="C26" s="780"/>
      <c r="D26" s="781"/>
      <c r="E26" s="703"/>
      <c r="F26" s="704"/>
      <c r="G26" s="704"/>
      <c r="H26" s="704"/>
      <c r="I26" s="704"/>
      <c r="J26" s="723" t="e">
        <f>IF(AND('Mapa final'!#REF!="Alta",'Mapa final'!#REF!="Leve"),CONCATENATE("R",'Mapa final'!#REF!),"")</f>
        <v>#REF!</v>
      </c>
      <c r="K26" s="721"/>
      <c r="L26" s="721" t="e">
        <f>IF(AND('Mapa final'!#REF!="Alta",'Mapa final'!#REF!="Leve"),CONCATENATE("R",'Mapa final'!#REF!),"")</f>
        <v>#REF!</v>
      </c>
      <c r="M26" s="721"/>
      <c r="N26" s="721" t="e">
        <f>IF(AND('Mapa final'!#REF!="Alta",'Mapa final'!#REF!="Leve"),CONCATENATE("R",'Mapa final'!#REF!),"")</f>
        <v>#REF!</v>
      </c>
      <c r="O26" s="721"/>
      <c r="P26" s="720" t="e">
        <f>IF(AND('Mapa final'!#REF!="Alta",'Mapa final'!#REF!="Leve"),CONCATENATE("R",'Mapa final'!#REF!),"")</f>
        <v>#REF!</v>
      </c>
      <c r="Q26" s="720"/>
      <c r="R26" s="720" t="e">
        <f>IF(AND('Mapa final'!#REF!="Alta",'Mapa final'!#REF!="Leve"),CONCATENATE("R",'Mapa final'!#REF!),"")</f>
        <v>#REF!</v>
      </c>
      <c r="S26" s="720"/>
      <c r="T26" s="721" t="e">
        <f>IF(AND('Mapa final'!#REF!="Alta",'Mapa final'!#REF!="Leve"),CONCATENATE("R",'Mapa final'!#REF!),"")</f>
        <v>#REF!</v>
      </c>
      <c r="U26" s="721"/>
      <c r="V26" s="721" t="e">
        <f>IF(AND('Mapa final'!#REF!="Alta",'Mapa final'!#REF!="Leve"),CONCATENATE("R",'Mapa final'!#REF!),"")</f>
        <v>#REF!</v>
      </c>
      <c r="W26" s="721"/>
      <c r="X26" s="721" t="e">
        <f>IF(AND('Mapa final'!#REF!="Alta",'Mapa final'!#REF!="Leve"),CONCATENATE("R",'Mapa final'!#REF!),"")</f>
        <v>#REF!</v>
      </c>
      <c r="Y26" s="732"/>
      <c r="Z26" s="723" t="e">
        <f>IF(AND('Mapa final'!#REF!="Alta",'Mapa final'!#REF!="Menor"),CONCATENATE("R",'Mapa final'!#REF!),"")</f>
        <v>#REF!</v>
      </c>
      <c r="AA26" s="721"/>
      <c r="AB26" s="721" t="e">
        <f>IF(AND('Mapa final'!#REF!="Alta",'Mapa final'!#REF!="Menor"),CONCATENATE("R",'Mapa final'!#REF!),"")</f>
        <v>#REF!</v>
      </c>
      <c r="AC26" s="721"/>
      <c r="AD26" s="721" t="e">
        <f>IF(AND('Mapa final'!#REF!="Alta",'Mapa final'!#REF!="Menor"),CONCATENATE("R",'Mapa final'!#REF!),"")</f>
        <v>#REF!</v>
      </c>
      <c r="AE26" s="721"/>
      <c r="AF26" s="720" t="e">
        <f>IF(AND('Mapa final'!#REF!="Alta",'Mapa final'!#REF!="Menor"),CONCATENATE("R",'Mapa final'!#REF!),"")</f>
        <v>#REF!</v>
      </c>
      <c r="AG26" s="720"/>
      <c r="AH26" s="720" t="e">
        <f>IF(AND('Mapa final'!#REF!="Alta",'Mapa final'!#REF!="Menor"),CONCATENATE("R",'Mapa final'!#REF!),"")</f>
        <v>#REF!</v>
      </c>
      <c r="AI26" s="720"/>
      <c r="AJ26" s="721" t="e">
        <f>IF(AND('Mapa final'!#REF!="Alta",'Mapa final'!#REF!="Menor"),CONCATENATE("R",'Mapa final'!#REF!),"")</f>
        <v>#REF!</v>
      </c>
      <c r="AK26" s="721"/>
      <c r="AL26" s="721" t="e">
        <f>IF(AND('Mapa final'!#REF!="Alta",'Mapa final'!#REF!="Menor"),CONCATENATE("R",'Mapa final'!#REF!),"")</f>
        <v>#REF!</v>
      </c>
      <c r="AM26" s="721"/>
      <c r="AN26" s="721" t="e">
        <f>IF(AND('Mapa final'!#REF!="Alta",'Mapa final'!#REF!="Menor"),CONCATENATE("R",'Mapa final'!#REF!),"")</f>
        <v>#REF!</v>
      </c>
      <c r="AO26" s="732"/>
      <c r="AP26" s="711" t="e">
        <f>IF(AND('Mapa final'!#REF!="Alta",'Mapa final'!#REF!="Moderado"),CONCATENATE("R",'Mapa final'!#REF!),"")</f>
        <v>#REF!</v>
      </c>
      <c r="AQ26" s="709"/>
      <c r="AR26" s="709" t="e">
        <f>IF(AND('Mapa final'!#REF!="Alta",'Mapa final'!#REF!="Moderado"),CONCATENATE("R",'Mapa final'!#REF!),"")</f>
        <v>#REF!</v>
      </c>
      <c r="AS26" s="709"/>
      <c r="AT26" s="709" t="e">
        <f>IF(AND('Mapa final'!#REF!="Alta",'Mapa final'!#REF!="Moderado"),CONCATENATE("R",'Mapa final'!#REF!),"")</f>
        <v>#REF!</v>
      </c>
      <c r="AU26" s="709"/>
      <c r="AV26" s="709" t="e">
        <f>IF(AND('Mapa final'!#REF!="Alta",'Mapa final'!#REF!="Moderado"),CONCATENATE("R",'Mapa final'!#REF!),"")</f>
        <v>#REF!</v>
      </c>
      <c r="AW26" s="709"/>
      <c r="AX26" s="709" t="e">
        <f>IF(AND('Mapa final'!#REF!="Alta",'Mapa final'!#REF!="Moderado"),CONCATENATE("R",'Mapa final'!#REF!),"")</f>
        <v>#REF!</v>
      </c>
      <c r="AY26" s="709"/>
      <c r="AZ26" s="709" t="e">
        <f>IF(AND('Mapa final'!#REF!="Alta",'Mapa final'!#REF!="Moderado"),CONCATENATE("R",'Mapa final'!#REF!),"")</f>
        <v>#REF!</v>
      </c>
      <c r="BA26" s="709"/>
      <c r="BB26" s="709" t="e">
        <f>IF(AND('Mapa final'!#REF!="Alta",'Mapa final'!#REF!="Moderado"),CONCATENATE("R",'Mapa final'!#REF!),"")</f>
        <v>#REF!</v>
      </c>
      <c r="BC26" s="709"/>
      <c r="BD26" s="709" t="e">
        <f>IF(AND('Mapa final'!#REF!="Alta",'Mapa final'!#REF!="Moderado"),CONCATENATE("R",'Mapa final'!#REF!),"")</f>
        <v>#REF!</v>
      </c>
      <c r="BE26" s="710"/>
      <c r="BF26" s="711" t="e">
        <f>IF(AND('Mapa final'!#REF!="Alta",'Mapa final'!#REF!="Mayor"),CONCATENATE("R",'Mapa final'!#REF!),"")</f>
        <v>#REF!</v>
      </c>
      <c r="BG26" s="709"/>
      <c r="BH26" s="709" t="e">
        <f>IF(AND('Mapa final'!#REF!="Alta",'Mapa final'!#REF!="Mayor"),CONCATENATE("R",'Mapa final'!#REF!),"")</f>
        <v>#REF!</v>
      </c>
      <c r="BI26" s="709"/>
      <c r="BJ26" s="709" t="e">
        <f>IF(AND('Mapa final'!#REF!="Alta",'Mapa final'!#REF!="Mayor"),CONCATENATE("R",'Mapa final'!#REF!),"")</f>
        <v>#REF!</v>
      </c>
      <c r="BK26" s="709"/>
      <c r="BL26" s="709" t="e">
        <f>IF(AND('Mapa final'!#REF!="Alta",'Mapa final'!#REF!="Mayor"),CONCATENATE("R",'Mapa final'!#REF!),"")</f>
        <v>#REF!</v>
      </c>
      <c r="BM26" s="709"/>
      <c r="BN26" s="709" t="e">
        <f>IF(AND('Mapa final'!#REF!="Alta",'Mapa final'!#REF!="Mayor"),CONCATENATE("R",'Mapa final'!#REF!),"")</f>
        <v>#REF!</v>
      </c>
      <c r="BO26" s="709"/>
      <c r="BP26" s="709" t="e">
        <f>IF(AND('Mapa final'!#REF!="Alta",'Mapa final'!#REF!="Mayor"),CONCATENATE("R",'Mapa final'!#REF!),"")</f>
        <v>#REF!</v>
      </c>
      <c r="BQ26" s="709"/>
      <c r="BR26" s="709" t="e">
        <f>IF(AND('Mapa final'!#REF!="Alta",'Mapa final'!#REF!="Mayor"),CONCATENATE("R",'Mapa final'!#REF!),"")</f>
        <v>#REF!</v>
      </c>
      <c r="BS26" s="709"/>
      <c r="BT26" s="709" t="e">
        <f>IF(AND('Mapa final'!#REF!="Alta",'Mapa final'!#REF!="Mayor"),CONCATENATE("R",'Mapa final'!#REF!),"")</f>
        <v>#REF!</v>
      </c>
      <c r="BU26" s="710"/>
      <c r="BV26" s="733" t="e">
        <f>IF(AND('Mapa final'!#REF!="Alta",'Mapa final'!#REF!="Catastrófico"),CONCATENATE("R",'Mapa final'!#REF!),"")</f>
        <v>#REF!</v>
      </c>
      <c r="BW26" s="715"/>
      <c r="BX26" s="715" t="e">
        <f>IF(AND('Mapa final'!#REF!="Alta",'Mapa final'!#REF!="Catastrófico"),CONCATENATE("R",'Mapa final'!#REF!),"")</f>
        <v>#REF!</v>
      </c>
      <c r="BY26" s="715"/>
      <c r="BZ26" s="715" t="e">
        <f>IF(AND('Mapa final'!#REF!="Alta",'Mapa final'!#REF!="Catastrófico"),CONCATENATE("R",'Mapa final'!#REF!),"")</f>
        <v>#REF!</v>
      </c>
      <c r="CA26" s="715"/>
      <c r="CB26" s="715" t="e">
        <f>IF(AND('Mapa final'!#REF!="Alta",'Mapa final'!#REF!="Catastrófico"),CONCATENATE("R",'Mapa final'!#REF!),"")</f>
        <v>#REF!</v>
      </c>
      <c r="CC26" s="715"/>
      <c r="CD26" s="715" t="e">
        <f>IF(AND('Mapa final'!#REF!="Alta",'Mapa final'!#REF!="Catastrófico"),CONCATENATE("R",'Mapa final'!#REF!),"")</f>
        <v>#REF!</v>
      </c>
      <c r="CE26" s="715"/>
      <c r="CF26" s="715" t="e">
        <f>IF(AND('Mapa final'!#REF!="Alta",'Mapa final'!#REF!="Catastrófico"),CONCATENATE("R",'Mapa final'!#REF!),"")</f>
        <v>#REF!</v>
      </c>
      <c r="CG26" s="715"/>
      <c r="CH26" s="715" t="e">
        <f>IF(AND('Mapa final'!#REF!="Alta",'Mapa final'!#REF!="Catastrófico"),CONCATENATE("R",'Mapa final'!#REF!),"")</f>
        <v>#REF!</v>
      </c>
      <c r="CI26" s="715"/>
      <c r="CJ26" s="715" t="e">
        <f>IF(AND('Mapa final'!#REF!="Alta",'Mapa final'!#REF!="Catastrófico"),CONCATENATE("R",'Mapa final'!#REF!),"")</f>
        <v>#REF!</v>
      </c>
      <c r="CK26" s="716"/>
      <c r="CL26" s="22"/>
      <c r="CM26" s="743"/>
      <c r="CN26" s="744"/>
      <c r="CO26" s="744"/>
      <c r="CP26" s="744"/>
      <c r="CQ26" s="744"/>
      <c r="CR26" s="745"/>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row>
    <row r="27" spans="1:130" ht="15" customHeight="1" x14ac:dyDescent="0.25">
      <c r="A27" s="22"/>
      <c r="B27" s="780"/>
      <c r="C27" s="780"/>
      <c r="D27" s="781"/>
      <c r="E27" s="703"/>
      <c r="F27" s="704"/>
      <c r="G27" s="704"/>
      <c r="H27" s="704"/>
      <c r="I27" s="704"/>
      <c r="J27" s="723"/>
      <c r="K27" s="721"/>
      <c r="L27" s="721"/>
      <c r="M27" s="721"/>
      <c r="N27" s="721"/>
      <c r="O27" s="721"/>
      <c r="P27" s="720"/>
      <c r="Q27" s="720"/>
      <c r="R27" s="720"/>
      <c r="S27" s="720"/>
      <c r="T27" s="721"/>
      <c r="U27" s="721"/>
      <c r="V27" s="721"/>
      <c r="W27" s="721"/>
      <c r="X27" s="721"/>
      <c r="Y27" s="732"/>
      <c r="Z27" s="723"/>
      <c r="AA27" s="721"/>
      <c r="AB27" s="721"/>
      <c r="AC27" s="721"/>
      <c r="AD27" s="721"/>
      <c r="AE27" s="721"/>
      <c r="AF27" s="720"/>
      <c r="AG27" s="720"/>
      <c r="AH27" s="720"/>
      <c r="AI27" s="720"/>
      <c r="AJ27" s="721"/>
      <c r="AK27" s="721"/>
      <c r="AL27" s="721"/>
      <c r="AM27" s="721"/>
      <c r="AN27" s="721"/>
      <c r="AO27" s="732"/>
      <c r="AP27" s="711"/>
      <c r="AQ27" s="709"/>
      <c r="AR27" s="709"/>
      <c r="AS27" s="709"/>
      <c r="AT27" s="709"/>
      <c r="AU27" s="709"/>
      <c r="AV27" s="709"/>
      <c r="AW27" s="709"/>
      <c r="AX27" s="709"/>
      <c r="AY27" s="709"/>
      <c r="AZ27" s="709"/>
      <c r="BA27" s="709"/>
      <c r="BB27" s="709"/>
      <c r="BC27" s="709"/>
      <c r="BD27" s="709"/>
      <c r="BE27" s="710"/>
      <c r="BF27" s="711"/>
      <c r="BG27" s="709"/>
      <c r="BH27" s="709"/>
      <c r="BI27" s="709"/>
      <c r="BJ27" s="709"/>
      <c r="BK27" s="709"/>
      <c r="BL27" s="709"/>
      <c r="BM27" s="709"/>
      <c r="BN27" s="709"/>
      <c r="BO27" s="709"/>
      <c r="BP27" s="709"/>
      <c r="BQ27" s="709"/>
      <c r="BR27" s="709"/>
      <c r="BS27" s="709"/>
      <c r="BT27" s="709"/>
      <c r="BU27" s="710"/>
      <c r="BV27" s="733"/>
      <c r="BW27" s="715"/>
      <c r="BX27" s="715"/>
      <c r="BY27" s="715"/>
      <c r="BZ27" s="715"/>
      <c r="CA27" s="715"/>
      <c r="CB27" s="715"/>
      <c r="CC27" s="715"/>
      <c r="CD27" s="715"/>
      <c r="CE27" s="715"/>
      <c r="CF27" s="715"/>
      <c r="CG27" s="715"/>
      <c r="CH27" s="715"/>
      <c r="CI27" s="715"/>
      <c r="CJ27" s="715"/>
      <c r="CK27" s="716"/>
      <c r="CL27" s="22"/>
      <c r="CM27" s="743"/>
      <c r="CN27" s="744"/>
      <c r="CO27" s="744"/>
      <c r="CP27" s="744"/>
      <c r="CQ27" s="744"/>
      <c r="CR27" s="745"/>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row>
    <row r="28" spans="1:130" ht="15" customHeight="1" x14ac:dyDescent="0.25">
      <c r="A28" s="22"/>
      <c r="B28" s="780"/>
      <c r="C28" s="780"/>
      <c r="D28" s="781"/>
      <c r="E28" s="703"/>
      <c r="F28" s="704"/>
      <c r="G28" s="704"/>
      <c r="H28" s="704"/>
      <c r="I28" s="704"/>
      <c r="J28" s="723" t="e">
        <f>IF(AND('Mapa final'!#REF!="Alta",'Mapa final'!#REF!="Leve"),CONCATENATE("R",'Mapa final'!#REF!),"")</f>
        <v>#REF!</v>
      </c>
      <c r="K28" s="721"/>
      <c r="L28" s="721" t="e">
        <f>IF(AND('Mapa final'!#REF!="Alta",'Mapa final'!#REF!="Leve"),CONCATENATE("R",'Mapa final'!#REF!),"")</f>
        <v>#REF!</v>
      </c>
      <c r="M28" s="721"/>
      <c r="N28" s="721" t="e">
        <f>IF(AND('Mapa final'!#REF!="Alta",'Mapa final'!#REF!="Leve"),CONCATENATE("R",'Mapa final'!#REF!),"")</f>
        <v>#REF!</v>
      </c>
      <c r="O28" s="721"/>
      <c r="P28" s="720" t="e">
        <f>IF(AND('Mapa final'!#REF!="Alta",'Mapa final'!#REF!="Leve"),CONCATENATE("R",'Mapa final'!#REF!),"")</f>
        <v>#REF!</v>
      </c>
      <c r="Q28" s="720"/>
      <c r="R28" s="720" t="e">
        <f>IF(AND('Mapa final'!#REF!="Alta",'Mapa final'!#REF!="Leve"),CONCATENATE("R",'Mapa final'!#REF!),"")</f>
        <v>#REF!</v>
      </c>
      <c r="S28" s="720"/>
      <c r="T28" s="721" t="e">
        <f>IF(AND('Mapa final'!#REF!="Alta",'Mapa final'!#REF!="Leve"),CONCATENATE("R",'Mapa final'!#REF!),"")</f>
        <v>#REF!</v>
      </c>
      <c r="U28" s="721"/>
      <c r="V28" s="721" t="e">
        <f>IF(AND('Mapa final'!#REF!="Alta",'Mapa final'!#REF!="Leve"),CONCATENATE("R",'Mapa final'!#REF!),"")</f>
        <v>#REF!</v>
      </c>
      <c r="W28" s="721"/>
      <c r="X28" s="721" t="e">
        <f>IF(AND('Mapa final'!#REF!="Alta",'Mapa final'!#REF!="Leve"),CONCATENATE("R",'Mapa final'!#REF!),"")</f>
        <v>#REF!</v>
      </c>
      <c r="Y28" s="732"/>
      <c r="Z28" s="723" t="e">
        <f>IF(AND('Mapa final'!#REF!="Alta",'Mapa final'!#REF!="Menor"),CONCATENATE("R",'Mapa final'!#REF!),"")</f>
        <v>#REF!</v>
      </c>
      <c r="AA28" s="721"/>
      <c r="AB28" s="721" t="e">
        <f>IF(AND('Mapa final'!#REF!="Alta",'Mapa final'!#REF!="Menor"),CONCATENATE("R",'Mapa final'!#REF!),"")</f>
        <v>#REF!</v>
      </c>
      <c r="AC28" s="721"/>
      <c r="AD28" s="721" t="e">
        <f>IF(AND('Mapa final'!#REF!="Alta",'Mapa final'!#REF!="Menor"),CONCATENATE("R",'Mapa final'!#REF!),"")</f>
        <v>#REF!</v>
      </c>
      <c r="AE28" s="721"/>
      <c r="AF28" s="720" t="e">
        <f>IF(AND('Mapa final'!#REF!="Alta",'Mapa final'!#REF!="Menor"),CONCATENATE("R",'Mapa final'!#REF!),"")</f>
        <v>#REF!</v>
      </c>
      <c r="AG28" s="720"/>
      <c r="AH28" s="720" t="e">
        <f>IF(AND('Mapa final'!#REF!="Alta",'Mapa final'!#REF!="Menor"),CONCATENATE("R",'Mapa final'!#REF!),"")</f>
        <v>#REF!</v>
      </c>
      <c r="AI28" s="720"/>
      <c r="AJ28" s="721" t="e">
        <f>IF(AND('Mapa final'!#REF!="Alta",'Mapa final'!#REF!="Menor"),CONCATENATE("R",'Mapa final'!#REF!),"")</f>
        <v>#REF!</v>
      </c>
      <c r="AK28" s="721"/>
      <c r="AL28" s="721" t="e">
        <f>IF(AND('Mapa final'!#REF!="Alta",'Mapa final'!#REF!="Menor"),CONCATENATE("R",'Mapa final'!#REF!),"")</f>
        <v>#REF!</v>
      </c>
      <c r="AM28" s="721"/>
      <c r="AN28" s="721" t="e">
        <f>IF(AND('Mapa final'!#REF!="Alta",'Mapa final'!#REF!="Menor"),CONCATENATE("R",'Mapa final'!#REF!),"")</f>
        <v>#REF!</v>
      </c>
      <c r="AO28" s="732"/>
      <c r="AP28" s="711" t="e">
        <f>IF(AND('Mapa final'!#REF!="Alta",'Mapa final'!#REF!="Moderado"),CONCATENATE("R",'Mapa final'!#REF!),"")</f>
        <v>#REF!</v>
      </c>
      <c r="AQ28" s="709"/>
      <c r="AR28" s="709" t="e">
        <f>IF(AND('Mapa final'!#REF!="Alta",'Mapa final'!#REF!="Moderado"),CONCATENATE("R",'Mapa final'!#REF!),"")</f>
        <v>#REF!</v>
      </c>
      <c r="AS28" s="709"/>
      <c r="AT28" s="709" t="e">
        <f>IF(AND('Mapa final'!#REF!="Alta",'Mapa final'!#REF!="Moderado"),CONCATENATE("R",'Mapa final'!#REF!),"")</f>
        <v>#REF!</v>
      </c>
      <c r="AU28" s="709"/>
      <c r="AV28" s="709" t="e">
        <f>IF(AND('Mapa final'!#REF!="Alta",'Mapa final'!#REF!="Moderado"),CONCATENATE("R",'Mapa final'!#REF!),"")</f>
        <v>#REF!</v>
      </c>
      <c r="AW28" s="709"/>
      <c r="AX28" s="709" t="e">
        <f>IF(AND('Mapa final'!#REF!="Alta",'Mapa final'!#REF!="Moderado"),CONCATENATE("R",'Mapa final'!#REF!),"")</f>
        <v>#REF!</v>
      </c>
      <c r="AY28" s="709"/>
      <c r="AZ28" s="709" t="e">
        <f>IF(AND('Mapa final'!#REF!="Alta",'Mapa final'!#REF!="Moderado"),CONCATENATE("R",'Mapa final'!#REF!),"")</f>
        <v>#REF!</v>
      </c>
      <c r="BA28" s="709"/>
      <c r="BB28" s="709" t="e">
        <f>IF(AND('Mapa final'!#REF!="Alta",'Mapa final'!#REF!="Moderado"),CONCATENATE("R",'Mapa final'!#REF!),"")</f>
        <v>#REF!</v>
      </c>
      <c r="BC28" s="709"/>
      <c r="BD28" s="709" t="e">
        <f>IF(AND('Mapa final'!#REF!="Alta",'Mapa final'!#REF!="Moderado"),CONCATENATE("R",'Mapa final'!#REF!),"")</f>
        <v>#REF!</v>
      </c>
      <c r="BE28" s="710"/>
      <c r="BF28" s="711" t="e">
        <f>IF(AND('Mapa final'!#REF!="Alta",'Mapa final'!#REF!="Mayor"),CONCATENATE("R",'Mapa final'!#REF!),"")</f>
        <v>#REF!</v>
      </c>
      <c r="BG28" s="709"/>
      <c r="BH28" s="709" t="e">
        <f>IF(AND('Mapa final'!#REF!="Alta",'Mapa final'!#REF!="Mayor"),CONCATENATE("R",'Mapa final'!#REF!),"")</f>
        <v>#REF!</v>
      </c>
      <c r="BI28" s="709"/>
      <c r="BJ28" s="709" t="e">
        <f>IF(AND('Mapa final'!#REF!="Alta",'Mapa final'!#REF!="Mayor"),CONCATENATE("R",'Mapa final'!#REF!),"")</f>
        <v>#REF!</v>
      </c>
      <c r="BK28" s="709"/>
      <c r="BL28" s="709" t="e">
        <f>IF(AND('Mapa final'!#REF!="Alta",'Mapa final'!#REF!="Mayor"),CONCATENATE("R",'Mapa final'!#REF!),"")</f>
        <v>#REF!</v>
      </c>
      <c r="BM28" s="709"/>
      <c r="BN28" s="709" t="e">
        <f>IF(AND('Mapa final'!#REF!="Alta",'Mapa final'!#REF!="Mayor"),CONCATENATE("R",'Mapa final'!#REF!),"")</f>
        <v>#REF!</v>
      </c>
      <c r="BO28" s="709"/>
      <c r="BP28" s="709" t="e">
        <f>IF(AND('Mapa final'!#REF!="Alta",'Mapa final'!#REF!="Mayor"),CONCATENATE("R",'Mapa final'!#REF!),"")</f>
        <v>#REF!</v>
      </c>
      <c r="BQ28" s="709"/>
      <c r="BR28" s="709" t="e">
        <f>IF(AND('Mapa final'!#REF!="Alta",'Mapa final'!#REF!="Mayor"),CONCATENATE("R",'Mapa final'!#REF!),"")</f>
        <v>#REF!</v>
      </c>
      <c r="BS28" s="709"/>
      <c r="BT28" s="709" t="e">
        <f>IF(AND('Mapa final'!#REF!="Alta",'Mapa final'!#REF!="Mayor"),CONCATENATE("R",'Mapa final'!#REF!),"")</f>
        <v>#REF!</v>
      </c>
      <c r="BU28" s="710"/>
      <c r="BV28" s="733" t="e">
        <f>IF(AND('Mapa final'!#REF!="Alta",'Mapa final'!#REF!="Catastrófico"),CONCATENATE("R",'Mapa final'!#REF!),"")</f>
        <v>#REF!</v>
      </c>
      <c r="BW28" s="715"/>
      <c r="BX28" s="715" t="e">
        <f>IF(AND('Mapa final'!#REF!="Alta",'Mapa final'!#REF!="Catastrófico"),CONCATENATE("R",'Mapa final'!#REF!),"")</f>
        <v>#REF!</v>
      </c>
      <c r="BY28" s="715"/>
      <c r="BZ28" s="715" t="e">
        <f>IF(AND('Mapa final'!#REF!="Alta",'Mapa final'!#REF!="Catastrófico"),CONCATENATE("R",'Mapa final'!#REF!),"")</f>
        <v>#REF!</v>
      </c>
      <c r="CA28" s="715"/>
      <c r="CB28" s="715" t="e">
        <f>IF(AND('Mapa final'!#REF!="Alta",'Mapa final'!#REF!="Catastrófico"),CONCATENATE("R",'Mapa final'!#REF!),"")</f>
        <v>#REF!</v>
      </c>
      <c r="CC28" s="715"/>
      <c r="CD28" s="715" t="e">
        <f>IF(AND('Mapa final'!#REF!="Alta",'Mapa final'!#REF!="Catastrófico"),CONCATENATE("R",'Mapa final'!#REF!),"")</f>
        <v>#REF!</v>
      </c>
      <c r="CE28" s="715"/>
      <c r="CF28" s="715" t="e">
        <f>IF(AND('Mapa final'!#REF!="Alta",'Mapa final'!#REF!="Catastrófico"),CONCATENATE("R",'Mapa final'!#REF!),"")</f>
        <v>#REF!</v>
      </c>
      <c r="CG28" s="715"/>
      <c r="CH28" s="715" t="e">
        <f>IF(AND('Mapa final'!#REF!="Alta",'Mapa final'!#REF!="Catastrófico"),CONCATENATE("R",'Mapa final'!#REF!),"")</f>
        <v>#REF!</v>
      </c>
      <c r="CI28" s="715"/>
      <c r="CJ28" s="715" t="e">
        <f>IF(AND('Mapa final'!#REF!="Alta",'Mapa final'!#REF!="Catastrófico"),CONCATENATE("R",'Mapa final'!#REF!),"")</f>
        <v>#REF!</v>
      </c>
      <c r="CK28" s="716"/>
      <c r="CL28" s="22"/>
      <c r="CM28" s="743"/>
      <c r="CN28" s="744"/>
      <c r="CO28" s="744"/>
      <c r="CP28" s="744"/>
      <c r="CQ28" s="744"/>
      <c r="CR28" s="745"/>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row>
    <row r="29" spans="1:130" ht="15.75" customHeight="1" x14ac:dyDescent="0.25">
      <c r="A29" s="22"/>
      <c r="B29" s="780"/>
      <c r="C29" s="780"/>
      <c r="D29" s="781"/>
      <c r="E29" s="703"/>
      <c r="F29" s="704"/>
      <c r="G29" s="704"/>
      <c r="H29" s="704"/>
      <c r="I29" s="704"/>
      <c r="J29" s="723"/>
      <c r="K29" s="721"/>
      <c r="L29" s="721"/>
      <c r="M29" s="721"/>
      <c r="N29" s="721"/>
      <c r="O29" s="721"/>
      <c r="P29" s="720"/>
      <c r="Q29" s="720"/>
      <c r="R29" s="720"/>
      <c r="S29" s="720"/>
      <c r="T29" s="721"/>
      <c r="U29" s="721"/>
      <c r="V29" s="721"/>
      <c r="W29" s="721"/>
      <c r="X29" s="721"/>
      <c r="Y29" s="732"/>
      <c r="Z29" s="723"/>
      <c r="AA29" s="721"/>
      <c r="AB29" s="721"/>
      <c r="AC29" s="721"/>
      <c r="AD29" s="721"/>
      <c r="AE29" s="721"/>
      <c r="AF29" s="720"/>
      <c r="AG29" s="720"/>
      <c r="AH29" s="720"/>
      <c r="AI29" s="720"/>
      <c r="AJ29" s="721"/>
      <c r="AK29" s="721"/>
      <c r="AL29" s="721"/>
      <c r="AM29" s="721"/>
      <c r="AN29" s="721"/>
      <c r="AO29" s="732"/>
      <c r="AP29" s="711"/>
      <c r="AQ29" s="709"/>
      <c r="AR29" s="709"/>
      <c r="AS29" s="709"/>
      <c r="AT29" s="709"/>
      <c r="AU29" s="709"/>
      <c r="AV29" s="709"/>
      <c r="AW29" s="709"/>
      <c r="AX29" s="709"/>
      <c r="AY29" s="709"/>
      <c r="AZ29" s="709"/>
      <c r="BA29" s="709"/>
      <c r="BB29" s="709"/>
      <c r="BC29" s="709"/>
      <c r="BD29" s="709"/>
      <c r="BE29" s="710"/>
      <c r="BF29" s="711"/>
      <c r="BG29" s="709"/>
      <c r="BH29" s="709"/>
      <c r="BI29" s="709"/>
      <c r="BJ29" s="709"/>
      <c r="BK29" s="709"/>
      <c r="BL29" s="709"/>
      <c r="BM29" s="709"/>
      <c r="BN29" s="709"/>
      <c r="BO29" s="709"/>
      <c r="BP29" s="709"/>
      <c r="BQ29" s="709"/>
      <c r="BR29" s="709"/>
      <c r="BS29" s="709"/>
      <c r="BT29" s="709"/>
      <c r="BU29" s="710"/>
      <c r="BV29" s="733"/>
      <c r="BW29" s="715"/>
      <c r="BX29" s="715"/>
      <c r="BY29" s="715"/>
      <c r="BZ29" s="715"/>
      <c r="CA29" s="715"/>
      <c r="CB29" s="715"/>
      <c r="CC29" s="715"/>
      <c r="CD29" s="715"/>
      <c r="CE29" s="715"/>
      <c r="CF29" s="715"/>
      <c r="CG29" s="715"/>
      <c r="CH29" s="715"/>
      <c r="CI29" s="715"/>
      <c r="CJ29" s="715"/>
      <c r="CK29" s="716"/>
      <c r="CL29" s="22"/>
      <c r="CM29" s="743"/>
      <c r="CN29" s="744"/>
      <c r="CO29" s="744"/>
      <c r="CP29" s="744"/>
      <c r="CQ29" s="744"/>
      <c r="CR29" s="745"/>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row>
    <row r="30" spans="1:130" ht="14.45" customHeight="1" x14ac:dyDescent="0.25">
      <c r="A30" s="22"/>
      <c r="B30" s="780"/>
      <c r="C30" s="780"/>
      <c r="D30" s="781"/>
      <c r="E30" s="703"/>
      <c r="F30" s="704"/>
      <c r="G30" s="704"/>
      <c r="H30" s="704"/>
      <c r="I30" s="704"/>
      <c r="J30" s="723" t="e">
        <f>IF(AND('Mapa final'!#REF!="Alta",'Mapa final'!#REF!="Leve"),CONCATENATE("R",'Mapa final'!#REF!),"")</f>
        <v>#REF!</v>
      </c>
      <c r="K30" s="721"/>
      <c r="L30" s="721" t="e">
        <f>IF(AND('Mapa final'!#REF!="Alta",'Mapa final'!#REF!="Leve"),CONCATENATE("R",'Mapa final'!#REF!),"")</f>
        <v>#REF!</v>
      </c>
      <c r="M30" s="721"/>
      <c r="N30" s="721" t="e">
        <f>IF(AND('Mapa final'!#REF!="Alta",'Mapa final'!#REF!="Leve"),CONCATENATE("R",'Mapa final'!#REF!),"")</f>
        <v>#REF!</v>
      </c>
      <c r="O30" s="721"/>
      <c r="P30" s="721" t="e">
        <f>IF(AND('Mapa final'!#REF!="Alta",'Mapa final'!#REF!="Leve"),CONCATENATE("R",'Mapa final'!#REF!),"")</f>
        <v>#REF!</v>
      </c>
      <c r="Q30" s="721"/>
      <c r="R30" s="721" t="e">
        <f>IF(AND('Mapa final'!#REF!="Alta",'Mapa final'!#REF!="Leve"),CONCATENATE("R",'Mapa final'!#REF!),"")</f>
        <v>#REF!</v>
      </c>
      <c r="S30" s="721"/>
      <c r="T30" s="721" t="e">
        <f>IF(AND('Mapa final'!#REF!="Alta",'Mapa final'!#REF!="Leve"),CONCATENATE("R",'Mapa final'!#REF!),"")</f>
        <v>#REF!</v>
      </c>
      <c r="U30" s="721"/>
      <c r="V30" s="721" t="e">
        <f>IF(AND('Mapa final'!#REF!="Alta",'Mapa final'!#REF!="Leve"),CONCATENATE("R",'Mapa final'!#REF!),"")</f>
        <v>#REF!</v>
      </c>
      <c r="W30" s="721"/>
      <c r="X30" s="721" t="e">
        <f>IF(AND('Mapa final'!#REF!="Alta",'Mapa final'!#REF!="Leve"),CONCATENATE("R",'Mapa final'!#REF!),"")</f>
        <v>#REF!</v>
      </c>
      <c r="Y30" s="732"/>
      <c r="Z30" s="723" t="e">
        <f>IF(AND('Mapa final'!#REF!="Alta",'Mapa final'!#REF!="Menor"),CONCATENATE("R",'Mapa final'!#REF!),"")</f>
        <v>#REF!</v>
      </c>
      <c r="AA30" s="721"/>
      <c r="AB30" s="721" t="e">
        <f>IF(AND('Mapa final'!#REF!="Alta",'Mapa final'!#REF!="Menor"),CONCATENATE("R",'Mapa final'!#REF!),"")</f>
        <v>#REF!</v>
      </c>
      <c r="AC30" s="721"/>
      <c r="AD30" s="721" t="e">
        <f>IF(AND('Mapa final'!#REF!="Alta",'Mapa final'!#REF!="Menor"),CONCATENATE("R",'Mapa final'!#REF!),"")</f>
        <v>#REF!</v>
      </c>
      <c r="AE30" s="721"/>
      <c r="AF30" s="721" t="e">
        <f>IF(AND('Mapa final'!#REF!="Alta",'Mapa final'!#REF!="Menor"),CONCATENATE("R",'Mapa final'!#REF!),"")</f>
        <v>#REF!</v>
      </c>
      <c r="AG30" s="721"/>
      <c r="AH30" s="721" t="e">
        <f>IF(AND('Mapa final'!#REF!="Alta",'Mapa final'!#REF!="Menor"),CONCATENATE("R",'Mapa final'!#REF!),"")</f>
        <v>#REF!</v>
      </c>
      <c r="AI30" s="721"/>
      <c r="AJ30" s="721" t="e">
        <f>IF(AND('Mapa final'!#REF!="Alta",'Mapa final'!#REF!="Menor"),CONCATENATE("R",'Mapa final'!#REF!),"")</f>
        <v>#REF!</v>
      </c>
      <c r="AK30" s="721"/>
      <c r="AL30" s="721" t="e">
        <f>IF(AND('Mapa final'!#REF!="Alta",'Mapa final'!#REF!="Menor"),CONCATENATE("R",'Mapa final'!#REF!),"")</f>
        <v>#REF!</v>
      </c>
      <c r="AM30" s="721"/>
      <c r="AN30" s="721" t="e">
        <f>IF(AND('Mapa final'!#REF!="Alta",'Mapa final'!#REF!="Menor"),CONCATENATE("R",'Mapa final'!#REF!),"")</f>
        <v>#REF!</v>
      </c>
      <c r="AO30" s="732"/>
      <c r="AP30" s="711" t="e">
        <f>IF(AND('Mapa final'!#REF!="Alta",'Mapa final'!#REF!="Moderado"),CONCATENATE("R",'Mapa final'!#REF!),"")</f>
        <v>#REF!</v>
      </c>
      <c r="AQ30" s="709"/>
      <c r="AR30" s="709" t="e">
        <f>IF(AND('Mapa final'!#REF!="Alta",'Mapa final'!#REF!="Moderado"),CONCATENATE("R",'Mapa final'!#REF!),"")</f>
        <v>#REF!</v>
      </c>
      <c r="AS30" s="709"/>
      <c r="AT30" s="709" t="e">
        <f>IF(AND('Mapa final'!#REF!="Alta",'Mapa final'!#REF!="Moderado"),CONCATENATE("R",'Mapa final'!#REF!),"")</f>
        <v>#REF!</v>
      </c>
      <c r="AU30" s="709"/>
      <c r="AV30" s="709" t="e">
        <f>IF(AND('Mapa final'!#REF!="Alta",'Mapa final'!#REF!="Moderado"),CONCATENATE("R",'Mapa final'!#REF!),"")</f>
        <v>#REF!</v>
      </c>
      <c r="AW30" s="709"/>
      <c r="AX30" s="709" t="e">
        <f>IF(AND('Mapa final'!#REF!="Alta",'Mapa final'!#REF!="Moderado"),CONCATENATE("R",'Mapa final'!#REF!),"")</f>
        <v>#REF!</v>
      </c>
      <c r="AY30" s="709"/>
      <c r="AZ30" s="709" t="e">
        <f>IF(AND('Mapa final'!#REF!="Alta",'Mapa final'!#REF!="Moderado"),CONCATENATE("R",'Mapa final'!#REF!),"")</f>
        <v>#REF!</v>
      </c>
      <c r="BA30" s="709"/>
      <c r="BB30" s="709" t="e">
        <f>IF(AND('Mapa final'!#REF!="Alta",'Mapa final'!#REF!="Moderado"),CONCATENATE("R",'Mapa final'!#REF!),"")</f>
        <v>#REF!</v>
      </c>
      <c r="BC30" s="709"/>
      <c r="BD30" s="709" t="e">
        <f>IF(AND('Mapa final'!#REF!="Alta",'Mapa final'!#REF!="Moderado"),CONCATENATE("R",'Mapa final'!#REF!),"")</f>
        <v>#REF!</v>
      </c>
      <c r="BE30" s="710"/>
      <c r="BF30" s="711" t="e">
        <f>IF(AND('Mapa final'!#REF!="Alta",'Mapa final'!#REF!="Mayor"),CONCATENATE("R",'Mapa final'!#REF!),"")</f>
        <v>#REF!</v>
      </c>
      <c r="BG30" s="709"/>
      <c r="BH30" s="709" t="e">
        <f>IF(AND('Mapa final'!#REF!="Alta",'Mapa final'!#REF!="Mayor"),CONCATENATE("R",'Mapa final'!#REF!),"")</f>
        <v>#REF!</v>
      </c>
      <c r="BI30" s="709"/>
      <c r="BJ30" s="709" t="e">
        <f>IF(AND('Mapa final'!#REF!="Alta",'Mapa final'!#REF!="Mayor"),CONCATENATE("R",'Mapa final'!#REF!),"")</f>
        <v>#REF!</v>
      </c>
      <c r="BK30" s="709"/>
      <c r="BL30" s="709" t="e">
        <f>IF(AND('Mapa final'!#REF!="Alta",'Mapa final'!#REF!="Mayor"),CONCATENATE("R",'Mapa final'!#REF!),"")</f>
        <v>#REF!</v>
      </c>
      <c r="BM30" s="709"/>
      <c r="BN30" s="709" t="e">
        <f>IF(AND('Mapa final'!#REF!="Alta",'Mapa final'!#REF!="Mayor"),CONCATENATE("R",'Mapa final'!#REF!),"")</f>
        <v>#REF!</v>
      </c>
      <c r="BO30" s="709"/>
      <c r="BP30" s="709" t="e">
        <f>IF(AND('Mapa final'!#REF!="Alta",'Mapa final'!#REF!="Mayor"),CONCATENATE("R",'Mapa final'!#REF!),"")</f>
        <v>#REF!</v>
      </c>
      <c r="BQ30" s="709"/>
      <c r="BR30" s="709" t="e">
        <f>IF(AND('Mapa final'!#REF!="Alta",'Mapa final'!#REF!="Mayor"),CONCATENATE("R",'Mapa final'!#REF!),"")</f>
        <v>#REF!</v>
      </c>
      <c r="BS30" s="709"/>
      <c r="BT30" s="709" t="e">
        <f>IF(AND('Mapa final'!#REF!="Alta",'Mapa final'!#REF!="Mayor"),CONCATENATE("R",'Mapa final'!#REF!),"")</f>
        <v>#REF!</v>
      </c>
      <c r="BU30" s="710"/>
      <c r="BV30" s="733" t="e">
        <f>IF(AND('Mapa final'!#REF!="Alta",'Mapa final'!#REF!="Catastrófico"),CONCATENATE("R",'Mapa final'!#REF!),"")</f>
        <v>#REF!</v>
      </c>
      <c r="BW30" s="715"/>
      <c r="BX30" s="715" t="e">
        <f>IF(AND('Mapa final'!#REF!="Alta",'Mapa final'!#REF!="Catastrófico"),CONCATENATE("R",'Mapa final'!#REF!),"")</f>
        <v>#REF!</v>
      </c>
      <c r="BY30" s="715"/>
      <c r="BZ30" s="715" t="e">
        <f>IF(AND('Mapa final'!#REF!="Alta",'Mapa final'!#REF!="Catastrófico"),CONCATENATE("R",'Mapa final'!#REF!),"")</f>
        <v>#REF!</v>
      </c>
      <c r="CA30" s="715"/>
      <c r="CB30" s="715" t="e">
        <f>IF(AND('Mapa final'!#REF!="Alta",'Mapa final'!#REF!="Catastrófico"),CONCATENATE("R",'Mapa final'!#REF!),"")</f>
        <v>#REF!</v>
      </c>
      <c r="CC30" s="715"/>
      <c r="CD30" s="715" t="e">
        <f>IF(AND('Mapa final'!#REF!="Alta",'Mapa final'!#REF!="Catastrófico"),CONCATENATE("R",'Mapa final'!#REF!),"")</f>
        <v>#REF!</v>
      </c>
      <c r="CE30" s="715"/>
      <c r="CF30" s="715" t="e">
        <f>IF(AND('Mapa final'!#REF!="Alta",'Mapa final'!#REF!="Catastrófico"),CONCATENATE("R",'Mapa final'!#REF!),"")</f>
        <v>#REF!</v>
      </c>
      <c r="CG30" s="715"/>
      <c r="CH30" s="715" t="e">
        <f>IF(AND('Mapa final'!#REF!="Alta",'Mapa final'!#REF!="Catastrófico"),CONCATENATE("R",'Mapa final'!#REF!),"")</f>
        <v>#REF!</v>
      </c>
      <c r="CI30" s="715"/>
      <c r="CJ30" s="715" t="e">
        <f>IF(AND('Mapa final'!#REF!="Alta",'Mapa final'!#REF!="Catastrófico"),CONCATENATE("R",'Mapa final'!#REF!),"")</f>
        <v>#REF!</v>
      </c>
      <c r="CK30" s="716"/>
      <c r="CL30" s="22"/>
      <c r="CM30" s="743"/>
      <c r="CN30" s="744"/>
      <c r="CO30" s="744"/>
      <c r="CP30" s="744"/>
      <c r="CQ30" s="744"/>
      <c r="CR30" s="745"/>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row>
    <row r="31" spans="1:130" ht="14.45" customHeight="1" x14ac:dyDescent="0.25">
      <c r="A31" s="22"/>
      <c r="B31" s="780"/>
      <c r="C31" s="780"/>
      <c r="D31" s="781"/>
      <c r="E31" s="703"/>
      <c r="F31" s="704"/>
      <c r="G31" s="704"/>
      <c r="H31" s="704"/>
      <c r="I31" s="704"/>
      <c r="J31" s="723"/>
      <c r="K31" s="721"/>
      <c r="L31" s="721"/>
      <c r="M31" s="721"/>
      <c r="N31" s="721"/>
      <c r="O31" s="721"/>
      <c r="P31" s="721"/>
      <c r="Q31" s="721"/>
      <c r="R31" s="721"/>
      <c r="S31" s="721"/>
      <c r="T31" s="721"/>
      <c r="U31" s="721"/>
      <c r="V31" s="721"/>
      <c r="W31" s="721"/>
      <c r="X31" s="721"/>
      <c r="Y31" s="732"/>
      <c r="Z31" s="723"/>
      <c r="AA31" s="721"/>
      <c r="AB31" s="721"/>
      <c r="AC31" s="721"/>
      <c r="AD31" s="721"/>
      <c r="AE31" s="721"/>
      <c r="AF31" s="721"/>
      <c r="AG31" s="721"/>
      <c r="AH31" s="721"/>
      <c r="AI31" s="721"/>
      <c r="AJ31" s="721"/>
      <c r="AK31" s="721"/>
      <c r="AL31" s="721"/>
      <c r="AM31" s="721"/>
      <c r="AN31" s="721"/>
      <c r="AO31" s="732"/>
      <c r="AP31" s="711"/>
      <c r="AQ31" s="709"/>
      <c r="AR31" s="709"/>
      <c r="AS31" s="709"/>
      <c r="AT31" s="709"/>
      <c r="AU31" s="709"/>
      <c r="AV31" s="709"/>
      <c r="AW31" s="709"/>
      <c r="AX31" s="709"/>
      <c r="AY31" s="709"/>
      <c r="AZ31" s="709"/>
      <c r="BA31" s="709"/>
      <c r="BB31" s="709"/>
      <c r="BC31" s="709"/>
      <c r="BD31" s="709"/>
      <c r="BE31" s="710"/>
      <c r="BF31" s="711"/>
      <c r="BG31" s="709"/>
      <c r="BH31" s="709"/>
      <c r="BI31" s="709"/>
      <c r="BJ31" s="709"/>
      <c r="BK31" s="709"/>
      <c r="BL31" s="709"/>
      <c r="BM31" s="709"/>
      <c r="BN31" s="709"/>
      <c r="BO31" s="709"/>
      <c r="BP31" s="709"/>
      <c r="BQ31" s="709"/>
      <c r="BR31" s="709"/>
      <c r="BS31" s="709"/>
      <c r="BT31" s="709"/>
      <c r="BU31" s="710"/>
      <c r="BV31" s="733"/>
      <c r="BW31" s="715"/>
      <c r="BX31" s="715"/>
      <c r="BY31" s="715"/>
      <c r="BZ31" s="715"/>
      <c r="CA31" s="715"/>
      <c r="CB31" s="715"/>
      <c r="CC31" s="715"/>
      <c r="CD31" s="715"/>
      <c r="CE31" s="715"/>
      <c r="CF31" s="715"/>
      <c r="CG31" s="715"/>
      <c r="CH31" s="715"/>
      <c r="CI31" s="715"/>
      <c r="CJ31" s="715"/>
      <c r="CK31" s="716"/>
      <c r="CL31" s="22"/>
      <c r="CM31" s="743"/>
      <c r="CN31" s="744"/>
      <c r="CO31" s="744"/>
      <c r="CP31" s="744"/>
      <c r="CQ31" s="744"/>
      <c r="CR31" s="745"/>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row>
    <row r="32" spans="1:130" ht="14.45" customHeight="1" x14ac:dyDescent="0.25">
      <c r="A32" s="22"/>
      <c r="B32" s="780"/>
      <c r="C32" s="780"/>
      <c r="D32" s="781"/>
      <c r="E32" s="703"/>
      <c r="F32" s="704"/>
      <c r="G32" s="704"/>
      <c r="H32" s="704"/>
      <c r="I32" s="704"/>
      <c r="J32" s="723" t="e">
        <f>IF(AND('Mapa final'!#REF!="Alta",'Mapa final'!#REF!="Leve"),CONCATENATE("R",'Mapa final'!#REF!),"")</f>
        <v>#REF!</v>
      </c>
      <c r="K32" s="721"/>
      <c r="L32" s="721" t="e">
        <f>IF(AND('Mapa final'!#REF!="Alta",'Mapa final'!#REF!="Leve"),CONCATENATE("R",'Mapa final'!#REF!),"")</f>
        <v>#REF!</v>
      </c>
      <c r="M32" s="721"/>
      <c r="N32" s="721" t="e">
        <f>IF(AND('Mapa final'!#REF!="Alta",'Mapa final'!#REF!="Leve"),CONCATENATE("R",'Mapa final'!#REF!),"")</f>
        <v>#REF!</v>
      </c>
      <c r="O32" s="721"/>
      <c r="P32" s="721" t="e">
        <f>IF(AND('Mapa final'!#REF!="Alta",'Mapa final'!#REF!="Leve"),CONCATENATE("R",'Mapa final'!#REF!),"")</f>
        <v>#REF!</v>
      </c>
      <c r="Q32" s="721"/>
      <c r="R32" s="721" t="e">
        <f>IF(AND('Mapa final'!#REF!="Alta",'Mapa final'!#REF!="Leve"),CONCATENATE("R",'Mapa final'!#REF!),"")</f>
        <v>#REF!</v>
      </c>
      <c r="S32" s="721"/>
      <c r="T32" s="721" t="e">
        <f>IF(AND('Mapa final'!#REF!="Alta",'Mapa final'!#REF!="Leve"),CONCATENATE("R",'Mapa final'!#REF!),"")</f>
        <v>#REF!</v>
      </c>
      <c r="U32" s="721"/>
      <c r="V32" s="721" t="e">
        <f>IF(AND('Mapa final'!#REF!="Alta",'Mapa final'!#REF!="Leve"),CONCATENATE("R",'Mapa final'!#REF!),"")</f>
        <v>#REF!</v>
      </c>
      <c r="W32" s="721"/>
      <c r="X32" s="721" t="e">
        <f>IF(AND('Mapa final'!#REF!="Alta",'Mapa final'!#REF!="Leve"),CONCATENATE("R",'Mapa final'!#REF!),"")</f>
        <v>#REF!</v>
      </c>
      <c r="Y32" s="732"/>
      <c r="Z32" s="723" t="e">
        <f>IF(AND('Mapa final'!#REF!="Alta",'Mapa final'!#REF!="Menor"),CONCATENATE("R",'Mapa final'!#REF!),"")</f>
        <v>#REF!</v>
      </c>
      <c r="AA32" s="721"/>
      <c r="AB32" s="721" t="e">
        <f>IF(AND('Mapa final'!#REF!="Alta",'Mapa final'!#REF!="Menor"),CONCATENATE("R",'Mapa final'!#REF!),"")</f>
        <v>#REF!</v>
      </c>
      <c r="AC32" s="721"/>
      <c r="AD32" s="721" t="e">
        <f>IF(AND('Mapa final'!#REF!="Alta",'Mapa final'!#REF!="Menor"),CONCATENATE("R",'Mapa final'!#REF!),"")</f>
        <v>#REF!</v>
      </c>
      <c r="AE32" s="721"/>
      <c r="AF32" s="721" t="e">
        <f>IF(AND('Mapa final'!#REF!="Alta",'Mapa final'!#REF!="Menor"),CONCATENATE("R",'Mapa final'!#REF!),"")</f>
        <v>#REF!</v>
      </c>
      <c r="AG32" s="721"/>
      <c r="AH32" s="721" t="e">
        <f>IF(AND('Mapa final'!#REF!="Alta",'Mapa final'!#REF!="Menor"),CONCATENATE("R",'Mapa final'!#REF!),"")</f>
        <v>#REF!</v>
      </c>
      <c r="AI32" s="721"/>
      <c r="AJ32" s="721" t="e">
        <f>IF(AND('Mapa final'!#REF!="Alta",'Mapa final'!#REF!="Menor"),CONCATENATE("R",'Mapa final'!#REF!),"")</f>
        <v>#REF!</v>
      </c>
      <c r="AK32" s="721"/>
      <c r="AL32" s="721" t="e">
        <f>IF(AND('Mapa final'!#REF!="Alta",'Mapa final'!#REF!="Menor"),CONCATENATE("R",'Mapa final'!#REF!),"")</f>
        <v>#REF!</v>
      </c>
      <c r="AM32" s="721"/>
      <c r="AN32" s="721" t="e">
        <f>IF(AND('Mapa final'!#REF!="Alta",'Mapa final'!#REF!="Menor"),CONCATENATE("R",'Mapa final'!#REF!),"")</f>
        <v>#REF!</v>
      </c>
      <c r="AO32" s="732"/>
      <c r="AP32" s="711" t="e">
        <f>IF(AND('Mapa final'!#REF!="Alta",'Mapa final'!#REF!="Moderado"),CONCATENATE("R",'Mapa final'!#REF!),"")</f>
        <v>#REF!</v>
      </c>
      <c r="AQ32" s="709"/>
      <c r="AR32" s="709" t="e">
        <f>IF(AND('Mapa final'!#REF!="Alta",'Mapa final'!#REF!="Moderado"),CONCATENATE("R",'Mapa final'!#REF!),"")</f>
        <v>#REF!</v>
      </c>
      <c r="AS32" s="709"/>
      <c r="AT32" s="709" t="e">
        <f>IF(AND('Mapa final'!#REF!="Alta",'Mapa final'!#REF!="Moderado"),CONCATENATE("R",'Mapa final'!#REF!),"")</f>
        <v>#REF!</v>
      </c>
      <c r="AU32" s="709"/>
      <c r="AV32" s="709" t="e">
        <f>IF(AND('Mapa final'!#REF!="Alta",'Mapa final'!#REF!="Moderado"),CONCATENATE("R",'Mapa final'!#REF!),"")</f>
        <v>#REF!</v>
      </c>
      <c r="AW32" s="709"/>
      <c r="AX32" s="709" t="e">
        <f>IF(AND('Mapa final'!#REF!="Alta",'Mapa final'!#REF!="Moderado"),CONCATENATE("R",'Mapa final'!#REF!),"")</f>
        <v>#REF!</v>
      </c>
      <c r="AY32" s="709"/>
      <c r="AZ32" s="709" t="e">
        <f>IF(AND('Mapa final'!#REF!="Alta",'Mapa final'!#REF!="Moderado"),CONCATENATE("R",'Mapa final'!#REF!),"")</f>
        <v>#REF!</v>
      </c>
      <c r="BA32" s="709"/>
      <c r="BB32" s="709" t="e">
        <f>IF(AND('Mapa final'!#REF!="Alta",'Mapa final'!#REF!="Moderado"),CONCATENATE("R",'Mapa final'!#REF!),"")</f>
        <v>#REF!</v>
      </c>
      <c r="BC32" s="709"/>
      <c r="BD32" s="709" t="e">
        <f>IF(AND('Mapa final'!#REF!="Alta",'Mapa final'!#REF!="Moderado"),CONCATENATE("R",'Mapa final'!#REF!),"")</f>
        <v>#REF!</v>
      </c>
      <c r="BE32" s="710"/>
      <c r="BF32" s="711" t="e">
        <f>IF(AND('Mapa final'!#REF!="Alta",'Mapa final'!#REF!="Mayor"),CONCATENATE("R",'Mapa final'!#REF!),"")</f>
        <v>#REF!</v>
      </c>
      <c r="BG32" s="709"/>
      <c r="BH32" s="709" t="e">
        <f>IF(AND('Mapa final'!#REF!="Alta",'Mapa final'!#REF!="Mayor"),CONCATENATE("R",'Mapa final'!#REF!),"")</f>
        <v>#REF!</v>
      </c>
      <c r="BI32" s="709"/>
      <c r="BJ32" s="709" t="e">
        <f>IF(AND('Mapa final'!#REF!="Alta",'Mapa final'!#REF!="Mayor"),CONCATENATE("R",'Mapa final'!#REF!),"")</f>
        <v>#REF!</v>
      </c>
      <c r="BK32" s="709"/>
      <c r="BL32" s="709" t="e">
        <f>IF(AND('Mapa final'!#REF!="Alta",'Mapa final'!#REF!="Mayor"),CONCATENATE("R",'Mapa final'!#REF!),"")</f>
        <v>#REF!</v>
      </c>
      <c r="BM32" s="709"/>
      <c r="BN32" s="709" t="e">
        <f>IF(AND('Mapa final'!#REF!="Alta",'Mapa final'!#REF!="Mayor"),CONCATENATE("R",'Mapa final'!#REF!),"")</f>
        <v>#REF!</v>
      </c>
      <c r="BO32" s="709"/>
      <c r="BP32" s="709" t="e">
        <f>IF(AND('Mapa final'!#REF!="Alta",'Mapa final'!#REF!="Mayor"),CONCATENATE("R",'Mapa final'!#REF!),"")</f>
        <v>#REF!</v>
      </c>
      <c r="BQ32" s="709"/>
      <c r="BR32" s="709" t="e">
        <f>IF(AND('Mapa final'!#REF!="Alta",'Mapa final'!#REF!="Mayor"),CONCATENATE("R",'Mapa final'!#REF!),"")</f>
        <v>#REF!</v>
      </c>
      <c r="BS32" s="709"/>
      <c r="BT32" s="709" t="e">
        <f>IF(AND('Mapa final'!#REF!="Alta",'Mapa final'!#REF!="Mayor"),CONCATENATE("R",'Mapa final'!#REF!),"")</f>
        <v>#REF!</v>
      </c>
      <c r="BU32" s="710"/>
      <c r="BV32" s="733" t="e">
        <f>IF(AND('Mapa final'!#REF!="Alta",'Mapa final'!#REF!="Catastrófico"),CONCATENATE("R",'Mapa final'!#REF!),"")</f>
        <v>#REF!</v>
      </c>
      <c r="BW32" s="715"/>
      <c r="BX32" s="715" t="e">
        <f>IF(AND('Mapa final'!#REF!="Alta",'Mapa final'!#REF!="Catastrófico"),CONCATENATE("R",'Mapa final'!#REF!),"")</f>
        <v>#REF!</v>
      </c>
      <c r="BY32" s="715"/>
      <c r="BZ32" s="715" t="e">
        <f>IF(AND('Mapa final'!#REF!="Alta",'Mapa final'!#REF!="Catastrófico"),CONCATENATE("R",'Mapa final'!#REF!),"")</f>
        <v>#REF!</v>
      </c>
      <c r="CA32" s="715"/>
      <c r="CB32" s="715" t="e">
        <f>IF(AND('Mapa final'!#REF!="Alta",'Mapa final'!#REF!="Catastrófico"),CONCATENATE("R",'Mapa final'!#REF!),"")</f>
        <v>#REF!</v>
      </c>
      <c r="CC32" s="715"/>
      <c r="CD32" s="715" t="e">
        <f>IF(AND('Mapa final'!#REF!="Alta",'Mapa final'!#REF!="Catastrófico"),CONCATENATE("R",'Mapa final'!#REF!),"")</f>
        <v>#REF!</v>
      </c>
      <c r="CE32" s="715"/>
      <c r="CF32" s="715" t="e">
        <f>IF(AND('Mapa final'!#REF!="Alta",'Mapa final'!#REF!="Catastrófico"),CONCATENATE("R",'Mapa final'!#REF!),"")</f>
        <v>#REF!</v>
      </c>
      <c r="CG32" s="715"/>
      <c r="CH32" s="715" t="e">
        <f>IF(AND('Mapa final'!#REF!="Alta",'Mapa final'!#REF!="Catastrófico"),CONCATENATE("R",'Mapa final'!#REF!),"")</f>
        <v>#REF!</v>
      </c>
      <c r="CI32" s="715"/>
      <c r="CJ32" s="715" t="e">
        <f>IF(AND('Mapa final'!#REF!="Alta",'Mapa final'!#REF!="Catastrófico"),CONCATENATE("R",'Mapa final'!#REF!),"")</f>
        <v>#REF!</v>
      </c>
      <c r="CK32" s="716"/>
      <c r="CL32" s="22"/>
      <c r="CM32" s="743"/>
      <c r="CN32" s="744"/>
      <c r="CO32" s="744"/>
      <c r="CP32" s="744"/>
      <c r="CQ32" s="744"/>
      <c r="CR32" s="745"/>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row>
    <row r="33" spans="1:130" ht="14.45" customHeight="1" x14ac:dyDescent="0.25">
      <c r="A33" s="22"/>
      <c r="B33" s="780"/>
      <c r="C33" s="780"/>
      <c r="D33" s="781"/>
      <c r="E33" s="703"/>
      <c r="F33" s="704"/>
      <c r="G33" s="704"/>
      <c r="H33" s="704"/>
      <c r="I33" s="704"/>
      <c r="J33" s="723"/>
      <c r="K33" s="721"/>
      <c r="L33" s="721"/>
      <c r="M33" s="721"/>
      <c r="N33" s="721"/>
      <c r="O33" s="721"/>
      <c r="P33" s="721"/>
      <c r="Q33" s="721"/>
      <c r="R33" s="721"/>
      <c r="S33" s="721"/>
      <c r="T33" s="721"/>
      <c r="U33" s="721"/>
      <c r="V33" s="721"/>
      <c r="W33" s="721"/>
      <c r="X33" s="721"/>
      <c r="Y33" s="732"/>
      <c r="Z33" s="723"/>
      <c r="AA33" s="721"/>
      <c r="AB33" s="721"/>
      <c r="AC33" s="721"/>
      <c r="AD33" s="721"/>
      <c r="AE33" s="721"/>
      <c r="AF33" s="721"/>
      <c r="AG33" s="721"/>
      <c r="AH33" s="721"/>
      <c r="AI33" s="721"/>
      <c r="AJ33" s="721"/>
      <c r="AK33" s="721"/>
      <c r="AL33" s="721"/>
      <c r="AM33" s="721"/>
      <c r="AN33" s="721"/>
      <c r="AO33" s="732"/>
      <c r="AP33" s="711"/>
      <c r="AQ33" s="709"/>
      <c r="AR33" s="709"/>
      <c r="AS33" s="709"/>
      <c r="AT33" s="709"/>
      <c r="AU33" s="709"/>
      <c r="AV33" s="709"/>
      <c r="AW33" s="709"/>
      <c r="AX33" s="709"/>
      <c r="AY33" s="709"/>
      <c r="AZ33" s="709"/>
      <c r="BA33" s="709"/>
      <c r="BB33" s="709"/>
      <c r="BC33" s="709"/>
      <c r="BD33" s="709"/>
      <c r="BE33" s="710"/>
      <c r="BF33" s="711"/>
      <c r="BG33" s="709"/>
      <c r="BH33" s="709"/>
      <c r="BI33" s="709"/>
      <c r="BJ33" s="709"/>
      <c r="BK33" s="709"/>
      <c r="BL33" s="709"/>
      <c r="BM33" s="709"/>
      <c r="BN33" s="709"/>
      <c r="BO33" s="709"/>
      <c r="BP33" s="709"/>
      <c r="BQ33" s="709"/>
      <c r="BR33" s="709"/>
      <c r="BS33" s="709"/>
      <c r="BT33" s="709"/>
      <c r="BU33" s="710"/>
      <c r="BV33" s="733"/>
      <c r="BW33" s="715"/>
      <c r="BX33" s="715"/>
      <c r="BY33" s="715"/>
      <c r="BZ33" s="715"/>
      <c r="CA33" s="715"/>
      <c r="CB33" s="715"/>
      <c r="CC33" s="715"/>
      <c r="CD33" s="715"/>
      <c r="CE33" s="715"/>
      <c r="CF33" s="715"/>
      <c r="CG33" s="715"/>
      <c r="CH33" s="715"/>
      <c r="CI33" s="715"/>
      <c r="CJ33" s="715"/>
      <c r="CK33" s="716"/>
      <c r="CL33" s="22"/>
      <c r="CM33" s="743"/>
      <c r="CN33" s="744"/>
      <c r="CO33" s="744"/>
      <c r="CP33" s="744"/>
      <c r="CQ33" s="744"/>
      <c r="CR33" s="745"/>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row>
    <row r="34" spans="1:130" ht="14.45" customHeight="1" x14ac:dyDescent="0.25">
      <c r="A34" s="22"/>
      <c r="B34" s="780"/>
      <c r="C34" s="780"/>
      <c r="D34" s="781"/>
      <c r="E34" s="703"/>
      <c r="F34" s="704"/>
      <c r="G34" s="704"/>
      <c r="H34" s="704"/>
      <c r="I34" s="704"/>
      <c r="J34" s="723" t="e">
        <f>IF(AND('Mapa final'!#REF!="Alta",'Mapa final'!#REF!="Leve"),CONCATENATE("R",'Mapa final'!#REF!),"")</f>
        <v>#REF!</v>
      </c>
      <c r="K34" s="721"/>
      <c r="L34" s="721" t="e">
        <f>IF(AND('Mapa final'!#REF!="Alta",'Mapa final'!#REF!="Leve"),CONCATENATE("R",'Mapa final'!#REF!),"")</f>
        <v>#REF!</v>
      </c>
      <c r="M34" s="721"/>
      <c r="N34" s="721" t="e">
        <f>IF(AND('Mapa final'!#REF!="Alta",'Mapa final'!#REF!="Leve"),CONCATENATE("R",'Mapa final'!#REF!),"")</f>
        <v>#REF!</v>
      </c>
      <c r="O34" s="721"/>
      <c r="P34" s="721" t="e">
        <f>IF(AND('Mapa final'!#REF!="Alta",'Mapa final'!#REF!="Leve"),CONCATENATE("R",'Mapa final'!#REF!),"")</f>
        <v>#REF!</v>
      </c>
      <c r="Q34" s="721"/>
      <c r="R34" s="721" t="e">
        <f>IF(AND('Mapa final'!#REF!="Alta",'Mapa final'!#REF!="Leve"),CONCATENATE("R",'Mapa final'!#REF!),"")</f>
        <v>#REF!</v>
      </c>
      <c r="S34" s="721"/>
      <c r="T34" s="721" t="e">
        <f>IF(AND('Mapa final'!#REF!="Alta",'Mapa final'!#REF!="Leve"),CONCATENATE("R",'Mapa final'!#REF!),"")</f>
        <v>#REF!</v>
      </c>
      <c r="U34" s="721"/>
      <c r="V34" s="721" t="e">
        <f>IF(AND('Mapa final'!#REF!="Alta",'Mapa final'!#REF!="Leve"),CONCATENATE("R",'Mapa final'!#REF!),"")</f>
        <v>#REF!</v>
      </c>
      <c r="W34" s="721"/>
      <c r="X34" s="721" t="e">
        <f>IF(AND('Mapa final'!#REF!="Alta",'Mapa final'!#REF!="Leve"),CONCATENATE("R",'Mapa final'!#REF!),"")</f>
        <v>#REF!</v>
      </c>
      <c r="Y34" s="732"/>
      <c r="Z34" s="723" t="e">
        <f>IF(AND('Mapa final'!#REF!="Alta",'Mapa final'!#REF!="Menor"),CONCATENATE("R",'Mapa final'!#REF!),"")</f>
        <v>#REF!</v>
      </c>
      <c r="AA34" s="721"/>
      <c r="AB34" s="721" t="e">
        <f>IF(AND('Mapa final'!#REF!="Alta",'Mapa final'!#REF!="Menor"),CONCATENATE("R",'Mapa final'!#REF!),"")</f>
        <v>#REF!</v>
      </c>
      <c r="AC34" s="721"/>
      <c r="AD34" s="721" t="e">
        <f>IF(AND('Mapa final'!#REF!="Alta",'Mapa final'!#REF!="Menor"),CONCATENATE("R",'Mapa final'!#REF!),"")</f>
        <v>#REF!</v>
      </c>
      <c r="AE34" s="721"/>
      <c r="AF34" s="721" t="e">
        <f>IF(AND('Mapa final'!#REF!="Alta",'Mapa final'!#REF!="Menor"),CONCATENATE("R",'Mapa final'!#REF!),"")</f>
        <v>#REF!</v>
      </c>
      <c r="AG34" s="721"/>
      <c r="AH34" s="721" t="e">
        <f>IF(AND('Mapa final'!#REF!="Alta",'Mapa final'!#REF!="Menor"),CONCATENATE("R",'Mapa final'!#REF!),"")</f>
        <v>#REF!</v>
      </c>
      <c r="AI34" s="721"/>
      <c r="AJ34" s="721" t="e">
        <f>IF(AND('Mapa final'!#REF!="Alta",'Mapa final'!#REF!="Menor"),CONCATENATE("R",'Mapa final'!#REF!),"")</f>
        <v>#REF!</v>
      </c>
      <c r="AK34" s="721"/>
      <c r="AL34" s="721" t="e">
        <f>IF(AND('Mapa final'!#REF!="Alta",'Mapa final'!#REF!="Menor"),CONCATENATE("R",'Mapa final'!#REF!),"")</f>
        <v>#REF!</v>
      </c>
      <c r="AM34" s="721"/>
      <c r="AN34" s="721" t="e">
        <f>IF(AND('Mapa final'!#REF!="Alta",'Mapa final'!#REF!="Menor"),CONCATENATE("R",'Mapa final'!#REF!),"")</f>
        <v>#REF!</v>
      </c>
      <c r="AO34" s="732"/>
      <c r="AP34" s="711" t="e">
        <f>IF(AND('Mapa final'!#REF!="Alta",'Mapa final'!#REF!="Moderado"),CONCATENATE("R",'Mapa final'!#REF!),"")</f>
        <v>#REF!</v>
      </c>
      <c r="AQ34" s="709"/>
      <c r="AR34" s="709" t="e">
        <f>IF(AND('Mapa final'!#REF!="Alta",'Mapa final'!#REF!="Moderado"),CONCATENATE("R",'Mapa final'!#REF!),"")</f>
        <v>#REF!</v>
      </c>
      <c r="AS34" s="709"/>
      <c r="AT34" s="709" t="e">
        <f>IF(AND('Mapa final'!#REF!="Alta",'Mapa final'!#REF!="Moderado"),CONCATENATE("R",'Mapa final'!#REF!),"")</f>
        <v>#REF!</v>
      </c>
      <c r="AU34" s="709"/>
      <c r="AV34" s="709" t="e">
        <f>IF(AND('Mapa final'!#REF!="Alta",'Mapa final'!#REF!="Moderado"),CONCATENATE("R",'Mapa final'!#REF!),"")</f>
        <v>#REF!</v>
      </c>
      <c r="AW34" s="709"/>
      <c r="AX34" s="709" t="e">
        <f>IF(AND('Mapa final'!#REF!="Alta",'Mapa final'!#REF!="Moderado"),CONCATENATE("R",'Mapa final'!#REF!),"")</f>
        <v>#REF!</v>
      </c>
      <c r="AY34" s="709"/>
      <c r="AZ34" s="709" t="e">
        <f>IF(AND('Mapa final'!#REF!="Alta",'Mapa final'!#REF!="Moderado"),CONCATENATE("R",'Mapa final'!#REF!),"")</f>
        <v>#REF!</v>
      </c>
      <c r="BA34" s="709"/>
      <c r="BB34" s="709" t="e">
        <f>IF(AND('Mapa final'!#REF!="Alta",'Mapa final'!#REF!="Moderado"),CONCATENATE("R",'Mapa final'!#REF!),"")</f>
        <v>#REF!</v>
      </c>
      <c r="BC34" s="709"/>
      <c r="BD34" s="709" t="e">
        <f>IF(AND('Mapa final'!#REF!="Alta",'Mapa final'!#REF!="Moderado"),CONCATENATE("R",'Mapa final'!#REF!),"")</f>
        <v>#REF!</v>
      </c>
      <c r="BE34" s="710"/>
      <c r="BF34" s="711" t="e">
        <f>IF(AND('Mapa final'!#REF!="Alta",'Mapa final'!#REF!="Mayor"),CONCATENATE("R",'Mapa final'!#REF!),"")</f>
        <v>#REF!</v>
      </c>
      <c r="BG34" s="709"/>
      <c r="BH34" s="709" t="e">
        <f>IF(AND('Mapa final'!#REF!="Alta",'Mapa final'!#REF!="Mayor"),CONCATENATE("R",'Mapa final'!#REF!),"")</f>
        <v>#REF!</v>
      </c>
      <c r="BI34" s="709"/>
      <c r="BJ34" s="709" t="e">
        <f>IF(AND('Mapa final'!#REF!="Alta",'Mapa final'!#REF!="Mayor"),CONCATENATE("R",'Mapa final'!#REF!),"")</f>
        <v>#REF!</v>
      </c>
      <c r="BK34" s="709"/>
      <c r="BL34" s="709" t="e">
        <f>IF(AND('Mapa final'!#REF!="Alta",'Mapa final'!#REF!="Mayor"),CONCATENATE("R",'Mapa final'!#REF!),"")</f>
        <v>#REF!</v>
      </c>
      <c r="BM34" s="709"/>
      <c r="BN34" s="709" t="e">
        <f>IF(AND('Mapa final'!#REF!="Alta",'Mapa final'!#REF!="Mayor"),CONCATENATE("R",'Mapa final'!#REF!),"")</f>
        <v>#REF!</v>
      </c>
      <c r="BO34" s="709"/>
      <c r="BP34" s="709" t="e">
        <f>IF(AND('Mapa final'!#REF!="Alta",'Mapa final'!#REF!="Mayor"),CONCATENATE("R",'Mapa final'!#REF!),"")</f>
        <v>#REF!</v>
      </c>
      <c r="BQ34" s="709"/>
      <c r="BR34" s="709" t="e">
        <f>IF(AND('Mapa final'!#REF!="Alta",'Mapa final'!#REF!="Mayor"),CONCATENATE("R",'Mapa final'!#REF!),"")</f>
        <v>#REF!</v>
      </c>
      <c r="BS34" s="709"/>
      <c r="BT34" s="709" t="e">
        <f>IF(AND('Mapa final'!#REF!="Alta",'Mapa final'!#REF!="Mayor"),CONCATENATE("R",'Mapa final'!#REF!),"")</f>
        <v>#REF!</v>
      </c>
      <c r="BU34" s="710"/>
      <c r="BV34" s="733" t="e">
        <f>IF(AND('Mapa final'!#REF!="Alta",'Mapa final'!#REF!="Catastrófico"),CONCATENATE("R",'Mapa final'!#REF!),"")</f>
        <v>#REF!</v>
      </c>
      <c r="BW34" s="715"/>
      <c r="BX34" s="715" t="e">
        <f>IF(AND('Mapa final'!#REF!="Alta",'Mapa final'!#REF!="Catastrófico"),CONCATENATE("R",'Mapa final'!#REF!),"")</f>
        <v>#REF!</v>
      </c>
      <c r="BY34" s="715"/>
      <c r="BZ34" s="715" t="e">
        <f>IF(AND('Mapa final'!#REF!="Alta",'Mapa final'!#REF!="Catastrófico"),CONCATENATE("R",'Mapa final'!#REF!),"")</f>
        <v>#REF!</v>
      </c>
      <c r="CA34" s="715"/>
      <c r="CB34" s="715" t="e">
        <f>IF(AND('Mapa final'!#REF!="Alta",'Mapa final'!#REF!="Catastrófico"),CONCATENATE("R",'Mapa final'!#REF!),"")</f>
        <v>#REF!</v>
      </c>
      <c r="CC34" s="715"/>
      <c r="CD34" s="715" t="e">
        <f>IF(AND('Mapa final'!#REF!="Alta",'Mapa final'!#REF!="Catastrófico"),CONCATENATE("R",'Mapa final'!#REF!),"")</f>
        <v>#REF!</v>
      </c>
      <c r="CE34" s="715"/>
      <c r="CF34" s="715" t="e">
        <f>IF(AND('Mapa final'!#REF!="Alta",'Mapa final'!#REF!="Catastrófico"),CONCATENATE("R",'Mapa final'!#REF!),"")</f>
        <v>#REF!</v>
      </c>
      <c r="CG34" s="715"/>
      <c r="CH34" s="715" t="e">
        <f>IF(AND('Mapa final'!#REF!="Alta",'Mapa final'!#REF!="Catastrófico"),CONCATENATE("R",'Mapa final'!#REF!),"")</f>
        <v>#REF!</v>
      </c>
      <c r="CI34" s="715"/>
      <c r="CJ34" s="715" t="e">
        <f>IF(AND('Mapa final'!#REF!="Alta",'Mapa final'!#REF!="Catastrófico"),CONCATENATE("R",'Mapa final'!#REF!),"")</f>
        <v>#REF!</v>
      </c>
      <c r="CK34" s="716"/>
      <c r="CL34" s="22"/>
      <c r="CM34" s="743"/>
      <c r="CN34" s="744"/>
      <c r="CO34" s="744"/>
      <c r="CP34" s="744"/>
      <c r="CQ34" s="744"/>
      <c r="CR34" s="745"/>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row>
    <row r="35" spans="1:130" ht="14.45" customHeight="1" x14ac:dyDescent="0.25">
      <c r="A35" s="22"/>
      <c r="B35" s="780"/>
      <c r="C35" s="780"/>
      <c r="D35" s="781"/>
      <c r="E35" s="703"/>
      <c r="F35" s="704"/>
      <c r="G35" s="704"/>
      <c r="H35" s="704"/>
      <c r="I35" s="704"/>
      <c r="J35" s="723"/>
      <c r="K35" s="721"/>
      <c r="L35" s="721"/>
      <c r="M35" s="721"/>
      <c r="N35" s="721"/>
      <c r="O35" s="721"/>
      <c r="P35" s="721"/>
      <c r="Q35" s="721"/>
      <c r="R35" s="721"/>
      <c r="S35" s="721"/>
      <c r="T35" s="721"/>
      <c r="U35" s="721"/>
      <c r="V35" s="721"/>
      <c r="W35" s="721"/>
      <c r="X35" s="721"/>
      <c r="Y35" s="732"/>
      <c r="Z35" s="723"/>
      <c r="AA35" s="721"/>
      <c r="AB35" s="721"/>
      <c r="AC35" s="721"/>
      <c r="AD35" s="721"/>
      <c r="AE35" s="721"/>
      <c r="AF35" s="721"/>
      <c r="AG35" s="721"/>
      <c r="AH35" s="721"/>
      <c r="AI35" s="721"/>
      <c r="AJ35" s="721"/>
      <c r="AK35" s="721"/>
      <c r="AL35" s="721"/>
      <c r="AM35" s="721"/>
      <c r="AN35" s="721"/>
      <c r="AO35" s="732"/>
      <c r="AP35" s="711"/>
      <c r="AQ35" s="709"/>
      <c r="AR35" s="709"/>
      <c r="AS35" s="709"/>
      <c r="AT35" s="709"/>
      <c r="AU35" s="709"/>
      <c r="AV35" s="709"/>
      <c r="AW35" s="709"/>
      <c r="AX35" s="709"/>
      <c r="AY35" s="709"/>
      <c r="AZ35" s="709"/>
      <c r="BA35" s="709"/>
      <c r="BB35" s="709"/>
      <c r="BC35" s="709"/>
      <c r="BD35" s="709"/>
      <c r="BE35" s="710"/>
      <c r="BF35" s="711"/>
      <c r="BG35" s="709"/>
      <c r="BH35" s="709"/>
      <c r="BI35" s="709"/>
      <c r="BJ35" s="709"/>
      <c r="BK35" s="709"/>
      <c r="BL35" s="709"/>
      <c r="BM35" s="709"/>
      <c r="BN35" s="709"/>
      <c r="BO35" s="709"/>
      <c r="BP35" s="709"/>
      <c r="BQ35" s="709"/>
      <c r="BR35" s="709"/>
      <c r="BS35" s="709"/>
      <c r="BT35" s="709"/>
      <c r="BU35" s="710"/>
      <c r="BV35" s="733"/>
      <c r="BW35" s="715"/>
      <c r="BX35" s="715"/>
      <c r="BY35" s="715"/>
      <c r="BZ35" s="715"/>
      <c r="CA35" s="715"/>
      <c r="CB35" s="715"/>
      <c r="CC35" s="715"/>
      <c r="CD35" s="715"/>
      <c r="CE35" s="715"/>
      <c r="CF35" s="715"/>
      <c r="CG35" s="715"/>
      <c r="CH35" s="715"/>
      <c r="CI35" s="715"/>
      <c r="CJ35" s="715"/>
      <c r="CK35" s="716"/>
      <c r="CL35" s="22"/>
      <c r="CM35" s="743"/>
      <c r="CN35" s="744"/>
      <c r="CO35" s="744"/>
      <c r="CP35" s="744"/>
      <c r="CQ35" s="744"/>
      <c r="CR35" s="745"/>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row>
    <row r="36" spans="1:130" ht="14.45" customHeight="1" x14ac:dyDescent="0.25">
      <c r="A36" s="22"/>
      <c r="B36" s="780"/>
      <c r="C36" s="780"/>
      <c r="D36" s="781"/>
      <c r="E36" s="703"/>
      <c r="F36" s="704"/>
      <c r="G36" s="704"/>
      <c r="H36" s="704"/>
      <c r="I36" s="704"/>
      <c r="J36" s="723" t="e">
        <f>IF(AND('Mapa final'!#REF!="Alta",'Mapa final'!#REF!="Leve"),CONCATENATE("R",'Mapa final'!#REF!),"")</f>
        <v>#REF!</v>
      </c>
      <c r="K36" s="721"/>
      <c r="L36" s="721" t="e">
        <f>IF(AND('Mapa final'!#REF!="Alta",'Mapa final'!#REF!="Leve"),CONCATENATE("R",'Mapa final'!#REF!),"")</f>
        <v>#REF!</v>
      </c>
      <c r="M36" s="721"/>
      <c r="N36" s="721" t="e">
        <f>IF(AND('Mapa final'!#REF!="Alta",'Mapa final'!#REF!="Leve"),CONCATENATE("R",'Mapa final'!#REF!),"")</f>
        <v>#REF!</v>
      </c>
      <c r="O36" s="721"/>
      <c r="P36" s="721" t="e">
        <f>IF(AND('Mapa final'!#REF!="Alta",'Mapa final'!#REF!="Leve"),CONCATENATE("R",'Mapa final'!#REF!),"")</f>
        <v>#REF!</v>
      </c>
      <c r="Q36" s="721"/>
      <c r="R36" s="721" t="e">
        <f>IF(AND('Mapa final'!#REF!="Alta",'Mapa final'!#REF!="Leve"),CONCATENATE("R",'Mapa final'!#REF!),"")</f>
        <v>#REF!</v>
      </c>
      <c r="S36" s="721"/>
      <c r="T36" s="721" t="e">
        <f>IF(AND('Mapa final'!#REF!="Alta",'Mapa final'!#REF!="Leve"),CONCATENATE("R",'Mapa final'!#REF!),"")</f>
        <v>#REF!</v>
      </c>
      <c r="U36" s="721"/>
      <c r="V36" s="721" t="e">
        <f>IF(AND('Mapa final'!#REF!="Alta",'Mapa final'!#REF!="Leve"),CONCATENATE("R",'Mapa final'!#REF!),"")</f>
        <v>#REF!</v>
      </c>
      <c r="W36" s="721"/>
      <c r="X36" s="721" t="e">
        <f>IF(AND('Mapa final'!#REF!="Alta",'Mapa final'!#REF!="Leve"),CONCATENATE("R",'Mapa final'!#REF!),"")</f>
        <v>#REF!</v>
      </c>
      <c r="Y36" s="732"/>
      <c r="Z36" s="723" t="e">
        <f>IF(AND('Mapa final'!#REF!="Alta",'Mapa final'!#REF!="Menor"),CONCATENATE("R",'Mapa final'!#REF!),"")</f>
        <v>#REF!</v>
      </c>
      <c r="AA36" s="721"/>
      <c r="AB36" s="721" t="e">
        <f>IF(AND('Mapa final'!#REF!="Alta",'Mapa final'!#REF!="Menor"),CONCATENATE("R",'Mapa final'!#REF!),"")</f>
        <v>#REF!</v>
      </c>
      <c r="AC36" s="721"/>
      <c r="AD36" s="721" t="e">
        <f>IF(AND('Mapa final'!#REF!="Alta",'Mapa final'!#REF!="Menor"),CONCATENATE("R",'Mapa final'!#REF!),"")</f>
        <v>#REF!</v>
      </c>
      <c r="AE36" s="721"/>
      <c r="AF36" s="721" t="e">
        <f>IF(AND('Mapa final'!#REF!="Alta",'Mapa final'!#REF!="Menor"),CONCATENATE("R",'Mapa final'!#REF!),"")</f>
        <v>#REF!</v>
      </c>
      <c r="AG36" s="721"/>
      <c r="AH36" s="721" t="e">
        <f>IF(AND('Mapa final'!#REF!="Alta",'Mapa final'!#REF!="Menor"),CONCATENATE("R",'Mapa final'!#REF!),"")</f>
        <v>#REF!</v>
      </c>
      <c r="AI36" s="721"/>
      <c r="AJ36" s="721" t="e">
        <f>IF(AND('Mapa final'!#REF!="Alta",'Mapa final'!#REF!="Menor"),CONCATENATE("R",'Mapa final'!#REF!),"")</f>
        <v>#REF!</v>
      </c>
      <c r="AK36" s="721"/>
      <c r="AL36" s="721" t="e">
        <f>IF(AND('Mapa final'!#REF!="Alta",'Mapa final'!#REF!="Menor"),CONCATENATE("R",'Mapa final'!#REF!),"")</f>
        <v>#REF!</v>
      </c>
      <c r="AM36" s="721"/>
      <c r="AN36" s="721" t="e">
        <f>IF(AND('Mapa final'!#REF!="Alta",'Mapa final'!#REF!="Menor"),CONCATENATE("R",'Mapa final'!#REF!),"")</f>
        <v>#REF!</v>
      </c>
      <c r="AO36" s="732"/>
      <c r="AP36" s="711" t="e">
        <f>IF(AND('Mapa final'!#REF!="Alta",'Mapa final'!#REF!="Moderado"),CONCATENATE("R",'Mapa final'!#REF!),"")</f>
        <v>#REF!</v>
      </c>
      <c r="AQ36" s="709"/>
      <c r="AR36" s="709" t="e">
        <f>IF(AND('Mapa final'!#REF!="Alta",'Mapa final'!#REF!="Moderado"),CONCATENATE("R",'Mapa final'!#REF!),"")</f>
        <v>#REF!</v>
      </c>
      <c r="AS36" s="709"/>
      <c r="AT36" s="709" t="e">
        <f>IF(AND('Mapa final'!#REF!="Alta",'Mapa final'!#REF!="Moderado"),CONCATENATE("R",'Mapa final'!#REF!),"")</f>
        <v>#REF!</v>
      </c>
      <c r="AU36" s="709"/>
      <c r="AV36" s="709" t="e">
        <f>IF(AND('Mapa final'!#REF!="Alta",'Mapa final'!#REF!="Moderado"),CONCATENATE("R",'Mapa final'!#REF!),"")</f>
        <v>#REF!</v>
      </c>
      <c r="AW36" s="709"/>
      <c r="AX36" s="709" t="e">
        <f>IF(AND('Mapa final'!#REF!="Alta",'Mapa final'!#REF!="Moderado"),CONCATENATE("R",'Mapa final'!#REF!),"")</f>
        <v>#REF!</v>
      </c>
      <c r="AY36" s="709"/>
      <c r="AZ36" s="709" t="e">
        <f>IF(AND('Mapa final'!#REF!="Alta",'Mapa final'!#REF!="Moderado"),CONCATENATE("R",'Mapa final'!#REF!),"")</f>
        <v>#REF!</v>
      </c>
      <c r="BA36" s="709"/>
      <c r="BB36" s="709" t="e">
        <f>IF(AND('Mapa final'!#REF!="Alta",'Mapa final'!#REF!="Moderado"),CONCATENATE("R",'Mapa final'!#REF!),"")</f>
        <v>#REF!</v>
      </c>
      <c r="BC36" s="709"/>
      <c r="BD36" s="709" t="e">
        <f>IF(AND('Mapa final'!#REF!="Alta",'Mapa final'!#REF!="Moderado"),CONCATENATE("R",'Mapa final'!#REF!),"")</f>
        <v>#REF!</v>
      </c>
      <c r="BE36" s="710"/>
      <c r="BF36" s="711" t="e">
        <f>IF(AND('Mapa final'!#REF!="Alta",'Mapa final'!#REF!="Mayor"),CONCATENATE("R",'Mapa final'!#REF!),"")</f>
        <v>#REF!</v>
      </c>
      <c r="BG36" s="709"/>
      <c r="BH36" s="709" t="e">
        <f>IF(AND('Mapa final'!#REF!="Alta",'Mapa final'!#REF!="Mayor"),CONCATENATE("R",'Mapa final'!#REF!),"")</f>
        <v>#REF!</v>
      </c>
      <c r="BI36" s="709"/>
      <c r="BJ36" s="709" t="e">
        <f>IF(AND('Mapa final'!#REF!="Alta",'Mapa final'!#REF!="Mayor"),CONCATENATE("R",'Mapa final'!#REF!),"")</f>
        <v>#REF!</v>
      </c>
      <c r="BK36" s="709"/>
      <c r="BL36" s="709" t="e">
        <f>IF(AND('Mapa final'!#REF!="Alta",'Mapa final'!#REF!="Mayor"),CONCATENATE("R",'Mapa final'!#REF!),"")</f>
        <v>#REF!</v>
      </c>
      <c r="BM36" s="709"/>
      <c r="BN36" s="709" t="e">
        <f>IF(AND('Mapa final'!#REF!="Alta",'Mapa final'!#REF!="Mayor"),CONCATENATE("R",'Mapa final'!#REF!),"")</f>
        <v>#REF!</v>
      </c>
      <c r="BO36" s="709"/>
      <c r="BP36" s="709" t="e">
        <f>IF(AND('Mapa final'!#REF!="Alta",'Mapa final'!#REF!="Mayor"),CONCATENATE("R",'Mapa final'!#REF!),"")</f>
        <v>#REF!</v>
      </c>
      <c r="BQ36" s="709"/>
      <c r="BR36" s="709" t="e">
        <f>IF(AND('Mapa final'!#REF!="Alta",'Mapa final'!#REF!="Mayor"),CONCATENATE("R",'Mapa final'!#REF!),"")</f>
        <v>#REF!</v>
      </c>
      <c r="BS36" s="709"/>
      <c r="BT36" s="709" t="e">
        <f>IF(AND('Mapa final'!#REF!="Alta",'Mapa final'!#REF!="Mayor"),CONCATENATE("R",'Mapa final'!#REF!),"")</f>
        <v>#REF!</v>
      </c>
      <c r="BU36" s="710"/>
      <c r="BV36" s="733" t="e">
        <f>IF(AND('Mapa final'!#REF!="Alta",'Mapa final'!#REF!="Catastrófico"),CONCATENATE("R",'Mapa final'!#REF!),"")</f>
        <v>#REF!</v>
      </c>
      <c r="BW36" s="715"/>
      <c r="BX36" s="715" t="e">
        <f>IF(AND('Mapa final'!#REF!="Alta",'Mapa final'!#REF!="Catastrófico"),CONCATENATE("R",'Mapa final'!#REF!),"")</f>
        <v>#REF!</v>
      </c>
      <c r="BY36" s="715"/>
      <c r="BZ36" s="715" t="e">
        <f>IF(AND('Mapa final'!#REF!="Alta",'Mapa final'!#REF!="Catastrófico"),CONCATENATE("R",'Mapa final'!#REF!),"")</f>
        <v>#REF!</v>
      </c>
      <c r="CA36" s="715"/>
      <c r="CB36" s="715" t="e">
        <f>IF(AND('Mapa final'!#REF!="Alta",'Mapa final'!#REF!="Catastrófico"),CONCATENATE("R",'Mapa final'!#REF!),"")</f>
        <v>#REF!</v>
      </c>
      <c r="CC36" s="715"/>
      <c r="CD36" s="715" t="e">
        <f>IF(AND('Mapa final'!#REF!="Alta",'Mapa final'!#REF!="Catastrófico"),CONCATENATE("R",'Mapa final'!#REF!),"")</f>
        <v>#REF!</v>
      </c>
      <c r="CE36" s="715"/>
      <c r="CF36" s="715" t="e">
        <f>IF(AND('Mapa final'!#REF!="Alta",'Mapa final'!#REF!="Catastrófico"),CONCATENATE("R",'Mapa final'!#REF!),"")</f>
        <v>#REF!</v>
      </c>
      <c r="CG36" s="715"/>
      <c r="CH36" s="715" t="e">
        <f>IF(AND('Mapa final'!#REF!="Alta",'Mapa final'!#REF!="Catastrófico"),CONCATENATE("R",'Mapa final'!#REF!),"")</f>
        <v>#REF!</v>
      </c>
      <c r="CI36" s="715"/>
      <c r="CJ36" s="715" t="e">
        <f>IF(AND('Mapa final'!#REF!="Alta",'Mapa final'!#REF!="Catastrófico"),CONCATENATE("R",'Mapa final'!#REF!),"")</f>
        <v>#REF!</v>
      </c>
      <c r="CK36" s="716"/>
      <c r="CL36" s="22"/>
      <c r="CM36" s="743"/>
      <c r="CN36" s="744"/>
      <c r="CO36" s="744"/>
      <c r="CP36" s="744"/>
      <c r="CQ36" s="744"/>
      <c r="CR36" s="745"/>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row>
    <row r="37" spans="1:130" ht="15" customHeight="1" thickBot="1" x14ac:dyDescent="0.3">
      <c r="A37" s="22"/>
      <c r="B37" s="780"/>
      <c r="C37" s="780"/>
      <c r="D37" s="781"/>
      <c r="E37" s="706"/>
      <c r="F37" s="707"/>
      <c r="G37" s="707"/>
      <c r="H37" s="707"/>
      <c r="I37" s="707"/>
      <c r="J37" s="731"/>
      <c r="K37" s="722"/>
      <c r="L37" s="722"/>
      <c r="M37" s="722"/>
      <c r="N37" s="722"/>
      <c r="O37" s="722"/>
      <c r="P37" s="722"/>
      <c r="Q37" s="722"/>
      <c r="R37" s="722"/>
      <c r="S37" s="722"/>
      <c r="T37" s="722"/>
      <c r="U37" s="722"/>
      <c r="V37" s="722"/>
      <c r="W37" s="722"/>
      <c r="X37" s="722"/>
      <c r="Y37" s="738"/>
      <c r="Z37" s="731"/>
      <c r="AA37" s="722"/>
      <c r="AB37" s="722"/>
      <c r="AC37" s="722"/>
      <c r="AD37" s="722"/>
      <c r="AE37" s="722"/>
      <c r="AF37" s="722"/>
      <c r="AG37" s="722"/>
      <c r="AH37" s="722"/>
      <c r="AI37" s="722"/>
      <c r="AJ37" s="722"/>
      <c r="AK37" s="722"/>
      <c r="AL37" s="722"/>
      <c r="AM37" s="722"/>
      <c r="AN37" s="722"/>
      <c r="AO37" s="738"/>
      <c r="AP37" s="712"/>
      <c r="AQ37" s="713"/>
      <c r="AR37" s="713"/>
      <c r="AS37" s="713"/>
      <c r="AT37" s="713"/>
      <c r="AU37" s="713"/>
      <c r="AV37" s="713"/>
      <c r="AW37" s="713"/>
      <c r="AX37" s="713"/>
      <c r="AY37" s="713"/>
      <c r="AZ37" s="713"/>
      <c r="BA37" s="713"/>
      <c r="BB37" s="713"/>
      <c r="BC37" s="713"/>
      <c r="BD37" s="713"/>
      <c r="BE37" s="714"/>
      <c r="BF37" s="712"/>
      <c r="BG37" s="713"/>
      <c r="BH37" s="713"/>
      <c r="BI37" s="713"/>
      <c r="BJ37" s="713"/>
      <c r="BK37" s="713"/>
      <c r="BL37" s="713"/>
      <c r="BM37" s="713"/>
      <c r="BN37" s="713"/>
      <c r="BO37" s="713"/>
      <c r="BP37" s="713"/>
      <c r="BQ37" s="713"/>
      <c r="BR37" s="713"/>
      <c r="BS37" s="713"/>
      <c r="BT37" s="713"/>
      <c r="BU37" s="714"/>
      <c r="BV37" s="778"/>
      <c r="BW37" s="767"/>
      <c r="BX37" s="767"/>
      <c r="BY37" s="767"/>
      <c r="BZ37" s="767"/>
      <c r="CA37" s="767"/>
      <c r="CB37" s="767"/>
      <c r="CC37" s="767"/>
      <c r="CD37" s="767"/>
      <c r="CE37" s="767"/>
      <c r="CF37" s="767"/>
      <c r="CG37" s="767"/>
      <c r="CH37" s="767"/>
      <c r="CI37" s="767"/>
      <c r="CJ37" s="767"/>
      <c r="CK37" s="768"/>
      <c r="CL37" s="22"/>
      <c r="CM37" s="746"/>
      <c r="CN37" s="747"/>
      <c r="CO37" s="747"/>
      <c r="CP37" s="747"/>
      <c r="CQ37" s="747"/>
      <c r="CR37" s="748"/>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row>
    <row r="38" spans="1:130" ht="14.45" customHeight="1" x14ac:dyDescent="0.25">
      <c r="A38" s="22"/>
      <c r="B38" s="780"/>
      <c r="C38" s="780"/>
      <c r="D38" s="781"/>
      <c r="E38" s="700" t="s">
        <v>109</v>
      </c>
      <c r="F38" s="701"/>
      <c r="G38" s="701"/>
      <c r="H38" s="701"/>
      <c r="I38" s="701"/>
      <c r="J38" s="724" t="e">
        <f>IF(AND('Mapa final'!#REF!="Media",'Mapa final'!#REF!="Leve"),CONCATENATE("R",'Mapa final'!#REF!),"")</f>
        <v>#REF!</v>
      </c>
      <c r="K38" s="725"/>
      <c r="L38" s="725" t="e">
        <f>IF(AND('Mapa final'!#REF!="Media",'Mapa final'!#REF!="Leve"),CONCATENATE("R",'Mapa final'!#REF!),"")</f>
        <v>#REF!</v>
      </c>
      <c r="M38" s="725"/>
      <c r="N38" s="725" t="e">
        <f>IF(AND('Mapa final'!#REF!="Media",'Mapa final'!#REF!="Leve"),CONCATENATE("R",'Mapa final'!#REF!),"")</f>
        <v>#REF!</v>
      </c>
      <c r="O38" s="725"/>
      <c r="P38" s="726" t="e">
        <f>IF(AND('Mapa final'!#REF!="Media",'Mapa final'!#REF!="Leve"),CONCATENATE("R",'Mapa final'!#REF!),"")</f>
        <v>#REF!</v>
      </c>
      <c r="Q38" s="726"/>
      <c r="R38" s="726" t="e">
        <f>IF(AND('Mapa final'!#REF!="Media",'Mapa final'!#REF!="Leve"),CONCATENATE("R",'Mapa final'!#REF!),"")</f>
        <v>#REF!</v>
      </c>
      <c r="S38" s="726"/>
      <c r="T38" s="725" t="e">
        <f>IF(AND('Mapa final'!#REF!="Media",'Mapa final'!#REF!="Leve"),CONCATENATE("R",'Mapa final'!#REF!),"")</f>
        <v>#REF!</v>
      </c>
      <c r="U38" s="725"/>
      <c r="V38" s="725" t="e">
        <f>IF(AND('Mapa final'!#REF!="Media",'Mapa final'!#REF!="Leve"),CONCATENATE("R",'Mapa final'!#REF!),"")</f>
        <v>#REF!</v>
      </c>
      <c r="W38" s="725"/>
      <c r="X38" s="725" t="e">
        <f>IF(AND('Mapa final'!#REF!="Media",'Mapa final'!#REF!="Leve"),CONCATENATE("R",'Mapa final'!#REF!),"")</f>
        <v>#REF!</v>
      </c>
      <c r="Y38" s="725"/>
      <c r="Z38" s="724" t="e">
        <f>IF(AND('Mapa final'!#REF!="Media",'Mapa final'!#REF!="Menor"),CONCATENATE("R",'Mapa final'!#REF!),"")</f>
        <v>#REF!</v>
      </c>
      <c r="AA38" s="725"/>
      <c r="AB38" s="725" t="e">
        <f>IF(AND('Mapa final'!#REF!="Media",'Mapa final'!#REF!="Menor"),CONCATENATE("R",'Mapa final'!#REF!),"")</f>
        <v>#REF!</v>
      </c>
      <c r="AC38" s="725"/>
      <c r="AD38" s="725" t="e">
        <f>IF(AND('Mapa final'!#REF!="Media",'Mapa final'!#REF!="Menor"),CONCATENATE("R",'Mapa final'!#REF!),"")</f>
        <v>#REF!</v>
      </c>
      <c r="AE38" s="725"/>
      <c r="AF38" s="726" t="e">
        <f>IF(AND('Mapa final'!#REF!="Media",'Mapa final'!#REF!="Menor"),CONCATENATE("R",'Mapa final'!#REF!),"")</f>
        <v>#REF!</v>
      </c>
      <c r="AG38" s="726"/>
      <c r="AH38" s="726" t="e">
        <f>IF(AND('Mapa final'!#REF!="Media",'Mapa final'!#REF!="Menor"),CONCATENATE("R",'Mapa final'!#REF!),"")</f>
        <v>#REF!</v>
      </c>
      <c r="AI38" s="726"/>
      <c r="AJ38" s="725" t="e">
        <f>IF(AND('Mapa final'!#REF!="Media",'Mapa final'!#REF!="Menor"),CONCATENATE("R",'Mapa final'!#REF!),"")</f>
        <v>#REF!</v>
      </c>
      <c r="AK38" s="725"/>
      <c r="AL38" s="725" t="e">
        <f>IF(AND('Mapa final'!#REF!="Media",'Mapa final'!#REF!="Menor"),CONCATENATE("R",'Mapa final'!#REF!),"")</f>
        <v>#REF!</v>
      </c>
      <c r="AM38" s="725"/>
      <c r="AN38" s="725" t="e">
        <f>IF(AND('Mapa final'!#REF!="Media",'Mapa final'!#REF!="Menor"),CONCATENATE("R",'Mapa final'!#REF!),"")</f>
        <v>#REF!</v>
      </c>
      <c r="AO38" s="725"/>
      <c r="AP38" s="724" t="e">
        <f>IF(AND('Mapa final'!#REF!="Media",'Mapa final'!#REF!="Moderado"),CONCATENATE("R",'Mapa final'!#REF!),"")</f>
        <v>#REF!</v>
      </c>
      <c r="AQ38" s="725"/>
      <c r="AR38" s="725" t="e">
        <f>IF(AND('Mapa final'!#REF!="Media",'Mapa final'!#REF!="Moderado"),CONCATENATE("R",'Mapa final'!#REF!),"")</f>
        <v>#REF!</v>
      </c>
      <c r="AS38" s="725"/>
      <c r="AT38" s="725" t="e">
        <f>IF(AND('Mapa final'!#REF!="Media",'Mapa final'!#REF!="Moderado"),CONCATENATE("R",'Mapa final'!#REF!),"")</f>
        <v>#REF!</v>
      </c>
      <c r="AU38" s="725"/>
      <c r="AV38" s="726" t="e">
        <f>IF(AND('Mapa final'!#REF!="Media",'Mapa final'!#REF!="Moderado"),CONCATENATE("R",'Mapa final'!#REF!),"")</f>
        <v>#REF!</v>
      </c>
      <c r="AW38" s="726"/>
      <c r="AX38" s="726" t="e">
        <f>IF(AND('Mapa final'!#REF!="Media",'Mapa final'!#REF!="Moderado"),CONCATENATE("R",'Mapa final'!#REF!),"")</f>
        <v>#REF!</v>
      </c>
      <c r="AY38" s="726"/>
      <c r="AZ38" s="725" t="e">
        <f>IF(AND('Mapa final'!#REF!="Media",'Mapa final'!#REF!="Moderado"),CONCATENATE("R",'Mapa final'!#REF!),"")</f>
        <v>#REF!</v>
      </c>
      <c r="BA38" s="725"/>
      <c r="BB38" s="725" t="e">
        <f>IF(AND('Mapa final'!#REF!="Media",'Mapa final'!#REF!="Moderado"),CONCATENATE("R",'Mapa final'!#REF!),"")</f>
        <v>#REF!</v>
      </c>
      <c r="BC38" s="725"/>
      <c r="BD38" s="725" t="e">
        <f>IF(AND('Mapa final'!#REF!="Media",'Mapa final'!#REF!="Moderado"),CONCATENATE("R",'Mapa final'!#REF!),"")</f>
        <v>#REF!</v>
      </c>
      <c r="BE38" s="725"/>
      <c r="BF38" s="717" t="e">
        <f>IF(AND('Mapa final'!#REF!="Media",'Mapa final'!#REF!="Mayor"),CONCATENATE("R",'Mapa final'!#REF!),"")</f>
        <v>#REF!</v>
      </c>
      <c r="BG38" s="718"/>
      <c r="BH38" s="718" t="e">
        <f>IF(AND('Mapa final'!#REF!="Media",'Mapa final'!#REF!="Mayor"),CONCATENATE("R",'Mapa final'!#REF!),"")</f>
        <v>#REF!</v>
      </c>
      <c r="BI38" s="718"/>
      <c r="BJ38" s="718" t="e">
        <f>IF(AND('Mapa final'!#REF!="Media",'Mapa final'!#REF!="Mayor"),CONCATENATE("R",'Mapa final'!#REF!),"")</f>
        <v>#REF!</v>
      </c>
      <c r="BK38" s="718"/>
      <c r="BL38" s="718" t="e">
        <f>IF(AND('Mapa final'!#REF!="Media",'Mapa final'!#REF!="Mayor"),CONCATENATE("R",'Mapa final'!#REF!),"")</f>
        <v>#REF!</v>
      </c>
      <c r="BM38" s="718"/>
      <c r="BN38" s="718" t="e">
        <f>IF(AND('Mapa final'!#REF!="Media",'Mapa final'!#REF!="Mayor"),CONCATENATE("R",'Mapa final'!#REF!),"")</f>
        <v>#REF!</v>
      </c>
      <c r="BO38" s="718"/>
      <c r="BP38" s="718" t="e">
        <f>IF(AND('Mapa final'!#REF!="Media",'Mapa final'!#REF!="Mayor"),CONCATENATE("R",'Mapa final'!#REF!),"")</f>
        <v>#REF!</v>
      </c>
      <c r="BQ38" s="718"/>
      <c r="BR38" s="718" t="e">
        <f>IF(AND('Mapa final'!#REF!="Media",'Mapa final'!#REF!="Mayor"),CONCATENATE("R",'Mapa final'!#REF!),"")</f>
        <v>#REF!</v>
      </c>
      <c r="BS38" s="718"/>
      <c r="BT38" s="718" t="e">
        <f>IF(AND('Mapa final'!#REF!="Media",'Mapa final'!#REF!="Mayor"),CONCATENATE("R",'Mapa final'!#REF!),"")</f>
        <v>#REF!</v>
      </c>
      <c r="BU38" s="719"/>
      <c r="BV38" s="739" t="e">
        <f>IF(AND('Mapa final'!#REF!="Media",'Mapa final'!#REF!="Catastrófico"),CONCATENATE("R",'Mapa final'!#REF!),"")</f>
        <v>#REF!</v>
      </c>
      <c r="BW38" s="734"/>
      <c r="BX38" s="734" t="e">
        <f>IF(AND('Mapa final'!#REF!="Media",'Mapa final'!#REF!="Catastrófico"),CONCATENATE("R",'Mapa final'!#REF!),"")</f>
        <v>#REF!</v>
      </c>
      <c r="BY38" s="734"/>
      <c r="BZ38" s="734" t="e">
        <f>IF(AND('Mapa final'!#REF!="Media",'Mapa final'!#REF!="Catastrófico"),CONCATENATE("R",'Mapa final'!#REF!),"")</f>
        <v>#REF!</v>
      </c>
      <c r="CA38" s="734"/>
      <c r="CB38" s="734" t="e">
        <f>IF(AND('Mapa final'!#REF!="Media",'Mapa final'!#REF!="Catastrófico"),CONCATENATE("R",'Mapa final'!#REF!),"")</f>
        <v>#REF!</v>
      </c>
      <c r="CC38" s="734"/>
      <c r="CD38" s="734" t="e">
        <f>IF(AND('Mapa final'!#REF!="Media",'Mapa final'!#REF!="Catastrófico"),CONCATENATE("R",'Mapa final'!#REF!),"")</f>
        <v>#REF!</v>
      </c>
      <c r="CE38" s="734"/>
      <c r="CF38" s="734" t="e">
        <f>IF(AND('Mapa final'!#REF!="Media",'Mapa final'!#REF!="Catastrófico"),CONCATENATE("R",'Mapa final'!#REF!),"")</f>
        <v>#REF!</v>
      </c>
      <c r="CG38" s="734"/>
      <c r="CH38" s="734" t="e">
        <f>IF(AND('Mapa final'!#REF!="Media",'Mapa final'!#REF!="Catastrófico"),CONCATENATE("R",'Mapa final'!#REF!),"")</f>
        <v>#REF!</v>
      </c>
      <c r="CI38" s="734"/>
      <c r="CJ38" s="734" t="e">
        <f>IF(AND('Mapa final'!#REF!="Media",'Mapa final'!#REF!="Catastrófico"),CONCATENATE("R",'Mapa final'!#REF!),"")</f>
        <v>#REF!</v>
      </c>
      <c r="CK38" s="735"/>
      <c r="CL38" s="22"/>
      <c r="CM38" s="749" t="s">
        <v>76</v>
      </c>
      <c r="CN38" s="750"/>
      <c r="CO38" s="750"/>
      <c r="CP38" s="750"/>
      <c r="CQ38" s="750"/>
      <c r="CR38" s="751"/>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row>
    <row r="39" spans="1:130" ht="14.45" customHeight="1" x14ac:dyDescent="0.25">
      <c r="A39" s="22"/>
      <c r="B39" s="780"/>
      <c r="C39" s="780"/>
      <c r="D39" s="781"/>
      <c r="E39" s="703"/>
      <c r="F39" s="704"/>
      <c r="G39" s="704"/>
      <c r="H39" s="704"/>
      <c r="I39" s="704"/>
      <c r="J39" s="723"/>
      <c r="K39" s="721"/>
      <c r="L39" s="721"/>
      <c r="M39" s="721"/>
      <c r="N39" s="721"/>
      <c r="O39" s="721"/>
      <c r="P39" s="720"/>
      <c r="Q39" s="720"/>
      <c r="R39" s="720"/>
      <c r="S39" s="720"/>
      <c r="T39" s="721"/>
      <c r="U39" s="721"/>
      <c r="V39" s="721"/>
      <c r="W39" s="721"/>
      <c r="X39" s="721"/>
      <c r="Y39" s="721"/>
      <c r="Z39" s="723"/>
      <c r="AA39" s="721"/>
      <c r="AB39" s="721"/>
      <c r="AC39" s="721"/>
      <c r="AD39" s="721"/>
      <c r="AE39" s="721"/>
      <c r="AF39" s="720"/>
      <c r="AG39" s="720"/>
      <c r="AH39" s="720"/>
      <c r="AI39" s="720"/>
      <c r="AJ39" s="721"/>
      <c r="AK39" s="721"/>
      <c r="AL39" s="721"/>
      <c r="AM39" s="721"/>
      <c r="AN39" s="721"/>
      <c r="AO39" s="721"/>
      <c r="AP39" s="723"/>
      <c r="AQ39" s="721"/>
      <c r="AR39" s="721"/>
      <c r="AS39" s="721"/>
      <c r="AT39" s="721"/>
      <c r="AU39" s="721"/>
      <c r="AV39" s="720"/>
      <c r="AW39" s="720"/>
      <c r="AX39" s="720"/>
      <c r="AY39" s="720"/>
      <c r="AZ39" s="721"/>
      <c r="BA39" s="721"/>
      <c r="BB39" s="721"/>
      <c r="BC39" s="721"/>
      <c r="BD39" s="721"/>
      <c r="BE39" s="721"/>
      <c r="BF39" s="711"/>
      <c r="BG39" s="709"/>
      <c r="BH39" s="709"/>
      <c r="BI39" s="709"/>
      <c r="BJ39" s="709"/>
      <c r="BK39" s="709"/>
      <c r="BL39" s="709"/>
      <c r="BM39" s="709"/>
      <c r="BN39" s="709"/>
      <c r="BO39" s="709"/>
      <c r="BP39" s="709"/>
      <c r="BQ39" s="709"/>
      <c r="BR39" s="709"/>
      <c r="BS39" s="709"/>
      <c r="BT39" s="709"/>
      <c r="BU39" s="710"/>
      <c r="BV39" s="733"/>
      <c r="BW39" s="715"/>
      <c r="BX39" s="715"/>
      <c r="BY39" s="715"/>
      <c r="BZ39" s="715"/>
      <c r="CA39" s="715"/>
      <c r="CB39" s="715"/>
      <c r="CC39" s="715"/>
      <c r="CD39" s="715"/>
      <c r="CE39" s="715"/>
      <c r="CF39" s="715"/>
      <c r="CG39" s="715"/>
      <c r="CH39" s="715"/>
      <c r="CI39" s="715"/>
      <c r="CJ39" s="715"/>
      <c r="CK39" s="716"/>
      <c r="CL39" s="22"/>
      <c r="CM39" s="752"/>
      <c r="CN39" s="753"/>
      <c r="CO39" s="753"/>
      <c r="CP39" s="753"/>
      <c r="CQ39" s="753"/>
      <c r="CR39" s="754"/>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row>
    <row r="40" spans="1:130" ht="14.45" customHeight="1" x14ac:dyDescent="0.25">
      <c r="A40" s="22"/>
      <c r="B40" s="780"/>
      <c r="C40" s="780"/>
      <c r="D40" s="781"/>
      <c r="E40" s="703"/>
      <c r="F40" s="704"/>
      <c r="G40" s="704"/>
      <c r="H40" s="704"/>
      <c r="I40" s="704"/>
      <c r="J40" s="723" t="e">
        <f>IF(AND('Mapa final'!#REF!="Media",'Mapa final'!#REF!="Leve"),CONCATENATE("R",'Mapa final'!#REF!),"")</f>
        <v>#REF!</v>
      </c>
      <c r="K40" s="721"/>
      <c r="L40" s="721" t="e">
        <f>IF(AND('Mapa final'!#REF!="Media",'Mapa final'!#REF!="Leve"),CONCATENATE("R",'Mapa final'!#REF!),"")</f>
        <v>#REF!</v>
      </c>
      <c r="M40" s="721"/>
      <c r="N40" s="721" t="e">
        <f>IF(AND('Mapa final'!#REF!="Media",'Mapa final'!#REF!="Leve"),CONCATENATE("R",'Mapa final'!#REF!),"")</f>
        <v>#REF!</v>
      </c>
      <c r="O40" s="721"/>
      <c r="P40" s="720" t="e">
        <f>IF(AND('Mapa final'!#REF!="Media",'Mapa final'!#REF!="Leve"),CONCATENATE("R",'Mapa final'!#REF!),"")</f>
        <v>#REF!</v>
      </c>
      <c r="Q40" s="720"/>
      <c r="R40" s="720" t="e">
        <f>IF(AND('Mapa final'!#REF!="Media",'Mapa final'!#REF!="Leve"),CONCATENATE("R",'Mapa final'!#REF!),"")</f>
        <v>#REF!</v>
      </c>
      <c r="S40" s="720"/>
      <c r="T40" s="721" t="e">
        <f>IF(AND('Mapa final'!#REF!="Media",'Mapa final'!#REF!="Leve"),CONCATENATE("R",'Mapa final'!#REF!),"")</f>
        <v>#REF!</v>
      </c>
      <c r="U40" s="721"/>
      <c r="V40" s="721" t="e">
        <f>IF(AND('Mapa final'!#REF!="Media",'Mapa final'!#REF!="Leve"),CONCATENATE("R",'Mapa final'!#REF!),"")</f>
        <v>#REF!</v>
      </c>
      <c r="W40" s="721"/>
      <c r="X40" s="721" t="e">
        <f>IF(AND('Mapa final'!#REF!="Media",'Mapa final'!#REF!="Leve"),CONCATENATE("R",'Mapa final'!#REF!),"")</f>
        <v>#REF!</v>
      </c>
      <c r="Y40" s="732"/>
      <c r="Z40" s="723" t="e">
        <f>IF(AND('Mapa final'!#REF!="Media",'Mapa final'!#REF!="Menor"),CONCATENATE("R",'Mapa final'!#REF!),"")</f>
        <v>#REF!</v>
      </c>
      <c r="AA40" s="721"/>
      <c r="AB40" s="721" t="e">
        <f>IF(AND('Mapa final'!#REF!="Media",'Mapa final'!#REF!="Menor"),CONCATENATE("R",'Mapa final'!#REF!),"")</f>
        <v>#REF!</v>
      </c>
      <c r="AC40" s="721"/>
      <c r="AD40" s="721" t="e">
        <f>IF(AND('Mapa final'!#REF!="Media",'Mapa final'!#REF!="Menor"),CONCATENATE("R",'Mapa final'!#REF!),"")</f>
        <v>#REF!</v>
      </c>
      <c r="AE40" s="721"/>
      <c r="AF40" s="720" t="e">
        <f>IF(AND('Mapa final'!#REF!="Media",'Mapa final'!#REF!="Menor"),CONCATENATE("R",'Mapa final'!#REF!),"")</f>
        <v>#REF!</v>
      </c>
      <c r="AG40" s="720"/>
      <c r="AH40" s="720" t="e">
        <f>IF(AND('Mapa final'!#REF!="Media",'Mapa final'!#REF!="Menor"),CONCATENATE("R",'Mapa final'!#REF!),"")</f>
        <v>#REF!</v>
      </c>
      <c r="AI40" s="720"/>
      <c r="AJ40" s="721" t="e">
        <f>IF(AND('Mapa final'!#REF!="Media",'Mapa final'!#REF!="Menor"),CONCATENATE("R",'Mapa final'!#REF!),"")</f>
        <v>#REF!</v>
      </c>
      <c r="AK40" s="721"/>
      <c r="AL40" s="721" t="e">
        <f>IF(AND('Mapa final'!#REF!="Media",'Mapa final'!#REF!="Menor"),CONCATENATE("R",'Mapa final'!#REF!),"")</f>
        <v>#REF!</v>
      </c>
      <c r="AM40" s="721"/>
      <c r="AN40" s="721" t="e">
        <f>IF(AND('Mapa final'!#REF!="Media",'Mapa final'!#REF!="Menor"),CONCATENATE("R",'Mapa final'!#REF!),"")</f>
        <v>#REF!</v>
      </c>
      <c r="AO40" s="732"/>
      <c r="AP40" s="723" t="e">
        <f>IF(AND('Mapa final'!#REF!="Media",'Mapa final'!#REF!="Moderado"),CONCATENATE("R",'Mapa final'!#REF!),"")</f>
        <v>#REF!</v>
      </c>
      <c r="AQ40" s="721"/>
      <c r="AR40" s="721" t="e">
        <f>IF(AND('Mapa final'!#REF!="Media",'Mapa final'!#REF!="Moderado"),CONCATENATE("R",'Mapa final'!#REF!),"")</f>
        <v>#REF!</v>
      </c>
      <c r="AS40" s="721"/>
      <c r="AT40" s="721" t="e">
        <f>IF(AND('Mapa final'!#REF!="Media",'Mapa final'!#REF!="Moderado"),CONCATENATE("R",'Mapa final'!#REF!),"")</f>
        <v>#REF!</v>
      </c>
      <c r="AU40" s="721"/>
      <c r="AV40" s="720" t="e">
        <f>IF(AND('Mapa final'!#REF!="Media",'Mapa final'!#REF!="Moderado"),CONCATENATE("R",'Mapa final'!#REF!),"")</f>
        <v>#REF!</v>
      </c>
      <c r="AW40" s="720"/>
      <c r="AX40" s="720" t="e">
        <f>IF(AND('Mapa final'!#REF!="Media",'Mapa final'!#REF!="Moderado"),CONCATENATE("R",'Mapa final'!#REF!),"")</f>
        <v>#REF!</v>
      </c>
      <c r="AY40" s="720"/>
      <c r="AZ40" s="721" t="e">
        <f>IF(AND('Mapa final'!#REF!="Media",'Mapa final'!#REF!="Moderado"),CONCATENATE("R",'Mapa final'!#REF!),"")</f>
        <v>#REF!</v>
      </c>
      <c r="BA40" s="721"/>
      <c r="BB40" s="721" t="e">
        <f>IF(AND('Mapa final'!#REF!="Media",'Mapa final'!#REF!="Moderado"),CONCATENATE("R",'Mapa final'!#REF!),"")</f>
        <v>#REF!</v>
      </c>
      <c r="BC40" s="721"/>
      <c r="BD40" s="721" t="e">
        <f>IF(AND('Mapa final'!#REF!="Media",'Mapa final'!#REF!="Moderado"),CONCATENATE("R",'Mapa final'!#REF!),"")</f>
        <v>#REF!</v>
      </c>
      <c r="BE40" s="732"/>
      <c r="BF40" s="711" t="e">
        <f>IF(AND('Mapa final'!#REF!="Media",'Mapa final'!#REF!="Mayor"),CONCATENATE("R",'Mapa final'!#REF!),"")</f>
        <v>#REF!</v>
      </c>
      <c r="BG40" s="709"/>
      <c r="BH40" s="709" t="e">
        <f>IF(AND('Mapa final'!#REF!="Media",'Mapa final'!#REF!="Mayor"),CONCATENATE("R",'Mapa final'!#REF!),"")</f>
        <v>#REF!</v>
      </c>
      <c r="BI40" s="709"/>
      <c r="BJ40" s="709" t="e">
        <f>IF(AND('Mapa final'!#REF!="Media",'Mapa final'!#REF!="Mayor"),CONCATENATE("R",'Mapa final'!#REF!),"")</f>
        <v>#REF!</v>
      </c>
      <c r="BK40" s="709"/>
      <c r="BL40" s="709" t="e">
        <f>IF(AND('Mapa final'!#REF!="Media",'Mapa final'!#REF!="Mayor"),CONCATENATE("R",'Mapa final'!#REF!),"")</f>
        <v>#REF!</v>
      </c>
      <c r="BM40" s="709"/>
      <c r="BN40" s="709" t="e">
        <f>IF(AND('Mapa final'!#REF!="Media",'Mapa final'!#REF!="Mayor"),CONCATENATE("R",'Mapa final'!#REF!),"")</f>
        <v>#REF!</v>
      </c>
      <c r="BO40" s="709"/>
      <c r="BP40" s="709" t="e">
        <f>IF(AND('Mapa final'!#REF!="Media",'Mapa final'!#REF!="Mayor"),CONCATENATE("R",'Mapa final'!#REF!),"")</f>
        <v>#REF!</v>
      </c>
      <c r="BQ40" s="709"/>
      <c r="BR40" s="709" t="e">
        <f>IF(AND('Mapa final'!#REF!="Media",'Mapa final'!#REF!="Mayor"),CONCATENATE("R",'Mapa final'!#REF!),"")</f>
        <v>#REF!</v>
      </c>
      <c r="BS40" s="709"/>
      <c r="BT40" s="709" t="e">
        <f>IF(AND('Mapa final'!#REF!="Media",'Mapa final'!#REF!="Mayor"),CONCATENATE("R",'Mapa final'!#REF!),"")</f>
        <v>#REF!</v>
      </c>
      <c r="BU40" s="710"/>
      <c r="BV40" s="733" t="e">
        <f>IF(AND('Mapa final'!#REF!="Media",'Mapa final'!#REF!="Catastrófico"),CONCATENATE("R",'Mapa final'!#REF!),"")</f>
        <v>#REF!</v>
      </c>
      <c r="BW40" s="715"/>
      <c r="BX40" s="715" t="e">
        <f>IF(AND('Mapa final'!#REF!="Media",'Mapa final'!#REF!="Catastrófico"),CONCATENATE("R",'Mapa final'!#REF!),"")</f>
        <v>#REF!</v>
      </c>
      <c r="BY40" s="715"/>
      <c r="BZ40" s="715" t="e">
        <f>IF(AND('Mapa final'!#REF!="Media",'Mapa final'!#REF!="Catastrófico"),CONCATENATE("R",'Mapa final'!#REF!),"")</f>
        <v>#REF!</v>
      </c>
      <c r="CA40" s="715"/>
      <c r="CB40" s="715" t="e">
        <f>IF(AND('Mapa final'!#REF!="Media",'Mapa final'!#REF!="Catastrófico"),CONCATENATE("R",'Mapa final'!#REF!),"")</f>
        <v>#REF!</v>
      </c>
      <c r="CC40" s="715"/>
      <c r="CD40" s="715" t="e">
        <f>IF(AND('Mapa final'!#REF!="Media",'Mapa final'!#REF!="Catastrófico"),CONCATENATE("R",'Mapa final'!#REF!),"")</f>
        <v>#REF!</v>
      </c>
      <c r="CE40" s="715"/>
      <c r="CF40" s="715" t="e">
        <f>IF(AND('Mapa final'!#REF!="Media",'Mapa final'!#REF!="Catastrófico"),CONCATENATE("R",'Mapa final'!#REF!),"")</f>
        <v>#REF!</v>
      </c>
      <c r="CG40" s="715"/>
      <c r="CH40" s="715" t="e">
        <f>IF(AND('Mapa final'!#REF!="Media",'Mapa final'!#REF!="Catastrófico"),CONCATENATE("R",'Mapa final'!#REF!),"")</f>
        <v>#REF!</v>
      </c>
      <c r="CI40" s="715"/>
      <c r="CJ40" s="715" t="e">
        <f>IF(AND('Mapa final'!#REF!="Media",'Mapa final'!#REF!="Catastrófico"),CONCATENATE("R",'Mapa final'!#REF!),"")</f>
        <v>#REF!</v>
      </c>
      <c r="CK40" s="716"/>
      <c r="CL40" s="22"/>
      <c r="CM40" s="752"/>
      <c r="CN40" s="753"/>
      <c r="CO40" s="753"/>
      <c r="CP40" s="753"/>
      <c r="CQ40" s="753"/>
      <c r="CR40" s="754"/>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row>
    <row r="41" spans="1:130" ht="14.45" customHeight="1" x14ac:dyDescent="0.25">
      <c r="A41" s="22"/>
      <c r="B41" s="780"/>
      <c r="C41" s="780"/>
      <c r="D41" s="781"/>
      <c r="E41" s="703"/>
      <c r="F41" s="704"/>
      <c r="G41" s="704"/>
      <c r="H41" s="704"/>
      <c r="I41" s="704"/>
      <c r="J41" s="723"/>
      <c r="K41" s="721"/>
      <c r="L41" s="721"/>
      <c r="M41" s="721"/>
      <c r="N41" s="721"/>
      <c r="O41" s="721"/>
      <c r="P41" s="720"/>
      <c r="Q41" s="720"/>
      <c r="R41" s="720"/>
      <c r="S41" s="720"/>
      <c r="T41" s="721"/>
      <c r="U41" s="721"/>
      <c r="V41" s="721"/>
      <c r="W41" s="721"/>
      <c r="X41" s="721"/>
      <c r="Y41" s="732"/>
      <c r="Z41" s="723"/>
      <c r="AA41" s="721"/>
      <c r="AB41" s="721"/>
      <c r="AC41" s="721"/>
      <c r="AD41" s="721"/>
      <c r="AE41" s="721"/>
      <c r="AF41" s="720"/>
      <c r="AG41" s="720"/>
      <c r="AH41" s="720"/>
      <c r="AI41" s="720"/>
      <c r="AJ41" s="721"/>
      <c r="AK41" s="721"/>
      <c r="AL41" s="721"/>
      <c r="AM41" s="721"/>
      <c r="AN41" s="721"/>
      <c r="AO41" s="732"/>
      <c r="AP41" s="723"/>
      <c r="AQ41" s="721"/>
      <c r="AR41" s="721"/>
      <c r="AS41" s="721"/>
      <c r="AT41" s="721"/>
      <c r="AU41" s="721"/>
      <c r="AV41" s="720"/>
      <c r="AW41" s="720"/>
      <c r="AX41" s="720"/>
      <c r="AY41" s="720"/>
      <c r="AZ41" s="721"/>
      <c r="BA41" s="721"/>
      <c r="BB41" s="721"/>
      <c r="BC41" s="721"/>
      <c r="BD41" s="721"/>
      <c r="BE41" s="732"/>
      <c r="BF41" s="711"/>
      <c r="BG41" s="709"/>
      <c r="BH41" s="709"/>
      <c r="BI41" s="709"/>
      <c r="BJ41" s="709"/>
      <c r="BK41" s="709"/>
      <c r="BL41" s="709"/>
      <c r="BM41" s="709"/>
      <c r="BN41" s="709"/>
      <c r="BO41" s="709"/>
      <c r="BP41" s="709"/>
      <c r="BQ41" s="709"/>
      <c r="BR41" s="709"/>
      <c r="BS41" s="709"/>
      <c r="BT41" s="709"/>
      <c r="BU41" s="710"/>
      <c r="BV41" s="733"/>
      <c r="BW41" s="715"/>
      <c r="BX41" s="715"/>
      <c r="BY41" s="715"/>
      <c r="BZ41" s="715"/>
      <c r="CA41" s="715"/>
      <c r="CB41" s="715"/>
      <c r="CC41" s="715"/>
      <c r="CD41" s="715"/>
      <c r="CE41" s="715"/>
      <c r="CF41" s="715"/>
      <c r="CG41" s="715"/>
      <c r="CH41" s="715"/>
      <c r="CI41" s="715"/>
      <c r="CJ41" s="715"/>
      <c r="CK41" s="716"/>
      <c r="CL41" s="22"/>
      <c r="CM41" s="752"/>
      <c r="CN41" s="753"/>
      <c r="CO41" s="753"/>
      <c r="CP41" s="753"/>
      <c r="CQ41" s="753"/>
      <c r="CR41" s="754"/>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row>
    <row r="42" spans="1:130" ht="14.45" customHeight="1" x14ac:dyDescent="0.25">
      <c r="A42" s="22"/>
      <c r="B42" s="780"/>
      <c r="C42" s="780"/>
      <c r="D42" s="781"/>
      <c r="E42" s="703"/>
      <c r="F42" s="704"/>
      <c r="G42" s="704"/>
      <c r="H42" s="704"/>
      <c r="I42" s="704"/>
      <c r="J42" s="723" t="e">
        <f>IF(AND('Mapa final'!#REF!="Media",'Mapa final'!#REF!="Leve"),CONCATENATE("R",'Mapa final'!#REF!),"")</f>
        <v>#REF!</v>
      </c>
      <c r="K42" s="721"/>
      <c r="L42" s="721" t="e">
        <f>IF(AND('Mapa final'!#REF!="Media",'Mapa final'!#REF!="Leve"),CONCATENATE("R",'Mapa final'!#REF!),"")</f>
        <v>#REF!</v>
      </c>
      <c r="M42" s="721"/>
      <c r="N42" s="721" t="e">
        <f>IF(AND('Mapa final'!#REF!="Media",'Mapa final'!#REF!="Leve"),CONCATENATE("R",'Mapa final'!#REF!),"")</f>
        <v>#REF!</v>
      </c>
      <c r="O42" s="721"/>
      <c r="P42" s="720" t="e">
        <f>IF(AND('Mapa final'!#REF!="Media",'Mapa final'!#REF!="Leve"),CONCATENATE("R",'Mapa final'!#REF!),"")</f>
        <v>#REF!</v>
      </c>
      <c r="Q42" s="720"/>
      <c r="R42" s="720" t="e">
        <f>IF(AND('Mapa final'!#REF!="Media",'Mapa final'!#REF!="Leve"),CONCATENATE("R",'Mapa final'!#REF!),"")</f>
        <v>#REF!</v>
      </c>
      <c r="S42" s="720"/>
      <c r="T42" s="721" t="e">
        <f>IF(AND('Mapa final'!#REF!="Media",'Mapa final'!#REF!="Leve"),CONCATENATE("R",'Mapa final'!#REF!),"")</f>
        <v>#REF!</v>
      </c>
      <c r="U42" s="721"/>
      <c r="V42" s="721" t="e">
        <f>IF(AND('Mapa final'!#REF!="Media",'Mapa final'!#REF!="Leve"),CONCATENATE("R",'Mapa final'!#REF!),"")</f>
        <v>#REF!</v>
      </c>
      <c r="W42" s="721"/>
      <c r="X42" s="721" t="e">
        <f>IF(AND('Mapa final'!#REF!="Media",'Mapa final'!#REF!="Leve"),CONCATENATE("R",'Mapa final'!#REF!),"")</f>
        <v>#REF!</v>
      </c>
      <c r="Y42" s="732"/>
      <c r="Z42" s="723" t="e">
        <f>IF(AND('Mapa final'!#REF!="Media",'Mapa final'!#REF!="Menor"),CONCATENATE("R",'Mapa final'!#REF!),"")</f>
        <v>#REF!</v>
      </c>
      <c r="AA42" s="721"/>
      <c r="AB42" s="721" t="e">
        <f>IF(AND('Mapa final'!#REF!="Media",'Mapa final'!#REF!="Menor"),CONCATENATE("R",'Mapa final'!#REF!),"")</f>
        <v>#REF!</v>
      </c>
      <c r="AC42" s="721"/>
      <c r="AD42" s="721" t="e">
        <f>IF(AND('Mapa final'!#REF!="Media",'Mapa final'!#REF!="Menor"),CONCATENATE("R",'Mapa final'!#REF!),"")</f>
        <v>#REF!</v>
      </c>
      <c r="AE42" s="721"/>
      <c r="AF42" s="720" t="e">
        <f>IF(AND('Mapa final'!#REF!="Media",'Mapa final'!#REF!="Menor"),CONCATENATE("R",'Mapa final'!#REF!),"")</f>
        <v>#REF!</v>
      </c>
      <c r="AG42" s="720"/>
      <c r="AH42" s="720" t="e">
        <f>IF(AND('Mapa final'!#REF!="Media",'Mapa final'!#REF!="Menor"),CONCATENATE("R",'Mapa final'!#REF!),"")</f>
        <v>#REF!</v>
      </c>
      <c r="AI42" s="720"/>
      <c r="AJ42" s="721" t="e">
        <f>IF(AND('Mapa final'!#REF!="Media",'Mapa final'!#REF!="Menor"),CONCATENATE("R",'Mapa final'!#REF!),"")</f>
        <v>#REF!</v>
      </c>
      <c r="AK42" s="721"/>
      <c r="AL42" s="721" t="e">
        <f>IF(AND('Mapa final'!#REF!="Media",'Mapa final'!#REF!="Menor"),CONCATENATE("R",'Mapa final'!#REF!),"")</f>
        <v>#REF!</v>
      </c>
      <c r="AM42" s="721"/>
      <c r="AN42" s="721" t="e">
        <f>IF(AND('Mapa final'!#REF!="Media",'Mapa final'!#REF!="Menor"),CONCATENATE("R",'Mapa final'!#REF!),"")</f>
        <v>#REF!</v>
      </c>
      <c r="AO42" s="732"/>
      <c r="AP42" s="723" t="e">
        <f>IF(AND('Mapa final'!#REF!="Media",'Mapa final'!#REF!="Moderado"),CONCATENATE("R",'Mapa final'!#REF!),"")</f>
        <v>#REF!</v>
      </c>
      <c r="AQ42" s="721"/>
      <c r="AR42" s="721" t="e">
        <f>IF(AND('Mapa final'!#REF!="Media",'Mapa final'!#REF!="Moderado"),CONCATENATE("R",'Mapa final'!#REF!),"")</f>
        <v>#REF!</v>
      </c>
      <c r="AS42" s="721"/>
      <c r="AT42" s="721" t="e">
        <f>IF(AND('Mapa final'!#REF!="Media",'Mapa final'!#REF!="Moderado"),CONCATENATE("R",'Mapa final'!#REF!),"")</f>
        <v>#REF!</v>
      </c>
      <c r="AU42" s="721"/>
      <c r="AV42" s="720" t="e">
        <f>IF(AND('Mapa final'!#REF!="Media",'Mapa final'!#REF!="Moderado"),CONCATENATE("R",'Mapa final'!#REF!),"")</f>
        <v>#REF!</v>
      </c>
      <c r="AW42" s="720"/>
      <c r="AX42" s="720" t="e">
        <f>IF(AND('Mapa final'!#REF!="Media",'Mapa final'!#REF!="Moderado"),CONCATENATE("R",'Mapa final'!#REF!),"")</f>
        <v>#REF!</v>
      </c>
      <c r="AY42" s="720"/>
      <c r="AZ42" s="721" t="e">
        <f>IF(AND('Mapa final'!#REF!="Media",'Mapa final'!#REF!="Moderado"),CONCATENATE("R",'Mapa final'!#REF!),"")</f>
        <v>#REF!</v>
      </c>
      <c r="BA42" s="721"/>
      <c r="BB42" s="721" t="e">
        <f>IF(AND('Mapa final'!#REF!="Media",'Mapa final'!#REF!="Moderado"),CONCATENATE("R",'Mapa final'!#REF!),"")</f>
        <v>#REF!</v>
      </c>
      <c r="BC42" s="721"/>
      <c r="BD42" s="721" t="e">
        <f>IF(AND('Mapa final'!#REF!="Media",'Mapa final'!#REF!="Moderado"),CONCATENATE("R",'Mapa final'!#REF!),"")</f>
        <v>#REF!</v>
      </c>
      <c r="BE42" s="732"/>
      <c r="BF42" s="711" t="e">
        <f>IF(AND('Mapa final'!#REF!="Media",'Mapa final'!#REF!="Mayor"),CONCATENATE("R",'Mapa final'!#REF!),"")</f>
        <v>#REF!</v>
      </c>
      <c r="BG42" s="709"/>
      <c r="BH42" s="709" t="e">
        <f>IF(AND('Mapa final'!#REF!="Media",'Mapa final'!#REF!="Mayor"),CONCATENATE("R",'Mapa final'!#REF!),"")</f>
        <v>#REF!</v>
      </c>
      <c r="BI42" s="709"/>
      <c r="BJ42" s="709" t="e">
        <f>IF(AND('Mapa final'!#REF!="Media",'Mapa final'!#REF!="Mayor"),CONCATENATE("R",'Mapa final'!#REF!),"")</f>
        <v>#REF!</v>
      </c>
      <c r="BK42" s="709"/>
      <c r="BL42" s="709" t="e">
        <f>IF(AND('Mapa final'!#REF!="Media",'Mapa final'!#REF!="Mayor"),CONCATENATE("R",'Mapa final'!#REF!),"")</f>
        <v>#REF!</v>
      </c>
      <c r="BM42" s="709"/>
      <c r="BN42" s="709" t="e">
        <f>IF(AND('Mapa final'!#REF!="Media",'Mapa final'!#REF!="Mayor"),CONCATENATE("R",'Mapa final'!#REF!),"")</f>
        <v>#REF!</v>
      </c>
      <c r="BO42" s="709"/>
      <c r="BP42" s="709" t="e">
        <f>IF(AND('Mapa final'!#REF!="Media",'Mapa final'!#REF!="Mayor"),CONCATENATE("R",'Mapa final'!#REF!),"")</f>
        <v>#REF!</v>
      </c>
      <c r="BQ42" s="709"/>
      <c r="BR42" s="709" t="e">
        <f>IF(AND('Mapa final'!#REF!="Media",'Mapa final'!#REF!="Mayor"),CONCATENATE("R",'Mapa final'!#REF!),"")</f>
        <v>#REF!</v>
      </c>
      <c r="BS42" s="709"/>
      <c r="BT42" s="709" t="e">
        <f>IF(AND('Mapa final'!#REF!="Media",'Mapa final'!#REF!="Mayor"),CONCATENATE("R",'Mapa final'!#REF!),"")</f>
        <v>#REF!</v>
      </c>
      <c r="BU42" s="710"/>
      <c r="BV42" s="733" t="e">
        <f>IF(AND('Mapa final'!#REF!="Media",'Mapa final'!#REF!="Catastrófico"),CONCATENATE("R",'Mapa final'!#REF!),"")</f>
        <v>#REF!</v>
      </c>
      <c r="BW42" s="715"/>
      <c r="BX42" s="715" t="e">
        <f>IF(AND('Mapa final'!#REF!="Media",'Mapa final'!#REF!="Catastrófico"),CONCATENATE("R",'Mapa final'!#REF!),"")</f>
        <v>#REF!</v>
      </c>
      <c r="BY42" s="715"/>
      <c r="BZ42" s="715" t="e">
        <f>IF(AND('Mapa final'!#REF!="Media",'Mapa final'!#REF!="Catastrófico"),CONCATENATE("R",'Mapa final'!#REF!),"")</f>
        <v>#REF!</v>
      </c>
      <c r="CA42" s="715"/>
      <c r="CB42" s="715" t="e">
        <f>IF(AND('Mapa final'!#REF!="Media",'Mapa final'!#REF!="Catastrófico"),CONCATENATE("R",'Mapa final'!#REF!),"")</f>
        <v>#REF!</v>
      </c>
      <c r="CC42" s="715"/>
      <c r="CD42" s="715" t="e">
        <f>IF(AND('Mapa final'!#REF!="Media",'Mapa final'!#REF!="Catastrófico"),CONCATENATE("R",'Mapa final'!#REF!),"")</f>
        <v>#REF!</v>
      </c>
      <c r="CE42" s="715"/>
      <c r="CF42" s="715" t="e">
        <f>IF(AND('Mapa final'!#REF!="Media",'Mapa final'!#REF!="Catastrófico"),CONCATENATE("R",'Mapa final'!#REF!),"")</f>
        <v>#REF!</v>
      </c>
      <c r="CG42" s="715"/>
      <c r="CH42" s="715" t="e">
        <f>IF(AND('Mapa final'!#REF!="Media",'Mapa final'!#REF!="Catastrófico"),CONCATENATE("R",'Mapa final'!#REF!),"")</f>
        <v>#REF!</v>
      </c>
      <c r="CI42" s="715"/>
      <c r="CJ42" s="715" t="e">
        <f>IF(AND('Mapa final'!#REF!="Media",'Mapa final'!#REF!="Catastrófico"),CONCATENATE("R",'Mapa final'!#REF!),"")</f>
        <v>#REF!</v>
      </c>
      <c r="CK42" s="716"/>
      <c r="CL42" s="22"/>
      <c r="CM42" s="752"/>
      <c r="CN42" s="753"/>
      <c r="CO42" s="753"/>
      <c r="CP42" s="753"/>
      <c r="CQ42" s="753"/>
      <c r="CR42" s="754"/>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row>
    <row r="43" spans="1:130" ht="14.45" customHeight="1" x14ac:dyDescent="0.25">
      <c r="A43" s="22"/>
      <c r="B43" s="780"/>
      <c r="C43" s="780"/>
      <c r="D43" s="781"/>
      <c r="E43" s="703"/>
      <c r="F43" s="704"/>
      <c r="G43" s="704"/>
      <c r="H43" s="704"/>
      <c r="I43" s="704"/>
      <c r="J43" s="723"/>
      <c r="K43" s="721"/>
      <c r="L43" s="721"/>
      <c r="M43" s="721"/>
      <c r="N43" s="721"/>
      <c r="O43" s="721"/>
      <c r="P43" s="720"/>
      <c r="Q43" s="720"/>
      <c r="R43" s="720"/>
      <c r="S43" s="720"/>
      <c r="T43" s="721"/>
      <c r="U43" s="721"/>
      <c r="V43" s="721"/>
      <c r="W43" s="721"/>
      <c r="X43" s="721"/>
      <c r="Y43" s="732"/>
      <c r="Z43" s="723"/>
      <c r="AA43" s="721"/>
      <c r="AB43" s="721"/>
      <c r="AC43" s="721"/>
      <c r="AD43" s="721"/>
      <c r="AE43" s="721"/>
      <c r="AF43" s="720"/>
      <c r="AG43" s="720"/>
      <c r="AH43" s="720"/>
      <c r="AI43" s="720"/>
      <c r="AJ43" s="721"/>
      <c r="AK43" s="721"/>
      <c r="AL43" s="721"/>
      <c r="AM43" s="721"/>
      <c r="AN43" s="721"/>
      <c r="AO43" s="732"/>
      <c r="AP43" s="723"/>
      <c r="AQ43" s="721"/>
      <c r="AR43" s="721"/>
      <c r="AS43" s="721"/>
      <c r="AT43" s="721"/>
      <c r="AU43" s="721"/>
      <c r="AV43" s="720"/>
      <c r="AW43" s="720"/>
      <c r="AX43" s="720"/>
      <c r="AY43" s="720"/>
      <c r="AZ43" s="721"/>
      <c r="BA43" s="721"/>
      <c r="BB43" s="721"/>
      <c r="BC43" s="721"/>
      <c r="BD43" s="721"/>
      <c r="BE43" s="732"/>
      <c r="BF43" s="711"/>
      <c r="BG43" s="709"/>
      <c r="BH43" s="709"/>
      <c r="BI43" s="709"/>
      <c r="BJ43" s="709"/>
      <c r="BK43" s="709"/>
      <c r="BL43" s="709"/>
      <c r="BM43" s="709"/>
      <c r="BN43" s="709"/>
      <c r="BO43" s="709"/>
      <c r="BP43" s="709"/>
      <c r="BQ43" s="709"/>
      <c r="BR43" s="709"/>
      <c r="BS43" s="709"/>
      <c r="BT43" s="709"/>
      <c r="BU43" s="710"/>
      <c r="BV43" s="733"/>
      <c r="BW43" s="715"/>
      <c r="BX43" s="715"/>
      <c r="BY43" s="715"/>
      <c r="BZ43" s="715"/>
      <c r="CA43" s="715"/>
      <c r="CB43" s="715"/>
      <c r="CC43" s="715"/>
      <c r="CD43" s="715"/>
      <c r="CE43" s="715"/>
      <c r="CF43" s="715"/>
      <c r="CG43" s="715"/>
      <c r="CH43" s="715"/>
      <c r="CI43" s="715"/>
      <c r="CJ43" s="715"/>
      <c r="CK43" s="716"/>
      <c r="CL43" s="22"/>
      <c r="CM43" s="752"/>
      <c r="CN43" s="753"/>
      <c r="CO43" s="753"/>
      <c r="CP43" s="753"/>
      <c r="CQ43" s="753"/>
      <c r="CR43" s="754"/>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row>
    <row r="44" spans="1:130" ht="14.45" customHeight="1" x14ac:dyDescent="0.25">
      <c r="A44" s="22"/>
      <c r="B44" s="780"/>
      <c r="C44" s="780"/>
      <c r="D44" s="781"/>
      <c r="E44" s="703"/>
      <c r="F44" s="704"/>
      <c r="G44" s="704"/>
      <c r="H44" s="704"/>
      <c r="I44" s="704"/>
      <c r="J44" s="723" t="e">
        <f>IF(AND('Mapa final'!#REF!="Media",'Mapa final'!#REF!="Leve"),CONCATENATE("R",'Mapa final'!#REF!),"")</f>
        <v>#REF!</v>
      </c>
      <c r="K44" s="721"/>
      <c r="L44" s="721" t="e">
        <f>IF(AND('Mapa final'!#REF!="Media",'Mapa final'!#REF!="Leve"),CONCATENATE("R",'Mapa final'!#REF!),"")</f>
        <v>#REF!</v>
      </c>
      <c r="M44" s="721"/>
      <c r="N44" s="721" t="e">
        <f>IF(AND('Mapa final'!#REF!="Media",'Mapa final'!#REF!="Leve"),CONCATENATE("R",'Mapa final'!#REF!),"")</f>
        <v>#REF!</v>
      </c>
      <c r="O44" s="721"/>
      <c r="P44" s="720" t="e">
        <f>IF(AND('Mapa final'!#REF!="Media",'Mapa final'!#REF!="Leve"),CONCATENATE("R",'Mapa final'!#REF!),"")</f>
        <v>#REF!</v>
      </c>
      <c r="Q44" s="720"/>
      <c r="R44" s="720" t="e">
        <f>IF(AND('Mapa final'!#REF!="Media",'Mapa final'!#REF!="Leve"),CONCATENATE("R",'Mapa final'!#REF!),"")</f>
        <v>#REF!</v>
      </c>
      <c r="S44" s="720"/>
      <c r="T44" s="721" t="e">
        <f>IF(AND('Mapa final'!#REF!="Media",'Mapa final'!#REF!="Leve"),CONCATENATE("R",'Mapa final'!#REF!),"")</f>
        <v>#REF!</v>
      </c>
      <c r="U44" s="721"/>
      <c r="V44" s="721" t="e">
        <f>IF(AND('Mapa final'!#REF!="Media",'Mapa final'!#REF!="Leve"),CONCATENATE("R",'Mapa final'!#REF!),"")</f>
        <v>#REF!</v>
      </c>
      <c r="W44" s="721"/>
      <c r="X44" s="721" t="e">
        <f>IF(AND('Mapa final'!#REF!="Media",'Mapa final'!#REF!="Leve"),CONCATENATE("R",'Mapa final'!#REF!),"")</f>
        <v>#REF!</v>
      </c>
      <c r="Y44" s="732"/>
      <c r="Z44" s="723" t="e">
        <f>IF(AND('Mapa final'!#REF!="Media",'Mapa final'!#REF!="Menor"),CONCATENATE("R",'Mapa final'!#REF!),"")</f>
        <v>#REF!</v>
      </c>
      <c r="AA44" s="721"/>
      <c r="AB44" s="721" t="e">
        <f>IF(AND('Mapa final'!#REF!="Media",'Mapa final'!#REF!="Menor"),CONCATENATE("R",'Mapa final'!#REF!),"")</f>
        <v>#REF!</v>
      </c>
      <c r="AC44" s="721"/>
      <c r="AD44" s="721" t="e">
        <f>IF(AND('Mapa final'!#REF!="Media",'Mapa final'!#REF!="Menor"),CONCATENATE("R",'Mapa final'!#REF!),"")</f>
        <v>#REF!</v>
      </c>
      <c r="AE44" s="721"/>
      <c r="AF44" s="720" t="e">
        <f>IF(AND('Mapa final'!#REF!="Media",'Mapa final'!#REF!="Menor"),CONCATENATE("R",'Mapa final'!#REF!),"")</f>
        <v>#REF!</v>
      </c>
      <c r="AG44" s="720"/>
      <c r="AH44" s="720" t="e">
        <f>IF(AND('Mapa final'!#REF!="Media",'Mapa final'!#REF!="Menor"),CONCATENATE("R",'Mapa final'!#REF!),"")</f>
        <v>#REF!</v>
      </c>
      <c r="AI44" s="720"/>
      <c r="AJ44" s="721" t="e">
        <f>IF(AND('Mapa final'!#REF!="Media",'Mapa final'!#REF!="Menor"),CONCATENATE("R",'Mapa final'!#REF!),"")</f>
        <v>#REF!</v>
      </c>
      <c r="AK44" s="721"/>
      <c r="AL44" s="721" t="e">
        <f>IF(AND('Mapa final'!#REF!="Media",'Mapa final'!#REF!="Menor"),CONCATENATE("R",'Mapa final'!#REF!),"")</f>
        <v>#REF!</v>
      </c>
      <c r="AM44" s="721"/>
      <c r="AN44" s="721" t="e">
        <f>IF(AND('Mapa final'!#REF!="Media",'Mapa final'!#REF!="Menor"),CONCATENATE("R",'Mapa final'!#REF!),"")</f>
        <v>#REF!</v>
      </c>
      <c r="AO44" s="732"/>
      <c r="AP44" s="723" t="e">
        <f>IF(AND('Mapa final'!#REF!="Media",'Mapa final'!#REF!="Moderado"),CONCATENATE("R",'Mapa final'!#REF!),"")</f>
        <v>#REF!</v>
      </c>
      <c r="AQ44" s="721"/>
      <c r="AR44" s="721" t="e">
        <f>IF(AND('Mapa final'!#REF!="Media",'Mapa final'!#REF!="Moderado"),CONCATENATE("R",'Mapa final'!#REF!),"")</f>
        <v>#REF!</v>
      </c>
      <c r="AS44" s="721"/>
      <c r="AT44" s="721" t="e">
        <f>IF(AND('Mapa final'!#REF!="Media",'Mapa final'!#REF!="Moderado"),CONCATENATE("R",'Mapa final'!#REF!),"")</f>
        <v>#REF!</v>
      </c>
      <c r="AU44" s="721"/>
      <c r="AV44" s="720" t="e">
        <f>IF(AND('Mapa final'!#REF!="Media",'Mapa final'!#REF!="Moderado"),CONCATENATE("R",'Mapa final'!#REF!),"")</f>
        <v>#REF!</v>
      </c>
      <c r="AW44" s="720"/>
      <c r="AX44" s="720" t="e">
        <f>IF(AND('Mapa final'!#REF!="Media",'Mapa final'!#REF!="Moderado"),CONCATENATE("R",'Mapa final'!#REF!),"")</f>
        <v>#REF!</v>
      </c>
      <c r="AY44" s="720"/>
      <c r="AZ44" s="721" t="e">
        <f>IF(AND('Mapa final'!#REF!="Media",'Mapa final'!#REF!="Moderado"),CONCATENATE("R",'Mapa final'!#REF!),"")</f>
        <v>#REF!</v>
      </c>
      <c r="BA44" s="721"/>
      <c r="BB44" s="721" t="e">
        <f>IF(AND('Mapa final'!#REF!="Media",'Mapa final'!#REF!="Moderado"),CONCATENATE("R",'Mapa final'!#REF!),"")</f>
        <v>#REF!</v>
      </c>
      <c r="BC44" s="721"/>
      <c r="BD44" s="721" t="e">
        <f>IF(AND('Mapa final'!#REF!="Media",'Mapa final'!#REF!="Moderado"),CONCATENATE("R",'Mapa final'!#REF!),"")</f>
        <v>#REF!</v>
      </c>
      <c r="BE44" s="732"/>
      <c r="BF44" s="711" t="e">
        <f>IF(AND('Mapa final'!#REF!="Media",'Mapa final'!#REF!="Mayor"),CONCATENATE("R",'Mapa final'!#REF!),"")</f>
        <v>#REF!</v>
      </c>
      <c r="BG44" s="709"/>
      <c r="BH44" s="709" t="e">
        <f>IF(AND('Mapa final'!#REF!="Media",'Mapa final'!#REF!="Mayor"),CONCATENATE("R",'Mapa final'!#REF!),"")</f>
        <v>#REF!</v>
      </c>
      <c r="BI44" s="709"/>
      <c r="BJ44" s="709" t="e">
        <f>IF(AND('Mapa final'!#REF!="Media",'Mapa final'!#REF!="Mayor"),CONCATENATE("R",'Mapa final'!#REF!),"")</f>
        <v>#REF!</v>
      </c>
      <c r="BK44" s="709"/>
      <c r="BL44" s="709" t="e">
        <f>IF(AND('Mapa final'!#REF!="Media",'Mapa final'!#REF!="Mayor"),CONCATENATE("R",'Mapa final'!#REF!),"")</f>
        <v>#REF!</v>
      </c>
      <c r="BM44" s="709"/>
      <c r="BN44" s="709" t="e">
        <f>IF(AND('Mapa final'!#REF!="Media",'Mapa final'!#REF!="Mayor"),CONCATENATE("R",'Mapa final'!#REF!),"")</f>
        <v>#REF!</v>
      </c>
      <c r="BO44" s="709"/>
      <c r="BP44" s="709" t="e">
        <f>IF(AND('Mapa final'!#REF!="Media",'Mapa final'!#REF!="Mayor"),CONCATENATE("R",'Mapa final'!#REF!),"")</f>
        <v>#REF!</v>
      </c>
      <c r="BQ44" s="709"/>
      <c r="BR44" s="709" t="e">
        <f>IF(AND('Mapa final'!#REF!="Media",'Mapa final'!#REF!="Mayor"),CONCATENATE("R",'Mapa final'!#REF!),"")</f>
        <v>#REF!</v>
      </c>
      <c r="BS44" s="709"/>
      <c r="BT44" s="709" t="e">
        <f>IF(AND('Mapa final'!#REF!="Media",'Mapa final'!#REF!="Mayor"),CONCATENATE("R",'Mapa final'!#REF!),"")</f>
        <v>#REF!</v>
      </c>
      <c r="BU44" s="710"/>
      <c r="BV44" s="733" t="e">
        <f>IF(AND('Mapa final'!#REF!="Media",'Mapa final'!#REF!="Catastrófico"),CONCATENATE("R",'Mapa final'!#REF!),"")</f>
        <v>#REF!</v>
      </c>
      <c r="BW44" s="715"/>
      <c r="BX44" s="715" t="e">
        <f>IF(AND('Mapa final'!#REF!="Media",'Mapa final'!#REF!="Catastrófico"),CONCATENATE("R",'Mapa final'!#REF!),"")</f>
        <v>#REF!</v>
      </c>
      <c r="BY44" s="715"/>
      <c r="BZ44" s="715" t="e">
        <f>IF(AND('Mapa final'!#REF!="Media",'Mapa final'!#REF!="Catastrófico"),CONCATENATE("R",'Mapa final'!#REF!),"")</f>
        <v>#REF!</v>
      </c>
      <c r="CA44" s="715"/>
      <c r="CB44" s="715" t="e">
        <f>IF(AND('Mapa final'!#REF!="Media",'Mapa final'!#REF!="Catastrófico"),CONCATENATE("R",'Mapa final'!#REF!),"")</f>
        <v>#REF!</v>
      </c>
      <c r="CC44" s="715"/>
      <c r="CD44" s="715" t="e">
        <f>IF(AND('Mapa final'!#REF!="Media",'Mapa final'!#REF!="Catastrófico"),CONCATENATE("R",'Mapa final'!#REF!),"")</f>
        <v>#REF!</v>
      </c>
      <c r="CE44" s="715"/>
      <c r="CF44" s="715" t="e">
        <f>IF(AND('Mapa final'!#REF!="Media",'Mapa final'!#REF!="Catastrófico"),CONCATENATE("R",'Mapa final'!#REF!),"")</f>
        <v>#REF!</v>
      </c>
      <c r="CG44" s="715"/>
      <c r="CH44" s="715" t="e">
        <f>IF(AND('Mapa final'!#REF!="Media",'Mapa final'!#REF!="Catastrófico"),CONCATENATE("R",'Mapa final'!#REF!),"")</f>
        <v>#REF!</v>
      </c>
      <c r="CI44" s="715"/>
      <c r="CJ44" s="715" t="e">
        <f>IF(AND('Mapa final'!#REF!="Media",'Mapa final'!#REF!="Catastrófico"),CONCATENATE("R",'Mapa final'!#REF!),"")</f>
        <v>#REF!</v>
      </c>
      <c r="CK44" s="716"/>
      <c r="CL44" s="22"/>
      <c r="CM44" s="752"/>
      <c r="CN44" s="753"/>
      <c r="CO44" s="753"/>
      <c r="CP44" s="753"/>
      <c r="CQ44" s="753"/>
      <c r="CR44" s="754"/>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row>
    <row r="45" spans="1:130" ht="15" customHeight="1" x14ac:dyDescent="0.25">
      <c r="A45" s="22"/>
      <c r="B45" s="780"/>
      <c r="C45" s="780"/>
      <c r="D45" s="781"/>
      <c r="E45" s="703"/>
      <c r="F45" s="704"/>
      <c r="G45" s="704"/>
      <c r="H45" s="704"/>
      <c r="I45" s="704"/>
      <c r="J45" s="723"/>
      <c r="K45" s="721"/>
      <c r="L45" s="721"/>
      <c r="M45" s="721"/>
      <c r="N45" s="721"/>
      <c r="O45" s="721"/>
      <c r="P45" s="720"/>
      <c r="Q45" s="720"/>
      <c r="R45" s="720"/>
      <c r="S45" s="720"/>
      <c r="T45" s="721"/>
      <c r="U45" s="721"/>
      <c r="V45" s="721"/>
      <c r="W45" s="721"/>
      <c r="X45" s="721"/>
      <c r="Y45" s="732"/>
      <c r="Z45" s="723"/>
      <c r="AA45" s="721"/>
      <c r="AB45" s="721"/>
      <c r="AC45" s="721"/>
      <c r="AD45" s="721"/>
      <c r="AE45" s="721"/>
      <c r="AF45" s="720"/>
      <c r="AG45" s="720"/>
      <c r="AH45" s="720"/>
      <c r="AI45" s="720"/>
      <c r="AJ45" s="721"/>
      <c r="AK45" s="721"/>
      <c r="AL45" s="721"/>
      <c r="AM45" s="721"/>
      <c r="AN45" s="721"/>
      <c r="AO45" s="732"/>
      <c r="AP45" s="723"/>
      <c r="AQ45" s="721"/>
      <c r="AR45" s="721"/>
      <c r="AS45" s="721"/>
      <c r="AT45" s="721"/>
      <c r="AU45" s="721"/>
      <c r="AV45" s="720"/>
      <c r="AW45" s="720"/>
      <c r="AX45" s="720"/>
      <c r="AY45" s="720"/>
      <c r="AZ45" s="721"/>
      <c r="BA45" s="721"/>
      <c r="BB45" s="721"/>
      <c r="BC45" s="721"/>
      <c r="BD45" s="721"/>
      <c r="BE45" s="732"/>
      <c r="BF45" s="711"/>
      <c r="BG45" s="709"/>
      <c r="BH45" s="709"/>
      <c r="BI45" s="709"/>
      <c r="BJ45" s="709"/>
      <c r="BK45" s="709"/>
      <c r="BL45" s="709"/>
      <c r="BM45" s="709"/>
      <c r="BN45" s="709"/>
      <c r="BO45" s="709"/>
      <c r="BP45" s="709"/>
      <c r="BQ45" s="709"/>
      <c r="BR45" s="709"/>
      <c r="BS45" s="709"/>
      <c r="BT45" s="709"/>
      <c r="BU45" s="710"/>
      <c r="BV45" s="733"/>
      <c r="BW45" s="715"/>
      <c r="BX45" s="715"/>
      <c r="BY45" s="715"/>
      <c r="BZ45" s="715"/>
      <c r="CA45" s="715"/>
      <c r="CB45" s="715"/>
      <c r="CC45" s="715"/>
      <c r="CD45" s="715"/>
      <c r="CE45" s="715"/>
      <c r="CF45" s="715"/>
      <c r="CG45" s="715"/>
      <c r="CH45" s="715"/>
      <c r="CI45" s="715"/>
      <c r="CJ45" s="715"/>
      <c r="CK45" s="716"/>
      <c r="CL45" s="22"/>
      <c r="CM45" s="752"/>
      <c r="CN45" s="753"/>
      <c r="CO45" s="753"/>
      <c r="CP45" s="753"/>
      <c r="CQ45" s="753"/>
      <c r="CR45" s="754"/>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row>
    <row r="46" spans="1:130" ht="14.45" customHeight="1" x14ac:dyDescent="0.25">
      <c r="A46" s="22"/>
      <c r="B46" s="780"/>
      <c r="C46" s="780"/>
      <c r="D46" s="781"/>
      <c r="E46" s="703"/>
      <c r="F46" s="704"/>
      <c r="G46" s="704"/>
      <c r="H46" s="704"/>
      <c r="I46" s="704"/>
      <c r="J46" s="723" t="e">
        <f>IF(AND('Mapa final'!#REF!="Media",'Mapa final'!#REF!="Leve"),CONCATENATE("R",'Mapa final'!#REF!),"")</f>
        <v>#REF!</v>
      </c>
      <c r="K46" s="721"/>
      <c r="L46" s="721" t="e">
        <f>IF(AND('Mapa final'!#REF!="Media",'Mapa final'!#REF!="Leve"),CONCATENATE("R",'Mapa final'!#REF!),"")</f>
        <v>#REF!</v>
      </c>
      <c r="M46" s="721"/>
      <c r="N46" s="721" t="e">
        <f>IF(AND('Mapa final'!#REF!="Media",'Mapa final'!#REF!="Leve"),CONCATENATE("R",'Mapa final'!#REF!),"")</f>
        <v>#REF!</v>
      </c>
      <c r="O46" s="721"/>
      <c r="P46" s="721" t="e">
        <f>IF(AND('Mapa final'!#REF!="Media",'Mapa final'!#REF!="Leve"),CONCATENATE("R",'Mapa final'!#REF!),"")</f>
        <v>#REF!</v>
      </c>
      <c r="Q46" s="721"/>
      <c r="R46" s="721" t="e">
        <f>IF(AND('Mapa final'!#REF!="Media",'Mapa final'!#REF!="Leve"),CONCATENATE("R",'Mapa final'!#REF!),"")</f>
        <v>#REF!</v>
      </c>
      <c r="S46" s="721"/>
      <c r="T46" s="721" t="e">
        <f>IF(AND('Mapa final'!#REF!="Media",'Mapa final'!#REF!="Leve"),CONCATENATE("R",'Mapa final'!#REF!),"")</f>
        <v>#REF!</v>
      </c>
      <c r="U46" s="721"/>
      <c r="V46" s="721" t="e">
        <f>IF(AND('Mapa final'!#REF!="Media",'Mapa final'!#REF!="Leve"),CONCATENATE("R",'Mapa final'!#REF!),"")</f>
        <v>#REF!</v>
      </c>
      <c r="W46" s="721"/>
      <c r="X46" s="721" t="e">
        <f>IF(AND('Mapa final'!#REF!="Media",'Mapa final'!#REF!="Leve"),CONCATENATE("R",'Mapa final'!#REF!),"")</f>
        <v>#REF!</v>
      </c>
      <c r="Y46" s="732"/>
      <c r="Z46" s="723" t="e">
        <f>IF(AND('Mapa final'!#REF!="Media",'Mapa final'!#REF!="Menor"),CONCATENATE("R",'Mapa final'!#REF!),"")</f>
        <v>#REF!</v>
      </c>
      <c r="AA46" s="721"/>
      <c r="AB46" s="721" t="e">
        <f>IF(AND('Mapa final'!#REF!="Media",'Mapa final'!#REF!="Menor"),CONCATENATE("R",'Mapa final'!#REF!),"")</f>
        <v>#REF!</v>
      </c>
      <c r="AC46" s="721"/>
      <c r="AD46" s="721" t="e">
        <f>IF(AND('Mapa final'!#REF!="Media",'Mapa final'!#REF!="Menor"),CONCATENATE("R",'Mapa final'!#REF!),"")</f>
        <v>#REF!</v>
      </c>
      <c r="AE46" s="721"/>
      <c r="AF46" s="721" t="e">
        <f>IF(AND('Mapa final'!#REF!="Media",'Mapa final'!#REF!="Menor"),CONCATENATE("R",'Mapa final'!#REF!),"")</f>
        <v>#REF!</v>
      </c>
      <c r="AG46" s="721"/>
      <c r="AH46" s="721" t="e">
        <f>IF(AND('Mapa final'!#REF!="Media",'Mapa final'!#REF!="Menor"),CONCATENATE("R",'Mapa final'!#REF!),"")</f>
        <v>#REF!</v>
      </c>
      <c r="AI46" s="721"/>
      <c r="AJ46" s="721" t="e">
        <f>IF(AND('Mapa final'!#REF!="Media",'Mapa final'!#REF!="Menor"),CONCATENATE("R",'Mapa final'!#REF!),"")</f>
        <v>#REF!</v>
      </c>
      <c r="AK46" s="721"/>
      <c r="AL46" s="721" t="e">
        <f>IF(AND('Mapa final'!#REF!="Media",'Mapa final'!#REF!="Menor"),CONCATENATE("R",'Mapa final'!#REF!),"")</f>
        <v>#REF!</v>
      </c>
      <c r="AM46" s="721"/>
      <c r="AN46" s="721" t="e">
        <f>IF(AND('Mapa final'!#REF!="Media",'Mapa final'!#REF!="Menor"),CONCATENATE("R",'Mapa final'!#REF!),"")</f>
        <v>#REF!</v>
      </c>
      <c r="AO46" s="732"/>
      <c r="AP46" s="723" t="e">
        <f>IF(AND('Mapa final'!#REF!="Media",'Mapa final'!#REF!="Moderado"),CONCATENATE("R",'Mapa final'!#REF!),"")</f>
        <v>#REF!</v>
      </c>
      <c r="AQ46" s="721"/>
      <c r="AR46" s="721" t="e">
        <f>IF(AND('Mapa final'!#REF!="Media",'Mapa final'!#REF!="Moderado"),CONCATENATE("R",'Mapa final'!#REF!),"")</f>
        <v>#REF!</v>
      </c>
      <c r="AS46" s="721"/>
      <c r="AT46" s="721" t="e">
        <f>IF(AND('Mapa final'!#REF!="Media",'Mapa final'!#REF!="Moderado"),CONCATENATE("R",'Mapa final'!#REF!),"")</f>
        <v>#REF!</v>
      </c>
      <c r="AU46" s="721"/>
      <c r="AV46" s="721" t="e">
        <f>IF(AND('Mapa final'!#REF!="Media",'Mapa final'!#REF!="Moderado"),CONCATENATE("R",'Mapa final'!#REF!),"")</f>
        <v>#REF!</v>
      </c>
      <c r="AW46" s="721"/>
      <c r="AX46" s="721" t="e">
        <f>IF(AND('Mapa final'!#REF!="Media",'Mapa final'!#REF!="Moderado"),CONCATENATE("R",'Mapa final'!#REF!),"")</f>
        <v>#REF!</v>
      </c>
      <c r="AY46" s="721"/>
      <c r="AZ46" s="721" t="e">
        <f>IF(AND('Mapa final'!#REF!="Media",'Mapa final'!#REF!="Moderado"),CONCATENATE("R",'Mapa final'!#REF!),"")</f>
        <v>#REF!</v>
      </c>
      <c r="BA46" s="721"/>
      <c r="BB46" s="721" t="e">
        <f>IF(AND('Mapa final'!#REF!="Media",'Mapa final'!#REF!="Moderado"),CONCATENATE("R",'Mapa final'!#REF!),"")</f>
        <v>#REF!</v>
      </c>
      <c r="BC46" s="721"/>
      <c r="BD46" s="721" t="e">
        <f>IF(AND('Mapa final'!#REF!="Media",'Mapa final'!#REF!="Moderado"),CONCATENATE("R",'Mapa final'!#REF!),"")</f>
        <v>#REF!</v>
      </c>
      <c r="BE46" s="732"/>
      <c r="BF46" s="711" t="e">
        <f>IF(AND('Mapa final'!#REF!="Media",'Mapa final'!#REF!="Mayor"),CONCATENATE("R",'Mapa final'!#REF!),"")</f>
        <v>#REF!</v>
      </c>
      <c r="BG46" s="709"/>
      <c r="BH46" s="709" t="e">
        <f>IF(AND('Mapa final'!#REF!="Media",'Mapa final'!#REF!="Mayor"),CONCATENATE("R",'Mapa final'!#REF!),"")</f>
        <v>#REF!</v>
      </c>
      <c r="BI46" s="709"/>
      <c r="BJ46" s="709" t="e">
        <f>IF(AND('Mapa final'!#REF!="Media",'Mapa final'!#REF!="Mayor"),CONCATENATE("R",'Mapa final'!#REF!),"")</f>
        <v>#REF!</v>
      </c>
      <c r="BK46" s="709"/>
      <c r="BL46" s="709" t="e">
        <f>IF(AND('Mapa final'!#REF!="Media",'Mapa final'!#REF!="Mayor"),CONCATENATE("R",'Mapa final'!#REF!),"")</f>
        <v>#REF!</v>
      </c>
      <c r="BM46" s="709"/>
      <c r="BN46" s="709" t="e">
        <f>IF(AND('Mapa final'!#REF!="Media",'Mapa final'!#REF!="Mayor"),CONCATENATE("R",'Mapa final'!#REF!),"")</f>
        <v>#REF!</v>
      </c>
      <c r="BO46" s="709"/>
      <c r="BP46" s="709" t="e">
        <f>IF(AND('Mapa final'!#REF!="Media",'Mapa final'!#REF!="Mayor"),CONCATENATE("R",'Mapa final'!#REF!),"")</f>
        <v>#REF!</v>
      </c>
      <c r="BQ46" s="709"/>
      <c r="BR46" s="709" t="e">
        <f>IF(AND('Mapa final'!#REF!="Media",'Mapa final'!#REF!="Mayor"),CONCATENATE("R",'Mapa final'!#REF!),"")</f>
        <v>#REF!</v>
      </c>
      <c r="BS46" s="709"/>
      <c r="BT46" s="709" t="e">
        <f>IF(AND('Mapa final'!#REF!="Media",'Mapa final'!#REF!="Mayor"),CONCATENATE("R",'Mapa final'!#REF!),"")</f>
        <v>#REF!</v>
      </c>
      <c r="BU46" s="710"/>
      <c r="BV46" s="733" t="e">
        <f>IF(AND('Mapa final'!#REF!="Media",'Mapa final'!#REF!="Catastrófico"),CONCATENATE("R",'Mapa final'!#REF!),"")</f>
        <v>#REF!</v>
      </c>
      <c r="BW46" s="715"/>
      <c r="BX46" s="715" t="e">
        <f>IF(AND('Mapa final'!#REF!="Media",'Mapa final'!#REF!="Catastrófico"),CONCATENATE("R",'Mapa final'!#REF!),"")</f>
        <v>#REF!</v>
      </c>
      <c r="BY46" s="715"/>
      <c r="BZ46" s="715" t="e">
        <f>IF(AND('Mapa final'!#REF!="Media",'Mapa final'!#REF!="Catastrófico"),CONCATENATE("R",'Mapa final'!#REF!),"")</f>
        <v>#REF!</v>
      </c>
      <c r="CA46" s="715"/>
      <c r="CB46" s="715" t="e">
        <f>IF(AND('Mapa final'!#REF!="Media",'Mapa final'!#REF!="Catastrófico"),CONCATENATE("R",'Mapa final'!#REF!),"")</f>
        <v>#REF!</v>
      </c>
      <c r="CC46" s="715"/>
      <c r="CD46" s="715" t="e">
        <f>IF(AND('Mapa final'!#REF!="Media",'Mapa final'!#REF!="Catastrófico"),CONCATENATE("R",'Mapa final'!#REF!),"")</f>
        <v>#REF!</v>
      </c>
      <c r="CE46" s="715"/>
      <c r="CF46" s="715" t="e">
        <f>IF(AND('Mapa final'!#REF!="Media",'Mapa final'!#REF!="Catastrófico"),CONCATENATE("R",'Mapa final'!#REF!),"")</f>
        <v>#REF!</v>
      </c>
      <c r="CG46" s="715"/>
      <c r="CH46" s="715" t="e">
        <f>IF(AND('Mapa final'!#REF!="Media",'Mapa final'!#REF!="Catastrófico"),CONCATENATE("R",'Mapa final'!#REF!),"")</f>
        <v>#REF!</v>
      </c>
      <c r="CI46" s="715"/>
      <c r="CJ46" s="715" t="e">
        <f>IF(AND('Mapa final'!#REF!="Media",'Mapa final'!#REF!="Catastrófico"),CONCATENATE("R",'Mapa final'!#REF!),"")</f>
        <v>#REF!</v>
      </c>
      <c r="CK46" s="716"/>
      <c r="CL46" s="22"/>
      <c r="CM46" s="752"/>
      <c r="CN46" s="753"/>
      <c r="CO46" s="753"/>
      <c r="CP46" s="753"/>
      <c r="CQ46" s="753"/>
      <c r="CR46" s="754"/>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row>
    <row r="47" spans="1:130" ht="14.45" customHeight="1" x14ac:dyDescent="0.25">
      <c r="A47" s="22"/>
      <c r="B47" s="780"/>
      <c r="C47" s="780"/>
      <c r="D47" s="781"/>
      <c r="E47" s="703"/>
      <c r="F47" s="704"/>
      <c r="G47" s="704"/>
      <c r="H47" s="704"/>
      <c r="I47" s="704"/>
      <c r="J47" s="723"/>
      <c r="K47" s="721"/>
      <c r="L47" s="721"/>
      <c r="M47" s="721"/>
      <c r="N47" s="721"/>
      <c r="O47" s="721"/>
      <c r="P47" s="721"/>
      <c r="Q47" s="721"/>
      <c r="R47" s="721"/>
      <c r="S47" s="721"/>
      <c r="T47" s="721"/>
      <c r="U47" s="721"/>
      <c r="V47" s="721"/>
      <c r="W47" s="721"/>
      <c r="X47" s="721"/>
      <c r="Y47" s="732"/>
      <c r="Z47" s="723"/>
      <c r="AA47" s="721"/>
      <c r="AB47" s="721"/>
      <c r="AC47" s="721"/>
      <c r="AD47" s="721"/>
      <c r="AE47" s="721"/>
      <c r="AF47" s="721"/>
      <c r="AG47" s="721"/>
      <c r="AH47" s="721"/>
      <c r="AI47" s="721"/>
      <c r="AJ47" s="721"/>
      <c r="AK47" s="721"/>
      <c r="AL47" s="721"/>
      <c r="AM47" s="721"/>
      <c r="AN47" s="721"/>
      <c r="AO47" s="732"/>
      <c r="AP47" s="723"/>
      <c r="AQ47" s="721"/>
      <c r="AR47" s="721"/>
      <c r="AS47" s="721"/>
      <c r="AT47" s="721"/>
      <c r="AU47" s="721"/>
      <c r="AV47" s="721"/>
      <c r="AW47" s="721"/>
      <c r="AX47" s="721"/>
      <c r="AY47" s="721"/>
      <c r="AZ47" s="721"/>
      <c r="BA47" s="721"/>
      <c r="BB47" s="721"/>
      <c r="BC47" s="721"/>
      <c r="BD47" s="721"/>
      <c r="BE47" s="732"/>
      <c r="BF47" s="711"/>
      <c r="BG47" s="709"/>
      <c r="BH47" s="709"/>
      <c r="BI47" s="709"/>
      <c r="BJ47" s="709"/>
      <c r="BK47" s="709"/>
      <c r="BL47" s="709"/>
      <c r="BM47" s="709"/>
      <c r="BN47" s="709"/>
      <c r="BO47" s="709"/>
      <c r="BP47" s="709"/>
      <c r="BQ47" s="709"/>
      <c r="BR47" s="709"/>
      <c r="BS47" s="709"/>
      <c r="BT47" s="709"/>
      <c r="BU47" s="710"/>
      <c r="BV47" s="733"/>
      <c r="BW47" s="715"/>
      <c r="BX47" s="715"/>
      <c r="BY47" s="715"/>
      <c r="BZ47" s="715"/>
      <c r="CA47" s="715"/>
      <c r="CB47" s="715"/>
      <c r="CC47" s="715"/>
      <c r="CD47" s="715"/>
      <c r="CE47" s="715"/>
      <c r="CF47" s="715"/>
      <c r="CG47" s="715"/>
      <c r="CH47" s="715"/>
      <c r="CI47" s="715"/>
      <c r="CJ47" s="715"/>
      <c r="CK47" s="716"/>
      <c r="CL47" s="22"/>
      <c r="CM47" s="752"/>
      <c r="CN47" s="753"/>
      <c r="CO47" s="753"/>
      <c r="CP47" s="753"/>
      <c r="CQ47" s="753"/>
      <c r="CR47" s="754"/>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row>
    <row r="48" spans="1:130" ht="14.45" customHeight="1" x14ac:dyDescent="0.25">
      <c r="A48" s="22"/>
      <c r="B48" s="780"/>
      <c r="C48" s="780"/>
      <c r="D48" s="781"/>
      <c r="E48" s="703"/>
      <c r="F48" s="704"/>
      <c r="G48" s="704"/>
      <c r="H48" s="704"/>
      <c r="I48" s="704"/>
      <c r="J48" s="723" t="e">
        <f>IF(AND('Mapa final'!#REF!="Media",'Mapa final'!#REF!="Leve"),CONCATENATE("R",'Mapa final'!#REF!),"")</f>
        <v>#REF!</v>
      </c>
      <c r="K48" s="721"/>
      <c r="L48" s="721" t="e">
        <f>IF(AND('Mapa final'!#REF!="Media",'Mapa final'!#REF!="Leve"),CONCATENATE("R",'Mapa final'!#REF!),"")</f>
        <v>#REF!</v>
      </c>
      <c r="M48" s="721"/>
      <c r="N48" s="721" t="e">
        <f>IF(AND('Mapa final'!#REF!="Media",'Mapa final'!#REF!="Leve"),CONCATENATE("R",'Mapa final'!#REF!),"")</f>
        <v>#REF!</v>
      </c>
      <c r="O48" s="721"/>
      <c r="P48" s="721" t="e">
        <f>IF(AND('Mapa final'!#REF!="Media",'Mapa final'!#REF!="Leve"),CONCATENATE("R",'Mapa final'!#REF!),"")</f>
        <v>#REF!</v>
      </c>
      <c r="Q48" s="721"/>
      <c r="R48" s="721" t="e">
        <f>IF(AND('Mapa final'!#REF!="Media",'Mapa final'!#REF!="Leve"),CONCATENATE("R",'Mapa final'!#REF!),"")</f>
        <v>#REF!</v>
      </c>
      <c r="S48" s="721"/>
      <c r="T48" s="721" t="e">
        <f>IF(AND('Mapa final'!#REF!="Media",'Mapa final'!#REF!="Leve"),CONCATENATE("R",'Mapa final'!#REF!),"")</f>
        <v>#REF!</v>
      </c>
      <c r="U48" s="721"/>
      <c r="V48" s="721" t="e">
        <f>IF(AND('Mapa final'!#REF!="Media",'Mapa final'!#REF!="Leve"),CONCATENATE("R",'Mapa final'!#REF!),"")</f>
        <v>#REF!</v>
      </c>
      <c r="W48" s="721"/>
      <c r="X48" s="721" t="e">
        <f>IF(AND('Mapa final'!#REF!="Media",'Mapa final'!#REF!="Leve"),CONCATENATE("R",'Mapa final'!#REF!),"")</f>
        <v>#REF!</v>
      </c>
      <c r="Y48" s="732"/>
      <c r="Z48" s="723" t="e">
        <f>IF(AND('Mapa final'!#REF!="Media",'Mapa final'!#REF!="Menor"),CONCATENATE("R",'Mapa final'!#REF!),"")</f>
        <v>#REF!</v>
      </c>
      <c r="AA48" s="721"/>
      <c r="AB48" s="721" t="e">
        <f>IF(AND('Mapa final'!#REF!="Media",'Mapa final'!#REF!="Menor"),CONCATENATE("R",'Mapa final'!#REF!),"")</f>
        <v>#REF!</v>
      </c>
      <c r="AC48" s="721"/>
      <c r="AD48" s="721" t="e">
        <f>IF(AND('Mapa final'!#REF!="Media",'Mapa final'!#REF!="Menor"),CONCATENATE("R",'Mapa final'!#REF!),"")</f>
        <v>#REF!</v>
      </c>
      <c r="AE48" s="721"/>
      <c r="AF48" s="721" t="e">
        <f>IF(AND('Mapa final'!#REF!="Media",'Mapa final'!#REF!="Menor"),CONCATENATE("R",'Mapa final'!#REF!),"")</f>
        <v>#REF!</v>
      </c>
      <c r="AG48" s="721"/>
      <c r="AH48" s="721" t="e">
        <f>IF(AND('Mapa final'!#REF!="Media",'Mapa final'!#REF!="Menor"),CONCATENATE("R",'Mapa final'!#REF!),"")</f>
        <v>#REF!</v>
      </c>
      <c r="AI48" s="721"/>
      <c r="AJ48" s="721" t="e">
        <f>IF(AND('Mapa final'!#REF!="Media",'Mapa final'!#REF!="Menor"),CONCATENATE("R",'Mapa final'!#REF!),"")</f>
        <v>#REF!</v>
      </c>
      <c r="AK48" s="721"/>
      <c r="AL48" s="721" t="e">
        <f>IF(AND('Mapa final'!#REF!="Media",'Mapa final'!#REF!="Menor"),CONCATENATE("R",'Mapa final'!#REF!),"")</f>
        <v>#REF!</v>
      </c>
      <c r="AM48" s="721"/>
      <c r="AN48" s="721" t="e">
        <f>IF(AND('Mapa final'!#REF!="Media",'Mapa final'!#REF!="Menor"),CONCATENATE("R",'Mapa final'!#REF!),"")</f>
        <v>#REF!</v>
      </c>
      <c r="AO48" s="732"/>
      <c r="AP48" s="723" t="e">
        <f>IF(AND('Mapa final'!#REF!="Media",'Mapa final'!#REF!="Moderado"),CONCATENATE("R",'Mapa final'!#REF!),"")</f>
        <v>#REF!</v>
      </c>
      <c r="AQ48" s="721"/>
      <c r="AR48" s="721" t="e">
        <f>IF(AND('Mapa final'!#REF!="Media",'Mapa final'!#REF!="Moderado"),CONCATENATE("R",'Mapa final'!#REF!),"")</f>
        <v>#REF!</v>
      </c>
      <c r="AS48" s="721"/>
      <c r="AT48" s="721" t="e">
        <f>IF(AND('Mapa final'!#REF!="Media",'Mapa final'!#REF!="Moderado"),CONCATENATE("R",'Mapa final'!#REF!),"")</f>
        <v>#REF!</v>
      </c>
      <c r="AU48" s="721"/>
      <c r="AV48" s="721" t="e">
        <f>IF(AND('Mapa final'!#REF!="Media",'Mapa final'!#REF!="Moderado"),CONCATENATE("R",'Mapa final'!#REF!),"")</f>
        <v>#REF!</v>
      </c>
      <c r="AW48" s="721"/>
      <c r="AX48" s="721" t="e">
        <f>IF(AND('Mapa final'!#REF!="Media",'Mapa final'!#REF!="Moderado"),CONCATENATE("R",'Mapa final'!#REF!),"")</f>
        <v>#REF!</v>
      </c>
      <c r="AY48" s="721"/>
      <c r="AZ48" s="721" t="e">
        <f>IF(AND('Mapa final'!#REF!="Media",'Mapa final'!#REF!="Moderado"),CONCATENATE("R",'Mapa final'!#REF!),"")</f>
        <v>#REF!</v>
      </c>
      <c r="BA48" s="721"/>
      <c r="BB48" s="721" t="e">
        <f>IF(AND('Mapa final'!#REF!="Media",'Mapa final'!#REF!="Moderado"),CONCATENATE("R",'Mapa final'!#REF!),"")</f>
        <v>#REF!</v>
      </c>
      <c r="BC48" s="721"/>
      <c r="BD48" s="721" t="e">
        <f>IF(AND('Mapa final'!#REF!="Media",'Mapa final'!#REF!="Moderado"),CONCATENATE("R",'Mapa final'!#REF!),"")</f>
        <v>#REF!</v>
      </c>
      <c r="BE48" s="732"/>
      <c r="BF48" s="711" t="e">
        <f>IF(AND('Mapa final'!#REF!="Media",'Mapa final'!#REF!="Mayor"),CONCATENATE("R",'Mapa final'!#REF!),"")</f>
        <v>#REF!</v>
      </c>
      <c r="BG48" s="709"/>
      <c r="BH48" s="709" t="e">
        <f>IF(AND('Mapa final'!#REF!="Media",'Mapa final'!#REF!="Mayor"),CONCATENATE("R",'Mapa final'!#REF!),"")</f>
        <v>#REF!</v>
      </c>
      <c r="BI48" s="709"/>
      <c r="BJ48" s="709" t="e">
        <f>IF(AND('Mapa final'!#REF!="Media",'Mapa final'!#REF!="Mayor"),CONCATENATE("R",'Mapa final'!#REF!),"")</f>
        <v>#REF!</v>
      </c>
      <c r="BK48" s="709"/>
      <c r="BL48" s="709" t="e">
        <f>IF(AND('Mapa final'!#REF!="Media",'Mapa final'!#REF!="Mayor"),CONCATENATE("R",'Mapa final'!#REF!),"")</f>
        <v>#REF!</v>
      </c>
      <c r="BM48" s="709"/>
      <c r="BN48" s="709" t="e">
        <f>IF(AND('Mapa final'!#REF!="Media",'Mapa final'!#REF!="Mayor"),CONCATENATE("R",'Mapa final'!#REF!),"")</f>
        <v>#REF!</v>
      </c>
      <c r="BO48" s="709"/>
      <c r="BP48" s="709" t="e">
        <f>IF(AND('Mapa final'!#REF!="Media",'Mapa final'!#REF!="Mayor"),CONCATENATE("R",'Mapa final'!#REF!),"")</f>
        <v>#REF!</v>
      </c>
      <c r="BQ48" s="709"/>
      <c r="BR48" s="709" t="e">
        <f>IF(AND('Mapa final'!#REF!="Media",'Mapa final'!#REF!="Mayor"),CONCATENATE("R",'Mapa final'!#REF!),"")</f>
        <v>#REF!</v>
      </c>
      <c r="BS48" s="709"/>
      <c r="BT48" s="709" t="e">
        <f>IF(AND('Mapa final'!#REF!="Media",'Mapa final'!#REF!="Mayor"),CONCATENATE("R",'Mapa final'!#REF!),"")</f>
        <v>#REF!</v>
      </c>
      <c r="BU48" s="710"/>
      <c r="BV48" s="733" t="e">
        <f>IF(AND('Mapa final'!#REF!="Media",'Mapa final'!#REF!="Catastrófico"),CONCATENATE("R",'Mapa final'!#REF!),"")</f>
        <v>#REF!</v>
      </c>
      <c r="BW48" s="715"/>
      <c r="BX48" s="715" t="e">
        <f>IF(AND('Mapa final'!#REF!="Media",'Mapa final'!#REF!="Catastrófico"),CONCATENATE("R",'Mapa final'!#REF!),"")</f>
        <v>#REF!</v>
      </c>
      <c r="BY48" s="715"/>
      <c r="BZ48" s="715" t="e">
        <f>IF(AND('Mapa final'!#REF!="Media",'Mapa final'!#REF!="Catastrófico"),CONCATENATE("R",'Mapa final'!#REF!),"")</f>
        <v>#REF!</v>
      </c>
      <c r="CA48" s="715"/>
      <c r="CB48" s="715" t="e">
        <f>IF(AND('Mapa final'!#REF!="Media",'Mapa final'!#REF!="Catastrófico"),CONCATENATE("R",'Mapa final'!#REF!),"")</f>
        <v>#REF!</v>
      </c>
      <c r="CC48" s="715"/>
      <c r="CD48" s="715" t="e">
        <f>IF(AND('Mapa final'!#REF!="Media",'Mapa final'!#REF!="Catastrófico"),CONCATENATE("R",'Mapa final'!#REF!),"")</f>
        <v>#REF!</v>
      </c>
      <c r="CE48" s="715"/>
      <c r="CF48" s="715" t="e">
        <f>IF(AND('Mapa final'!#REF!="Media",'Mapa final'!#REF!="Catastrófico"),CONCATENATE("R",'Mapa final'!#REF!),"")</f>
        <v>#REF!</v>
      </c>
      <c r="CG48" s="715"/>
      <c r="CH48" s="715" t="e">
        <f>IF(AND('Mapa final'!#REF!="Media",'Mapa final'!#REF!="Catastrófico"),CONCATENATE("R",'Mapa final'!#REF!),"")</f>
        <v>#REF!</v>
      </c>
      <c r="CI48" s="715"/>
      <c r="CJ48" s="715" t="e">
        <f>IF(AND('Mapa final'!#REF!="Media",'Mapa final'!#REF!="Catastrófico"),CONCATENATE("R",'Mapa final'!#REF!),"")</f>
        <v>#REF!</v>
      </c>
      <c r="CK48" s="716"/>
      <c r="CL48" s="22"/>
      <c r="CM48" s="752"/>
      <c r="CN48" s="753"/>
      <c r="CO48" s="753"/>
      <c r="CP48" s="753"/>
      <c r="CQ48" s="753"/>
      <c r="CR48" s="754"/>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row>
    <row r="49" spans="1:130" ht="14.45" customHeight="1" x14ac:dyDescent="0.25">
      <c r="A49" s="22"/>
      <c r="B49" s="780"/>
      <c r="C49" s="780"/>
      <c r="D49" s="781"/>
      <c r="E49" s="703"/>
      <c r="F49" s="704"/>
      <c r="G49" s="704"/>
      <c r="H49" s="704"/>
      <c r="I49" s="704"/>
      <c r="J49" s="723"/>
      <c r="K49" s="721"/>
      <c r="L49" s="721"/>
      <c r="M49" s="721"/>
      <c r="N49" s="721"/>
      <c r="O49" s="721"/>
      <c r="P49" s="721"/>
      <c r="Q49" s="721"/>
      <c r="R49" s="721"/>
      <c r="S49" s="721"/>
      <c r="T49" s="721"/>
      <c r="U49" s="721"/>
      <c r="V49" s="721"/>
      <c r="W49" s="721"/>
      <c r="X49" s="721"/>
      <c r="Y49" s="732"/>
      <c r="Z49" s="723"/>
      <c r="AA49" s="721"/>
      <c r="AB49" s="721"/>
      <c r="AC49" s="721"/>
      <c r="AD49" s="721"/>
      <c r="AE49" s="721"/>
      <c r="AF49" s="721"/>
      <c r="AG49" s="721"/>
      <c r="AH49" s="721"/>
      <c r="AI49" s="721"/>
      <c r="AJ49" s="721"/>
      <c r="AK49" s="721"/>
      <c r="AL49" s="721"/>
      <c r="AM49" s="721"/>
      <c r="AN49" s="721"/>
      <c r="AO49" s="732"/>
      <c r="AP49" s="723"/>
      <c r="AQ49" s="721"/>
      <c r="AR49" s="721"/>
      <c r="AS49" s="721"/>
      <c r="AT49" s="721"/>
      <c r="AU49" s="721"/>
      <c r="AV49" s="721"/>
      <c r="AW49" s="721"/>
      <c r="AX49" s="721"/>
      <c r="AY49" s="721"/>
      <c r="AZ49" s="721"/>
      <c r="BA49" s="721"/>
      <c r="BB49" s="721"/>
      <c r="BC49" s="721"/>
      <c r="BD49" s="721"/>
      <c r="BE49" s="732"/>
      <c r="BF49" s="711"/>
      <c r="BG49" s="709"/>
      <c r="BH49" s="709"/>
      <c r="BI49" s="709"/>
      <c r="BJ49" s="709"/>
      <c r="BK49" s="709"/>
      <c r="BL49" s="709"/>
      <c r="BM49" s="709"/>
      <c r="BN49" s="709"/>
      <c r="BO49" s="709"/>
      <c r="BP49" s="709"/>
      <c r="BQ49" s="709"/>
      <c r="BR49" s="709"/>
      <c r="BS49" s="709"/>
      <c r="BT49" s="709"/>
      <c r="BU49" s="710"/>
      <c r="BV49" s="733"/>
      <c r="BW49" s="715"/>
      <c r="BX49" s="715"/>
      <c r="BY49" s="715"/>
      <c r="BZ49" s="715"/>
      <c r="CA49" s="715"/>
      <c r="CB49" s="715"/>
      <c r="CC49" s="715"/>
      <c r="CD49" s="715"/>
      <c r="CE49" s="715"/>
      <c r="CF49" s="715"/>
      <c r="CG49" s="715"/>
      <c r="CH49" s="715"/>
      <c r="CI49" s="715"/>
      <c r="CJ49" s="715"/>
      <c r="CK49" s="716"/>
      <c r="CL49" s="22"/>
      <c r="CM49" s="752"/>
      <c r="CN49" s="753"/>
      <c r="CO49" s="753"/>
      <c r="CP49" s="753"/>
      <c r="CQ49" s="753"/>
      <c r="CR49" s="754"/>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row>
    <row r="50" spans="1:130" ht="14.45" customHeight="1" x14ac:dyDescent="0.25">
      <c r="A50" s="22"/>
      <c r="B50" s="780"/>
      <c r="C50" s="780"/>
      <c r="D50" s="781"/>
      <c r="E50" s="703"/>
      <c r="F50" s="704"/>
      <c r="G50" s="704"/>
      <c r="H50" s="704"/>
      <c r="I50" s="704"/>
      <c r="J50" s="723" t="e">
        <f>IF(AND('Mapa final'!#REF!="Media",'Mapa final'!#REF!="Leve"),CONCATENATE("R",'Mapa final'!#REF!),"")</f>
        <v>#REF!</v>
      </c>
      <c r="K50" s="721"/>
      <c r="L50" s="721" t="e">
        <f>IF(AND('Mapa final'!#REF!="Media",'Mapa final'!#REF!="Leve"),CONCATENATE("R",'Mapa final'!#REF!),"")</f>
        <v>#REF!</v>
      </c>
      <c r="M50" s="721"/>
      <c r="N50" s="721" t="e">
        <f>IF(AND('Mapa final'!#REF!="Media",'Mapa final'!#REF!="Leve"),CONCATENATE("R",'Mapa final'!#REF!),"")</f>
        <v>#REF!</v>
      </c>
      <c r="O50" s="721"/>
      <c r="P50" s="721" t="e">
        <f>IF(AND('Mapa final'!#REF!="Media",'Mapa final'!#REF!="Leve"),CONCATENATE("R",'Mapa final'!#REF!),"")</f>
        <v>#REF!</v>
      </c>
      <c r="Q50" s="721"/>
      <c r="R50" s="721" t="e">
        <f>IF(AND('Mapa final'!#REF!="Media",'Mapa final'!#REF!="Leve"),CONCATENATE("R",'Mapa final'!#REF!),"")</f>
        <v>#REF!</v>
      </c>
      <c r="S50" s="721"/>
      <c r="T50" s="721" t="e">
        <f>IF(AND('Mapa final'!#REF!="Media",'Mapa final'!#REF!="Leve"),CONCATENATE("R",'Mapa final'!#REF!),"")</f>
        <v>#REF!</v>
      </c>
      <c r="U50" s="721"/>
      <c r="V50" s="721" t="e">
        <f>IF(AND('Mapa final'!#REF!="Media",'Mapa final'!#REF!="Leve"),CONCATENATE("R",'Mapa final'!#REF!),"")</f>
        <v>#REF!</v>
      </c>
      <c r="W50" s="721"/>
      <c r="X50" s="721" t="e">
        <f>IF(AND('Mapa final'!#REF!="Media",'Mapa final'!#REF!="Leve"),CONCATENATE("R",'Mapa final'!#REF!),"")</f>
        <v>#REF!</v>
      </c>
      <c r="Y50" s="732"/>
      <c r="Z50" s="723" t="e">
        <f>IF(AND('Mapa final'!#REF!="Media",'Mapa final'!#REF!="Menor"),CONCATENATE("R",'Mapa final'!#REF!),"")</f>
        <v>#REF!</v>
      </c>
      <c r="AA50" s="721"/>
      <c r="AB50" s="721" t="e">
        <f>IF(AND('Mapa final'!#REF!="Media",'Mapa final'!#REF!="Menor"),CONCATENATE("R",'Mapa final'!#REF!),"")</f>
        <v>#REF!</v>
      </c>
      <c r="AC50" s="721"/>
      <c r="AD50" s="721" t="e">
        <f>IF(AND('Mapa final'!#REF!="Media",'Mapa final'!#REF!="Menor"),CONCATENATE("R",'Mapa final'!#REF!),"")</f>
        <v>#REF!</v>
      </c>
      <c r="AE50" s="721"/>
      <c r="AF50" s="721" t="e">
        <f>IF(AND('Mapa final'!#REF!="Media",'Mapa final'!#REF!="Menor"),CONCATENATE("R",'Mapa final'!#REF!),"")</f>
        <v>#REF!</v>
      </c>
      <c r="AG50" s="721"/>
      <c r="AH50" s="721" t="e">
        <f>IF(AND('Mapa final'!#REF!="Media",'Mapa final'!#REF!="Menor"),CONCATENATE("R",'Mapa final'!#REF!),"")</f>
        <v>#REF!</v>
      </c>
      <c r="AI50" s="721"/>
      <c r="AJ50" s="721" t="e">
        <f>IF(AND('Mapa final'!#REF!="Media",'Mapa final'!#REF!="Menor"),CONCATENATE("R",'Mapa final'!#REF!),"")</f>
        <v>#REF!</v>
      </c>
      <c r="AK50" s="721"/>
      <c r="AL50" s="721" t="e">
        <f>IF(AND('Mapa final'!#REF!="Media",'Mapa final'!#REF!="Menor"),CONCATENATE("R",'Mapa final'!#REF!),"")</f>
        <v>#REF!</v>
      </c>
      <c r="AM50" s="721"/>
      <c r="AN50" s="721" t="e">
        <f>IF(AND('Mapa final'!#REF!="Media",'Mapa final'!#REF!="Menor"),CONCATENATE("R",'Mapa final'!#REF!),"")</f>
        <v>#REF!</v>
      </c>
      <c r="AO50" s="732"/>
      <c r="AP50" s="723" t="e">
        <f>IF(AND('Mapa final'!#REF!="Media",'Mapa final'!#REF!="Moderado"),CONCATENATE("R",'Mapa final'!#REF!),"")</f>
        <v>#REF!</v>
      </c>
      <c r="AQ50" s="721"/>
      <c r="AR50" s="721" t="e">
        <f>IF(AND('Mapa final'!#REF!="Media",'Mapa final'!#REF!="Moderado"),CONCATENATE("R",'Mapa final'!#REF!),"")</f>
        <v>#REF!</v>
      </c>
      <c r="AS50" s="721"/>
      <c r="AT50" s="721" t="e">
        <f>IF(AND('Mapa final'!#REF!="Media",'Mapa final'!#REF!="Moderado"),CONCATENATE("R",'Mapa final'!#REF!),"")</f>
        <v>#REF!</v>
      </c>
      <c r="AU50" s="721"/>
      <c r="AV50" s="721" t="e">
        <f>IF(AND('Mapa final'!#REF!="Media",'Mapa final'!#REF!="Moderado"),CONCATENATE("R",'Mapa final'!#REF!),"")</f>
        <v>#REF!</v>
      </c>
      <c r="AW50" s="721"/>
      <c r="AX50" s="721" t="e">
        <f>IF(AND('Mapa final'!#REF!="Media",'Mapa final'!#REF!="Moderado"),CONCATENATE("R",'Mapa final'!#REF!),"")</f>
        <v>#REF!</v>
      </c>
      <c r="AY50" s="721"/>
      <c r="AZ50" s="721" t="e">
        <f>IF(AND('Mapa final'!#REF!="Media",'Mapa final'!#REF!="Moderado"),CONCATENATE("R",'Mapa final'!#REF!),"")</f>
        <v>#REF!</v>
      </c>
      <c r="BA50" s="721"/>
      <c r="BB50" s="721" t="e">
        <f>IF(AND('Mapa final'!#REF!="Media",'Mapa final'!#REF!="Moderado"),CONCATENATE("R",'Mapa final'!#REF!),"")</f>
        <v>#REF!</v>
      </c>
      <c r="BC50" s="721"/>
      <c r="BD50" s="721" t="e">
        <f>IF(AND('Mapa final'!#REF!="Media",'Mapa final'!#REF!="Moderado"),CONCATENATE("R",'Mapa final'!#REF!),"")</f>
        <v>#REF!</v>
      </c>
      <c r="BE50" s="732"/>
      <c r="BF50" s="711" t="e">
        <f>IF(AND('Mapa final'!#REF!="Media",'Mapa final'!#REF!="Mayor"),CONCATENATE("R",'Mapa final'!#REF!),"")</f>
        <v>#REF!</v>
      </c>
      <c r="BG50" s="709"/>
      <c r="BH50" s="709" t="e">
        <f>IF(AND('Mapa final'!#REF!="Media",'Mapa final'!#REF!="Mayor"),CONCATENATE("R",'Mapa final'!#REF!),"")</f>
        <v>#REF!</v>
      </c>
      <c r="BI50" s="709"/>
      <c r="BJ50" s="709" t="e">
        <f>IF(AND('Mapa final'!#REF!="Media",'Mapa final'!#REF!="Mayor"),CONCATENATE("R",'Mapa final'!#REF!),"")</f>
        <v>#REF!</v>
      </c>
      <c r="BK50" s="709"/>
      <c r="BL50" s="709" t="e">
        <f>IF(AND('Mapa final'!#REF!="Media",'Mapa final'!#REF!="Mayor"),CONCATENATE("R",'Mapa final'!#REF!),"")</f>
        <v>#REF!</v>
      </c>
      <c r="BM50" s="709"/>
      <c r="BN50" s="709" t="e">
        <f>IF(AND('Mapa final'!#REF!="Media",'Mapa final'!#REF!="Mayor"),CONCATENATE("R",'Mapa final'!#REF!),"")</f>
        <v>#REF!</v>
      </c>
      <c r="BO50" s="709"/>
      <c r="BP50" s="709" t="e">
        <f>IF(AND('Mapa final'!#REF!="Media",'Mapa final'!#REF!="Mayor"),CONCATENATE("R",'Mapa final'!#REF!),"")</f>
        <v>#REF!</v>
      </c>
      <c r="BQ50" s="709"/>
      <c r="BR50" s="709" t="e">
        <f>IF(AND('Mapa final'!#REF!="Media",'Mapa final'!#REF!="Mayor"),CONCATENATE("R",'Mapa final'!#REF!),"")</f>
        <v>#REF!</v>
      </c>
      <c r="BS50" s="709"/>
      <c r="BT50" s="709" t="e">
        <f>IF(AND('Mapa final'!#REF!="Media",'Mapa final'!#REF!="Mayor"),CONCATENATE("R",'Mapa final'!#REF!),"")</f>
        <v>#REF!</v>
      </c>
      <c r="BU50" s="710"/>
      <c r="BV50" s="733" t="e">
        <f>IF(AND('Mapa final'!#REF!="Media",'Mapa final'!#REF!="Catastrófico"),CONCATENATE("R",'Mapa final'!#REF!),"")</f>
        <v>#REF!</v>
      </c>
      <c r="BW50" s="715"/>
      <c r="BX50" s="715" t="e">
        <f>IF(AND('Mapa final'!#REF!="Media",'Mapa final'!#REF!="Catastrófico"),CONCATENATE("R",'Mapa final'!#REF!),"")</f>
        <v>#REF!</v>
      </c>
      <c r="BY50" s="715"/>
      <c r="BZ50" s="715" t="e">
        <f>IF(AND('Mapa final'!#REF!="Media",'Mapa final'!#REF!="Catastrófico"),CONCATENATE("R",'Mapa final'!#REF!),"")</f>
        <v>#REF!</v>
      </c>
      <c r="CA50" s="715"/>
      <c r="CB50" s="715" t="e">
        <f>IF(AND('Mapa final'!#REF!="Media",'Mapa final'!#REF!="Catastrófico"),CONCATENATE("R",'Mapa final'!#REF!),"")</f>
        <v>#REF!</v>
      </c>
      <c r="CC50" s="715"/>
      <c r="CD50" s="715" t="e">
        <f>IF(AND('Mapa final'!#REF!="Media",'Mapa final'!#REF!="Catastrófico"),CONCATENATE("R",'Mapa final'!#REF!),"")</f>
        <v>#REF!</v>
      </c>
      <c r="CE50" s="715"/>
      <c r="CF50" s="715" t="e">
        <f>IF(AND('Mapa final'!#REF!="Media",'Mapa final'!#REF!="Catastrófico"),CONCATENATE("R",'Mapa final'!#REF!),"")</f>
        <v>#REF!</v>
      </c>
      <c r="CG50" s="715"/>
      <c r="CH50" s="715" t="e">
        <f>IF(AND('Mapa final'!#REF!="Media",'Mapa final'!#REF!="Catastrófico"),CONCATENATE("R",'Mapa final'!#REF!),"")</f>
        <v>#REF!</v>
      </c>
      <c r="CI50" s="715"/>
      <c r="CJ50" s="715" t="e">
        <f>IF(AND('Mapa final'!#REF!="Media",'Mapa final'!#REF!="Catastrófico"),CONCATENATE("R",'Mapa final'!#REF!),"")</f>
        <v>#REF!</v>
      </c>
      <c r="CK50" s="716"/>
      <c r="CL50" s="22"/>
      <c r="CM50" s="752"/>
      <c r="CN50" s="753"/>
      <c r="CO50" s="753"/>
      <c r="CP50" s="753"/>
      <c r="CQ50" s="753"/>
      <c r="CR50" s="754"/>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row>
    <row r="51" spans="1:130" ht="14.45" customHeight="1" x14ac:dyDescent="0.25">
      <c r="A51" s="22"/>
      <c r="B51" s="780"/>
      <c r="C51" s="780"/>
      <c r="D51" s="781"/>
      <c r="E51" s="703"/>
      <c r="F51" s="704"/>
      <c r="G51" s="704"/>
      <c r="H51" s="704"/>
      <c r="I51" s="704"/>
      <c r="J51" s="723"/>
      <c r="K51" s="721"/>
      <c r="L51" s="721"/>
      <c r="M51" s="721"/>
      <c r="N51" s="721"/>
      <c r="O51" s="721"/>
      <c r="P51" s="721"/>
      <c r="Q51" s="721"/>
      <c r="R51" s="721"/>
      <c r="S51" s="721"/>
      <c r="T51" s="721"/>
      <c r="U51" s="721"/>
      <c r="V51" s="721"/>
      <c r="W51" s="721"/>
      <c r="X51" s="721"/>
      <c r="Y51" s="732"/>
      <c r="Z51" s="723"/>
      <c r="AA51" s="721"/>
      <c r="AB51" s="721"/>
      <c r="AC51" s="721"/>
      <c r="AD51" s="721"/>
      <c r="AE51" s="721"/>
      <c r="AF51" s="721"/>
      <c r="AG51" s="721"/>
      <c r="AH51" s="721"/>
      <c r="AI51" s="721"/>
      <c r="AJ51" s="721"/>
      <c r="AK51" s="721"/>
      <c r="AL51" s="721"/>
      <c r="AM51" s="721"/>
      <c r="AN51" s="721"/>
      <c r="AO51" s="732"/>
      <c r="AP51" s="723"/>
      <c r="AQ51" s="721"/>
      <c r="AR51" s="721"/>
      <c r="AS51" s="721"/>
      <c r="AT51" s="721"/>
      <c r="AU51" s="721"/>
      <c r="AV51" s="721"/>
      <c r="AW51" s="721"/>
      <c r="AX51" s="721"/>
      <c r="AY51" s="721"/>
      <c r="AZ51" s="721"/>
      <c r="BA51" s="721"/>
      <c r="BB51" s="721"/>
      <c r="BC51" s="721"/>
      <c r="BD51" s="721"/>
      <c r="BE51" s="732"/>
      <c r="BF51" s="711"/>
      <c r="BG51" s="709"/>
      <c r="BH51" s="709"/>
      <c r="BI51" s="709"/>
      <c r="BJ51" s="709"/>
      <c r="BK51" s="709"/>
      <c r="BL51" s="709"/>
      <c r="BM51" s="709"/>
      <c r="BN51" s="709"/>
      <c r="BO51" s="709"/>
      <c r="BP51" s="709"/>
      <c r="BQ51" s="709"/>
      <c r="BR51" s="709"/>
      <c r="BS51" s="709"/>
      <c r="BT51" s="709"/>
      <c r="BU51" s="710"/>
      <c r="BV51" s="733"/>
      <c r="BW51" s="715"/>
      <c r="BX51" s="715"/>
      <c r="BY51" s="715"/>
      <c r="BZ51" s="715"/>
      <c r="CA51" s="715"/>
      <c r="CB51" s="715"/>
      <c r="CC51" s="715"/>
      <c r="CD51" s="715"/>
      <c r="CE51" s="715"/>
      <c r="CF51" s="715"/>
      <c r="CG51" s="715"/>
      <c r="CH51" s="715"/>
      <c r="CI51" s="715"/>
      <c r="CJ51" s="715"/>
      <c r="CK51" s="716"/>
      <c r="CL51" s="22"/>
      <c r="CM51" s="752"/>
      <c r="CN51" s="753"/>
      <c r="CO51" s="753"/>
      <c r="CP51" s="753"/>
      <c r="CQ51" s="753"/>
      <c r="CR51" s="754"/>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row>
    <row r="52" spans="1:130" ht="14.45" customHeight="1" x14ac:dyDescent="0.25">
      <c r="A52" s="22"/>
      <c r="B52" s="780"/>
      <c r="C52" s="780"/>
      <c r="D52" s="781"/>
      <c r="E52" s="703"/>
      <c r="F52" s="704"/>
      <c r="G52" s="704"/>
      <c r="H52" s="704"/>
      <c r="I52" s="704"/>
      <c r="J52" s="723" t="e">
        <f>IF(AND('Mapa final'!#REF!="Media",'Mapa final'!#REF!="Leve"),CONCATENATE("R",'Mapa final'!#REF!),"")</f>
        <v>#REF!</v>
      </c>
      <c r="K52" s="721"/>
      <c r="L52" s="721" t="e">
        <f>IF(AND('Mapa final'!#REF!="Media",'Mapa final'!#REF!="Leve"),CONCATENATE("R",'Mapa final'!#REF!),"")</f>
        <v>#REF!</v>
      </c>
      <c r="M52" s="721"/>
      <c r="N52" s="721" t="e">
        <f>IF(AND('Mapa final'!#REF!="Media",'Mapa final'!#REF!="Leve"),CONCATENATE("R",'Mapa final'!#REF!),"")</f>
        <v>#REF!</v>
      </c>
      <c r="O52" s="721"/>
      <c r="P52" s="721" t="e">
        <f>IF(AND('Mapa final'!#REF!="Media",'Mapa final'!#REF!="Leve"),CONCATENATE("R",'Mapa final'!#REF!),"")</f>
        <v>#REF!</v>
      </c>
      <c r="Q52" s="721"/>
      <c r="R52" s="721" t="e">
        <f>IF(AND('Mapa final'!#REF!="Media",'Mapa final'!#REF!="Leve"),CONCATENATE("R",'Mapa final'!#REF!),"")</f>
        <v>#REF!</v>
      </c>
      <c r="S52" s="721"/>
      <c r="T52" s="721" t="e">
        <f>IF(AND('Mapa final'!#REF!="Media",'Mapa final'!#REF!="Leve"),CONCATENATE("R",'Mapa final'!#REF!),"")</f>
        <v>#REF!</v>
      </c>
      <c r="U52" s="721"/>
      <c r="V52" s="721" t="e">
        <f>IF(AND('Mapa final'!#REF!="Media",'Mapa final'!#REF!="Leve"),CONCATENATE("R",'Mapa final'!#REF!),"")</f>
        <v>#REF!</v>
      </c>
      <c r="W52" s="721"/>
      <c r="X52" s="721" t="e">
        <f>IF(AND('Mapa final'!#REF!="Media",'Mapa final'!#REF!="Leve"),CONCATENATE("R",'Mapa final'!#REF!),"")</f>
        <v>#REF!</v>
      </c>
      <c r="Y52" s="732"/>
      <c r="Z52" s="723" t="e">
        <f>IF(AND('Mapa final'!#REF!="Media",'Mapa final'!#REF!="Menor"),CONCATENATE("R",'Mapa final'!#REF!),"")</f>
        <v>#REF!</v>
      </c>
      <c r="AA52" s="721"/>
      <c r="AB52" s="721" t="e">
        <f>IF(AND('Mapa final'!#REF!="Media",'Mapa final'!#REF!="Menor"),CONCATENATE("R",'Mapa final'!#REF!),"")</f>
        <v>#REF!</v>
      </c>
      <c r="AC52" s="721"/>
      <c r="AD52" s="721" t="e">
        <f>IF(AND('Mapa final'!#REF!="Media",'Mapa final'!#REF!="Menor"),CONCATENATE("R",'Mapa final'!#REF!),"")</f>
        <v>#REF!</v>
      </c>
      <c r="AE52" s="721"/>
      <c r="AF52" s="721" t="e">
        <f>IF(AND('Mapa final'!#REF!="Media",'Mapa final'!#REF!="Menor"),CONCATENATE("R",'Mapa final'!#REF!),"")</f>
        <v>#REF!</v>
      </c>
      <c r="AG52" s="721"/>
      <c r="AH52" s="721" t="e">
        <f>IF(AND('Mapa final'!#REF!="Media",'Mapa final'!#REF!="Menor"),CONCATENATE("R",'Mapa final'!#REF!),"")</f>
        <v>#REF!</v>
      </c>
      <c r="AI52" s="721"/>
      <c r="AJ52" s="721" t="e">
        <f>IF(AND('Mapa final'!#REF!="Media",'Mapa final'!#REF!="Menor"),CONCATENATE("R",'Mapa final'!#REF!),"")</f>
        <v>#REF!</v>
      </c>
      <c r="AK52" s="721"/>
      <c r="AL52" s="721" t="e">
        <f>IF(AND('Mapa final'!#REF!="Media",'Mapa final'!#REF!="Menor"),CONCATENATE("R",'Mapa final'!#REF!),"")</f>
        <v>#REF!</v>
      </c>
      <c r="AM52" s="721"/>
      <c r="AN52" s="721" t="e">
        <f>IF(AND('Mapa final'!#REF!="Media",'Mapa final'!#REF!="Menor"),CONCATENATE("R",'Mapa final'!#REF!),"")</f>
        <v>#REF!</v>
      </c>
      <c r="AO52" s="732"/>
      <c r="AP52" s="723" t="e">
        <f>IF(AND('Mapa final'!#REF!="Media",'Mapa final'!#REF!="Moderado"),CONCATENATE("R",'Mapa final'!#REF!),"")</f>
        <v>#REF!</v>
      </c>
      <c r="AQ52" s="721"/>
      <c r="AR52" s="721" t="e">
        <f>IF(AND('Mapa final'!#REF!="Media",'Mapa final'!#REF!="Moderado"),CONCATENATE("R",'Mapa final'!#REF!),"")</f>
        <v>#REF!</v>
      </c>
      <c r="AS52" s="721"/>
      <c r="AT52" s="721" t="e">
        <f>IF(AND('Mapa final'!#REF!="Media",'Mapa final'!#REF!="Moderado"),CONCATENATE("R",'Mapa final'!#REF!),"")</f>
        <v>#REF!</v>
      </c>
      <c r="AU52" s="721"/>
      <c r="AV52" s="721" t="e">
        <f>IF(AND('Mapa final'!#REF!="Media",'Mapa final'!#REF!="Moderado"),CONCATENATE("R",'Mapa final'!#REF!),"")</f>
        <v>#REF!</v>
      </c>
      <c r="AW52" s="721"/>
      <c r="AX52" s="721" t="e">
        <f>IF(AND('Mapa final'!#REF!="Media",'Mapa final'!#REF!="Moderado"),CONCATENATE("R",'Mapa final'!#REF!),"")</f>
        <v>#REF!</v>
      </c>
      <c r="AY52" s="721"/>
      <c r="AZ52" s="721" t="e">
        <f>IF(AND('Mapa final'!#REF!="Media",'Mapa final'!#REF!="Moderado"),CONCATENATE("R",'Mapa final'!#REF!),"")</f>
        <v>#REF!</v>
      </c>
      <c r="BA52" s="721"/>
      <c r="BB52" s="721" t="e">
        <f>IF(AND('Mapa final'!#REF!="Media",'Mapa final'!#REF!="Moderado"),CONCATENATE("R",'Mapa final'!#REF!),"")</f>
        <v>#REF!</v>
      </c>
      <c r="BC52" s="721"/>
      <c r="BD52" s="721" t="e">
        <f>IF(AND('Mapa final'!#REF!="Media",'Mapa final'!#REF!="Moderado"),CONCATENATE("R",'Mapa final'!#REF!),"")</f>
        <v>#REF!</v>
      </c>
      <c r="BE52" s="732"/>
      <c r="BF52" s="711" t="e">
        <f>IF(AND('Mapa final'!#REF!="Media",'Mapa final'!#REF!="Mayor"),CONCATENATE("R",'Mapa final'!#REF!),"")</f>
        <v>#REF!</v>
      </c>
      <c r="BG52" s="709"/>
      <c r="BH52" s="709" t="e">
        <f>IF(AND('Mapa final'!#REF!="Media",'Mapa final'!#REF!="Mayor"),CONCATENATE("R",'Mapa final'!#REF!),"")</f>
        <v>#REF!</v>
      </c>
      <c r="BI52" s="709"/>
      <c r="BJ52" s="709" t="e">
        <f>IF(AND('Mapa final'!#REF!="Media",'Mapa final'!#REF!="Mayor"),CONCATENATE("R",'Mapa final'!#REF!),"")</f>
        <v>#REF!</v>
      </c>
      <c r="BK52" s="709"/>
      <c r="BL52" s="709" t="e">
        <f>IF(AND('Mapa final'!#REF!="Media",'Mapa final'!#REF!="Mayor"),CONCATENATE("R",'Mapa final'!#REF!),"")</f>
        <v>#REF!</v>
      </c>
      <c r="BM52" s="709"/>
      <c r="BN52" s="709" t="e">
        <f>IF(AND('Mapa final'!#REF!="Media",'Mapa final'!#REF!="Mayor"),CONCATENATE("R",'Mapa final'!#REF!),"")</f>
        <v>#REF!</v>
      </c>
      <c r="BO52" s="709"/>
      <c r="BP52" s="709" t="e">
        <f>IF(AND('Mapa final'!#REF!="Media",'Mapa final'!#REF!="Mayor"),CONCATENATE("R",'Mapa final'!#REF!),"")</f>
        <v>#REF!</v>
      </c>
      <c r="BQ52" s="709"/>
      <c r="BR52" s="709" t="e">
        <f>IF(AND('Mapa final'!#REF!="Media",'Mapa final'!#REF!="Mayor"),CONCATENATE("R",'Mapa final'!#REF!),"")</f>
        <v>#REF!</v>
      </c>
      <c r="BS52" s="709"/>
      <c r="BT52" s="709" t="e">
        <f>IF(AND('Mapa final'!#REF!="Media",'Mapa final'!#REF!="Mayor"),CONCATENATE("R",'Mapa final'!#REF!),"")</f>
        <v>#REF!</v>
      </c>
      <c r="BU52" s="710"/>
      <c r="BV52" s="733" t="e">
        <f>IF(AND('Mapa final'!#REF!="Media",'Mapa final'!#REF!="Catastrófico"),CONCATENATE("R",'Mapa final'!#REF!),"")</f>
        <v>#REF!</v>
      </c>
      <c r="BW52" s="715"/>
      <c r="BX52" s="715" t="e">
        <f>IF(AND('Mapa final'!#REF!="Media",'Mapa final'!#REF!="Catastrófico"),CONCATENATE("R",'Mapa final'!#REF!),"")</f>
        <v>#REF!</v>
      </c>
      <c r="BY52" s="715"/>
      <c r="BZ52" s="715" t="e">
        <f>IF(AND('Mapa final'!#REF!="Media",'Mapa final'!#REF!="Catastrófico"),CONCATENATE("R",'Mapa final'!#REF!),"")</f>
        <v>#REF!</v>
      </c>
      <c r="CA52" s="715"/>
      <c r="CB52" s="715" t="e">
        <f>IF(AND('Mapa final'!#REF!="Media",'Mapa final'!#REF!="Catastrófico"),CONCATENATE("R",'Mapa final'!#REF!),"")</f>
        <v>#REF!</v>
      </c>
      <c r="CC52" s="715"/>
      <c r="CD52" s="715" t="e">
        <f>IF(AND('Mapa final'!#REF!="Media",'Mapa final'!#REF!="Catastrófico"),CONCATENATE("R",'Mapa final'!#REF!),"")</f>
        <v>#REF!</v>
      </c>
      <c r="CE52" s="715"/>
      <c r="CF52" s="715" t="e">
        <f>IF(AND('Mapa final'!#REF!="Media",'Mapa final'!#REF!="Catastrófico"),CONCATENATE("R",'Mapa final'!#REF!),"")</f>
        <v>#REF!</v>
      </c>
      <c r="CG52" s="715"/>
      <c r="CH52" s="715" t="e">
        <f>IF(AND('Mapa final'!#REF!="Media",'Mapa final'!#REF!="Catastrófico"),CONCATENATE("R",'Mapa final'!#REF!),"")</f>
        <v>#REF!</v>
      </c>
      <c r="CI52" s="715"/>
      <c r="CJ52" s="715" t="e">
        <f>IF(AND('Mapa final'!#REF!="Media",'Mapa final'!#REF!="Catastrófico"),CONCATENATE("R",'Mapa final'!#REF!),"")</f>
        <v>#REF!</v>
      </c>
      <c r="CK52" s="716"/>
      <c r="CL52" s="22"/>
      <c r="CM52" s="752"/>
      <c r="CN52" s="753"/>
      <c r="CO52" s="753"/>
      <c r="CP52" s="753"/>
      <c r="CQ52" s="753"/>
      <c r="CR52" s="754"/>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row>
    <row r="53" spans="1:130" ht="15" customHeight="1" thickBot="1" x14ac:dyDescent="0.3">
      <c r="A53" s="22"/>
      <c r="B53" s="780"/>
      <c r="C53" s="780"/>
      <c r="D53" s="781"/>
      <c r="E53" s="706"/>
      <c r="F53" s="707"/>
      <c r="G53" s="707"/>
      <c r="H53" s="707"/>
      <c r="I53" s="707"/>
      <c r="J53" s="731"/>
      <c r="K53" s="722"/>
      <c r="L53" s="722"/>
      <c r="M53" s="722"/>
      <c r="N53" s="722"/>
      <c r="O53" s="722"/>
      <c r="P53" s="722"/>
      <c r="Q53" s="722"/>
      <c r="R53" s="722"/>
      <c r="S53" s="722"/>
      <c r="T53" s="722"/>
      <c r="U53" s="722"/>
      <c r="V53" s="722"/>
      <c r="W53" s="722"/>
      <c r="X53" s="722"/>
      <c r="Y53" s="738"/>
      <c r="Z53" s="731"/>
      <c r="AA53" s="722"/>
      <c r="AB53" s="722"/>
      <c r="AC53" s="722"/>
      <c r="AD53" s="722"/>
      <c r="AE53" s="722"/>
      <c r="AF53" s="722"/>
      <c r="AG53" s="722"/>
      <c r="AH53" s="722"/>
      <c r="AI53" s="722"/>
      <c r="AJ53" s="722"/>
      <c r="AK53" s="722"/>
      <c r="AL53" s="722"/>
      <c r="AM53" s="722"/>
      <c r="AN53" s="722"/>
      <c r="AO53" s="738"/>
      <c r="AP53" s="731"/>
      <c r="AQ53" s="722"/>
      <c r="AR53" s="722"/>
      <c r="AS53" s="722"/>
      <c r="AT53" s="722"/>
      <c r="AU53" s="722"/>
      <c r="AV53" s="722"/>
      <c r="AW53" s="722"/>
      <c r="AX53" s="722"/>
      <c r="AY53" s="722"/>
      <c r="AZ53" s="722"/>
      <c r="BA53" s="722"/>
      <c r="BB53" s="722"/>
      <c r="BC53" s="722"/>
      <c r="BD53" s="722"/>
      <c r="BE53" s="738"/>
      <c r="BF53" s="712"/>
      <c r="BG53" s="713"/>
      <c r="BH53" s="713"/>
      <c r="BI53" s="713"/>
      <c r="BJ53" s="713"/>
      <c r="BK53" s="713"/>
      <c r="BL53" s="713"/>
      <c r="BM53" s="713"/>
      <c r="BN53" s="713"/>
      <c r="BO53" s="713"/>
      <c r="BP53" s="713"/>
      <c r="BQ53" s="713"/>
      <c r="BR53" s="713"/>
      <c r="BS53" s="713"/>
      <c r="BT53" s="713"/>
      <c r="BU53" s="714"/>
      <c r="BV53" s="778"/>
      <c r="BW53" s="767"/>
      <c r="BX53" s="767"/>
      <c r="BY53" s="767"/>
      <c r="BZ53" s="767"/>
      <c r="CA53" s="767"/>
      <c r="CB53" s="767"/>
      <c r="CC53" s="767"/>
      <c r="CD53" s="767"/>
      <c r="CE53" s="767"/>
      <c r="CF53" s="767"/>
      <c r="CG53" s="767"/>
      <c r="CH53" s="767"/>
      <c r="CI53" s="767"/>
      <c r="CJ53" s="767"/>
      <c r="CK53" s="768"/>
      <c r="CL53" s="22"/>
      <c r="CM53" s="755"/>
      <c r="CN53" s="756"/>
      <c r="CO53" s="756"/>
      <c r="CP53" s="756"/>
      <c r="CQ53" s="756"/>
      <c r="CR53" s="757"/>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row>
    <row r="54" spans="1:130" ht="14.45" customHeight="1" x14ac:dyDescent="0.25">
      <c r="A54" s="22"/>
      <c r="B54" s="780"/>
      <c r="C54" s="780"/>
      <c r="D54" s="781"/>
      <c r="E54" s="700" t="s">
        <v>106</v>
      </c>
      <c r="F54" s="701"/>
      <c r="G54" s="701"/>
      <c r="H54" s="701"/>
      <c r="I54" s="701"/>
      <c r="J54" s="736" t="e">
        <f>IF(AND('Mapa final'!#REF!="Baja",'Mapa final'!#REF!="Leve"),CONCATENATE("R",'Mapa final'!#REF!),"")</f>
        <v>#REF!</v>
      </c>
      <c r="K54" s="737"/>
      <c r="L54" s="737" t="e">
        <f>IF(AND('Mapa final'!#REF!="Baja",'Mapa final'!#REF!="Leve"),CONCATENATE("R",'Mapa final'!#REF!),"")</f>
        <v>#REF!</v>
      </c>
      <c r="M54" s="737"/>
      <c r="N54" s="737" t="e">
        <f>IF(AND('Mapa final'!#REF!="Baja",'Mapa final'!#REF!="Leve"),CONCATENATE("R",'Mapa final'!#REF!),"")</f>
        <v>#REF!</v>
      </c>
      <c r="O54" s="737"/>
      <c r="P54" s="737" t="e">
        <f>IF(AND('Mapa final'!#REF!="Baja",'Mapa final'!#REF!="Leve"),CONCATENATE("R",'Mapa final'!#REF!),"")</f>
        <v>#REF!</v>
      </c>
      <c r="Q54" s="737"/>
      <c r="R54" s="737" t="e">
        <f>IF(AND('Mapa final'!#REF!="Baja",'Mapa final'!#REF!="Leve"),CONCATENATE("R",'Mapa final'!#REF!),"")</f>
        <v>#REF!</v>
      </c>
      <c r="S54" s="737"/>
      <c r="T54" s="737" t="e">
        <f>IF(AND('Mapa final'!#REF!="Baja",'Mapa final'!#REF!="Leve"),CONCATENATE("R",'Mapa final'!#REF!),"")</f>
        <v>#REF!</v>
      </c>
      <c r="U54" s="737"/>
      <c r="V54" s="737" t="e">
        <f>IF(AND('Mapa final'!#REF!="Baja",'Mapa final'!#REF!="Leve"),CONCATENATE("R",'Mapa final'!#REF!),"")</f>
        <v>#REF!</v>
      </c>
      <c r="W54" s="737"/>
      <c r="X54" s="737" t="e">
        <f>IF(AND('Mapa final'!#REF!="Baja",'Mapa final'!#REF!="Leve"),CONCATENATE("R",'Mapa final'!#REF!),"")</f>
        <v>#REF!</v>
      </c>
      <c r="Y54" s="737"/>
      <c r="Z54" s="724" t="e">
        <f>IF(AND('Mapa final'!#REF!="Baja",'Mapa final'!#REF!="Menor"),CONCATENATE("R",'Mapa final'!#REF!),"")</f>
        <v>#REF!</v>
      </c>
      <c r="AA54" s="725"/>
      <c r="AB54" s="725" t="e">
        <f>IF(AND('Mapa final'!#REF!="Baja",'Mapa final'!#REF!="Menor"),CONCATENATE("R",'Mapa final'!#REF!),"")</f>
        <v>#REF!</v>
      </c>
      <c r="AC54" s="725"/>
      <c r="AD54" s="725" t="e">
        <f>IF(AND('Mapa final'!#REF!="Baja",'Mapa final'!#REF!="Menor"),CONCATENATE("R",'Mapa final'!#REF!),"")</f>
        <v>#REF!</v>
      </c>
      <c r="AE54" s="725"/>
      <c r="AF54" s="726" t="e">
        <f>IF(AND('Mapa final'!#REF!="Baja",'Mapa final'!#REF!="Menor"),CONCATENATE("R",'Mapa final'!#REF!),"")</f>
        <v>#REF!</v>
      </c>
      <c r="AG54" s="726"/>
      <c r="AH54" s="726" t="e">
        <f>IF(AND('Mapa final'!#REF!="Baja",'Mapa final'!#REF!="Menor"),CONCATENATE("R",'Mapa final'!#REF!),"")</f>
        <v>#REF!</v>
      </c>
      <c r="AI54" s="726"/>
      <c r="AJ54" s="725" t="e">
        <f>IF(AND('Mapa final'!#REF!="Baja",'Mapa final'!#REF!="Menor"),CONCATENATE("R",'Mapa final'!#REF!),"")</f>
        <v>#REF!</v>
      </c>
      <c r="AK54" s="725"/>
      <c r="AL54" s="725" t="e">
        <f>IF(AND('Mapa final'!#REF!="Baja",'Mapa final'!#REF!="Menor"),CONCATENATE("R",'Mapa final'!#REF!),"")</f>
        <v>#REF!</v>
      </c>
      <c r="AM54" s="725"/>
      <c r="AN54" s="725" t="e">
        <f>IF(AND('Mapa final'!#REF!="Baja",'Mapa final'!#REF!="Menor"),CONCATENATE("R",'Mapa final'!#REF!),"")</f>
        <v>#REF!</v>
      </c>
      <c r="AO54" s="725"/>
      <c r="AP54" s="724" t="e">
        <f>IF(AND('Mapa final'!#REF!="Baja",'Mapa final'!#REF!="Moderado"),CONCATENATE("R",'Mapa final'!#REF!),"")</f>
        <v>#REF!</v>
      </c>
      <c r="AQ54" s="725"/>
      <c r="AR54" s="725" t="e">
        <f>IF(AND('Mapa final'!#REF!="Baja",'Mapa final'!#REF!="Moderado"),CONCATENATE("R",'Mapa final'!#REF!),"")</f>
        <v>#REF!</v>
      </c>
      <c r="AS54" s="725"/>
      <c r="AT54" s="725" t="e">
        <f>IF(AND('Mapa final'!#REF!="Baja",'Mapa final'!#REF!="Moderado"),CONCATENATE("R",'Mapa final'!#REF!),"")</f>
        <v>#REF!</v>
      </c>
      <c r="AU54" s="725"/>
      <c r="AV54" s="726" t="e">
        <f>IF(AND('Mapa final'!#REF!="Baja",'Mapa final'!#REF!="Moderado"),CONCATENATE("R",'Mapa final'!#REF!),"")</f>
        <v>#REF!</v>
      </c>
      <c r="AW54" s="726"/>
      <c r="AX54" s="726" t="e">
        <f>IF(AND('Mapa final'!#REF!="Baja",'Mapa final'!#REF!="Moderado"),CONCATENATE("R",'Mapa final'!#REF!),"")</f>
        <v>#REF!</v>
      </c>
      <c r="AY54" s="726"/>
      <c r="AZ54" s="725" t="e">
        <f>IF(AND('Mapa final'!#REF!="Baja",'Mapa final'!#REF!="Moderado"),CONCATENATE("R",'Mapa final'!#REF!),"")</f>
        <v>#REF!</v>
      </c>
      <c r="BA54" s="725"/>
      <c r="BB54" s="725" t="e">
        <f>IF(AND('Mapa final'!#REF!="Baja",'Mapa final'!#REF!="Moderado"),CONCATENATE("R",'Mapa final'!#REF!),"")</f>
        <v>#REF!</v>
      </c>
      <c r="BC54" s="725"/>
      <c r="BD54" s="725" t="e">
        <f>IF(AND('Mapa final'!#REF!="Baja",'Mapa final'!#REF!="Moderado"),CONCATENATE("R",'Mapa final'!#REF!),"")</f>
        <v>#REF!</v>
      </c>
      <c r="BE54" s="725"/>
      <c r="BF54" s="717" t="e">
        <f>IF(AND('Mapa final'!#REF!="Baja",'Mapa final'!#REF!="Mayor"),CONCATENATE("R",'Mapa final'!#REF!),"")</f>
        <v>#REF!</v>
      </c>
      <c r="BG54" s="718"/>
      <c r="BH54" s="718" t="e">
        <f>IF(AND('Mapa final'!#REF!="Baja",'Mapa final'!#REF!="Mayor"),CONCATENATE("R",'Mapa final'!#REF!),"")</f>
        <v>#REF!</v>
      </c>
      <c r="BI54" s="718"/>
      <c r="BJ54" s="718" t="e">
        <f>IF(AND('Mapa final'!#REF!="Baja",'Mapa final'!#REF!="Mayor"),CONCATENATE("R",'Mapa final'!#REF!),"")</f>
        <v>#REF!</v>
      </c>
      <c r="BK54" s="718"/>
      <c r="BL54" s="718" t="e">
        <f>IF(AND('Mapa final'!#REF!="Baja",'Mapa final'!#REF!="Mayor"),CONCATENATE("R",'Mapa final'!#REF!),"")</f>
        <v>#REF!</v>
      </c>
      <c r="BM54" s="718"/>
      <c r="BN54" s="718" t="e">
        <f>IF(AND('Mapa final'!#REF!="Baja",'Mapa final'!#REF!="Mayor"),CONCATENATE("R",'Mapa final'!#REF!),"")</f>
        <v>#REF!</v>
      </c>
      <c r="BO54" s="718"/>
      <c r="BP54" s="718" t="e">
        <f>IF(AND('Mapa final'!#REF!="Baja",'Mapa final'!#REF!="Mayor"),CONCATENATE("R",'Mapa final'!#REF!),"")</f>
        <v>#REF!</v>
      </c>
      <c r="BQ54" s="718"/>
      <c r="BR54" s="718" t="e">
        <f>IF(AND('Mapa final'!#REF!="Baja",'Mapa final'!#REF!="Mayor"),CONCATENATE("R",'Mapa final'!#REF!),"")</f>
        <v>#REF!</v>
      </c>
      <c r="BS54" s="718"/>
      <c r="BT54" s="718" t="e">
        <f>IF(AND('Mapa final'!#REF!="Baja",'Mapa final'!#REF!="Mayor"),CONCATENATE("R",'Mapa final'!#REF!),"")</f>
        <v>#REF!</v>
      </c>
      <c r="BU54" s="719"/>
      <c r="BV54" s="739" t="e">
        <f>IF(AND('Mapa final'!#REF!="Baja",'Mapa final'!#REF!="Catastrófico"),CONCATENATE("R",'Mapa final'!#REF!),"")</f>
        <v>#REF!</v>
      </c>
      <c r="BW54" s="734"/>
      <c r="BX54" s="734" t="e">
        <f>IF(AND('Mapa final'!#REF!="Baja",'Mapa final'!#REF!="Catastrófico"),CONCATENATE("R",'Mapa final'!#REF!),"")</f>
        <v>#REF!</v>
      </c>
      <c r="BY54" s="734"/>
      <c r="BZ54" s="734" t="e">
        <f>IF(AND('Mapa final'!#REF!="Baja",'Mapa final'!#REF!="Catastrófico"),CONCATENATE("R",'Mapa final'!#REF!),"")</f>
        <v>#REF!</v>
      </c>
      <c r="CA54" s="734"/>
      <c r="CB54" s="734" t="e">
        <f>IF(AND('Mapa final'!#REF!="Baja",'Mapa final'!#REF!="Catastrófico"),CONCATENATE("R",'Mapa final'!#REF!),"")</f>
        <v>#REF!</v>
      </c>
      <c r="CC54" s="734"/>
      <c r="CD54" s="734" t="e">
        <f>IF(AND('Mapa final'!#REF!="Baja",'Mapa final'!#REF!="Catastrófico"),CONCATENATE("R",'Mapa final'!#REF!),"")</f>
        <v>#REF!</v>
      </c>
      <c r="CE54" s="734"/>
      <c r="CF54" s="734" t="e">
        <f>IF(AND('Mapa final'!#REF!="Baja",'Mapa final'!#REF!="Catastrófico"),CONCATENATE("R",'Mapa final'!#REF!),"")</f>
        <v>#REF!</v>
      </c>
      <c r="CG54" s="734"/>
      <c r="CH54" s="734" t="e">
        <f>IF(AND('Mapa final'!#REF!="Baja",'Mapa final'!#REF!="Catastrófico"),CONCATENATE("R",'Mapa final'!#REF!),"")</f>
        <v>#REF!</v>
      </c>
      <c r="CI54" s="734"/>
      <c r="CJ54" s="734" t="e">
        <f>IF(AND('Mapa final'!#REF!="Baja",'Mapa final'!#REF!="Catastrófico"),CONCATENATE("R",'Mapa final'!#REF!),"")</f>
        <v>#REF!</v>
      </c>
      <c r="CK54" s="735"/>
      <c r="CL54" s="22"/>
      <c r="CM54" s="758" t="s">
        <v>77</v>
      </c>
      <c r="CN54" s="759"/>
      <c r="CO54" s="759"/>
      <c r="CP54" s="759"/>
      <c r="CQ54" s="759"/>
      <c r="CR54" s="760"/>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row>
    <row r="55" spans="1:130" ht="14.45" customHeight="1" x14ac:dyDescent="0.25">
      <c r="A55" s="22"/>
      <c r="B55" s="780"/>
      <c r="C55" s="780"/>
      <c r="D55" s="781"/>
      <c r="E55" s="703"/>
      <c r="F55" s="704"/>
      <c r="G55" s="704"/>
      <c r="H55" s="704"/>
      <c r="I55" s="704"/>
      <c r="J55" s="727"/>
      <c r="K55" s="728"/>
      <c r="L55" s="728"/>
      <c r="M55" s="728"/>
      <c r="N55" s="728"/>
      <c r="O55" s="728"/>
      <c r="P55" s="728"/>
      <c r="Q55" s="728"/>
      <c r="R55" s="728"/>
      <c r="S55" s="728"/>
      <c r="T55" s="728"/>
      <c r="U55" s="728"/>
      <c r="V55" s="728"/>
      <c r="W55" s="728"/>
      <c r="X55" s="728"/>
      <c r="Y55" s="728"/>
      <c r="Z55" s="723"/>
      <c r="AA55" s="721"/>
      <c r="AB55" s="721"/>
      <c r="AC55" s="721"/>
      <c r="AD55" s="721"/>
      <c r="AE55" s="721"/>
      <c r="AF55" s="720"/>
      <c r="AG55" s="720"/>
      <c r="AH55" s="720"/>
      <c r="AI55" s="720"/>
      <c r="AJ55" s="721"/>
      <c r="AK55" s="721"/>
      <c r="AL55" s="721"/>
      <c r="AM55" s="721"/>
      <c r="AN55" s="721"/>
      <c r="AO55" s="721"/>
      <c r="AP55" s="723"/>
      <c r="AQ55" s="721"/>
      <c r="AR55" s="721"/>
      <c r="AS55" s="721"/>
      <c r="AT55" s="721"/>
      <c r="AU55" s="721"/>
      <c r="AV55" s="720"/>
      <c r="AW55" s="720"/>
      <c r="AX55" s="720"/>
      <c r="AY55" s="720"/>
      <c r="AZ55" s="721"/>
      <c r="BA55" s="721"/>
      <c r="BB55" s="721"/>
      <c r="BC55" s="721"/>
      <c r="BD55" s="721"/>
      <c r="BE55" s="721"/>
      <c r="BF55" s="711"/>
      <c r="BG55" s="709"/>
      <c r="BH55" s="709"/>
      <c r="BI55" s="709"/>
      <c r="BJ55" s="709"/>
      <c r="BK55" s="709"/>
      <c r="BL55" s="709"/>
      <c r="BM55" s="709"/>
      <c r="BN55" s="709"/>
      <c r="BO55" s="709"/>
      <c r="BP55" s="709"/>
      <c r="BQ55" s="709"/>
      <c r="BR55" s="709"/>
      <c r="BS55" s="709"/>
      <c r="BT55" s="709"/>
      <c r="BU55" s="710"/>
      <c r="BV55" s="733"/>
      <c r="BW55" s="715"/>
      <c r="BX55" s="715"/>
      <c r="BY55" s="715"/>
      <c r="BZ55" s="715"/>
      <c r="CA55" s="715"/>
      <c r="CB55" s="715"/>
      <c r="CC55" s="715"/>
      <c r="CD55" s="715"/>
      <c r="CE55" s="715"/>
      <c r="CF55" s="715"/>
      <c r="CG55" s="715"/>
      <c r="CH55" s="715"/>
      <c r="CI55" s="715"/>
      <c r="CJ55" s="715"/>
      <c r="CK55" s="716"/>
      <c r="CL55" s="22"/>
      <c r="CM55" s="761"/>
      <c r="CN55" s="762"/>
      <c r="CO55" s="762"/>
      <c r="CP55" s="762"/>
      <c r="CQ55" s="762"/>
      <c r="CR55" s="763"/>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row>
    <row r="56" spans="1:130" ht="14.45" customHeight="1" x14ac:dyDescent="0.25">
      <c r="A56" s="22"/>
      <c r="B56" s="780"/>
      <c r="C56" s="780"/>
      <c r="D56" s="781"/>
      <c r="E56" s="703"/>
      <c r="F56" s="704"/>
      <c r="G56" s="704"/>
      <c r="H56" s="704"/>
      <c r="I56" s="704"/>
      <c r="J56" s="727" t="e">
        <f>IF(AND('Mapa final'!#REF!="Baja",'Mapa final'!#REF!="Leve"),CONCATENATE("R",'Mapa final'!#REF!),"")</f>
        <v>#REF!</v>
      </c>
      <c r="K56" s="728"/>
      <c r="L56" s="728" t="e">
        <f>IF(AND('Mapa final'!#REF!="Baja",'Mapa final'!#REF!="Leve"),CONCATENATE("R",'Mapa final'!#REF!),"")</f>
        <v>#REF!</v>
      </c>
      <c r="M56" s="728"/>
      <c r="N56" s="728" t="e">
        <f>IF(AND('Mapa final'!#REF!="Baja",'Mapa final'!#REF!="Leve"),CONCATENATE("R",'Mapa final'!#REF!),"")</f>
        <v>#REF!</v>
      </c>
      <c r="O56" s="728"/>
      <c r="P56" s="728" t="e">
        <f>IF(AND('Mapa final'!#REF!="Baja",'Mapa final'!#REF!="Leve"),CONCATENATE("R",'Mapa final'!#REF!),"")</f>
        <v>#REF!</v>
      </c>
      <c r="Q56" s="728"/>
      <c r="R56" s="728" t="e">
        <f>IF(AND('Mapa final'!#REF!="Baja",'Mapa final'!#REF!="Leve"),CONCATENATE("R",'Mapa final'!#REF!),"")</f>
        <v>#REF!</v>
      </c>
      <c r="S56" s="728"/>
      <c r="T56" s="728" t="e">
        <f>IF(AND('Mapa final'!#REF!="Baja",'Mapa final'!#REF!="Leve"),CONCATENATE("R",'Mapa final'!#REF!),"")</f>
        <v>#REF!</v>
      </c>
      <c r="U56" s="728"/>
      <c r="V56" s="728" t="e">
        <f>IF(AND('Mapa final'!#REF!="Baja",'Mapa final'!#REF!="Leve"),CONCATENATE("R",'Mapa final'!#REF!),"")</f>
        <v>#REF!</v>
      </c>
      <c r="W56" s="728"/>
      <c r="X56" s="728" t="e">
        <f>IF(AND('Mapa final'!#REF!="Baja",'Mapa final'!#REF!="Leve"),CONCATENATE("R",'Mapa final'!#REF!),"")</f>
        <v>#REF!</v>
      </c>
      <c r="Y56" s="728"/>
      <c r="Z56" s="723" t="e">
        <f>IF(AND('Mapa final'!#REF!="Baja",'Mapa final'!#REF!="Menor"),CONCATENATE("R",'Mapa final'!#REF!),"")</f>
        <v>#REF!</v>
      </c>
      <c r="AA56" s="721"/>
      <c r="AB56" s="721" t="e">
        <f>IF(AND('Mapa final'!#REF!="Baja",'Mapa final'!#REF!="Menor"),CONCATENATE("R",'Mapa final'!#REF!),"")</f>
        <v>#REF!</v>
      </c>
      <c r="AC56" s="721"/>
      <c r="AD56" s="721" t="e">
        <f>IF(AND('Mapa final'!#REF!="Baja",'Mapa final'!#REF!="Menor"),CONCATENATE("R",'Mapa final'!#REF!),"")</f>
        <v>#REF!</v>
      </c>
      <c r="AE56" s="721"/>
      <c r="AF56" s="720" t="e">
        <f>IF(AND('Mapa final'!#REF!="Baja",'Mapa final'!#REF!="Menor"),CONCATENATE("R",'Mapa final'!#REF!),"")</f>
        <v>#REF!</v>
      </c>
      <c r="AG56" s="720"/>
      <c r="AH56" s="720" t="e">
        <f>IF(AND('Mapa final'!#REF!="Baja",'Mapa final'!#REF!="Menor"),CONCATENATE("R",'Mapa final'!#REF!),"")</f>
        <v>#REF!</v>
      </c>
      <c r="AI56" s="720"/>
      <c r="AJ56" s="721" t="e">
        <f>IF(AND('Mapa final'!#REF!="Baja",'Mapa final'!#REF!="Menor"),CONCATENATE("R",'Mapa final'!#REF!),"")</f>
        <v>#REF!</v>
      </c>
      <c r="AK56" s="721"/>
      <c r="AL56" s="721" t="e">
        <f>IF(AND('Mapa final'!#REF!="Baja",'Mapa final'!#REF!="Menor"),CONCATENATE("R",'Mapa final'!#REF!),"")</f>
        <v>#REF!</v>
      </c>
      <c r="AM56" s="721"/>
      <c r="AN56" s="721" t="e">
        <f>IF(AND('Mapa final'!#REF!="Baja",'Mapa final'!#REF!="Menor"),CONCATENATE("R",'Mapa final'!#REF!),"")</f>
        <v>#REF!</v>
      </c>
      <c r="AO56" s="732"/>
      <c r="AP56" s="723" t="e">
        <f>IF(AND('Mapa final'!#REF!="Baja",'Mapa final'!#REF!="Moderado"),CONCATENATE("R",'Mapa final'!#REF!),"")</f>
        <v>#REF!</v>
      </c>
      <c r="AQ56" s="721"/>
      <c r="AR56" s="721" t="e">
        <f>IF(AND('Mapa final'!#REF!="Baja",'Mapa final'!#REF!="Moderado"),CONCATENATE("R",'Mapa final'!#REF!),"")</f>
        <v>#REF!</v>
      </c>
      <c r="AS56" s="721"/>
      <c r="AT56" s="721" t="e">
        <f>IF(AND('Mapa final'!#REF!="Baja",'Mapa final'!#REF!="Moderado"),CONCATENATE("R",'Mapa final'!#REF!),"")</f>
        <v>#REF!</v>
      </c>
      <c r="AU56" s="721"/>
      <c r="AV56" s="720" t="e">
        <f>IF(AND('Mapa final'!#REF!="Baja",'Mapa final'!#REF!="Moderado"),CONCATENATE("R",'Mapa final'!#REF!),"")</f>
        <v>#REF!</v>
      </c>
      <c r="AW56" s="720"/>
      <c r="AX56" s="720" t="e">
        <f>IF(AND('Mapa final'!#REF!="Baja",'Mapa final'!#REF!="Moderado"),CONCATENATE("R",'Mapa final'!#REF!),"")</f>
        <v>#REF!</v>
      </c>
      <c r="AY56" s="720"/>
      <c r="AZ56" s="721" t="e">
        <f>IF(AND('Mapa final'!#REF!="Baja",'Mapa final'!#REF!="Moderado"),CONCATENATE("R",'Mapa final'!#REF!),"")</f>
        <v>#REF!</v>
      </c>
      <c r="BA56" s="721"/>
      <c r="BB56" s="721" t="e">
        <f>IF(AND('Mapa final'!#REF!="Baja",'Mapa final'!#REF!="Moderado"),CONCATENATE("R",'Mapa final'!#REF!),"")</f>
        <v>#REF!</v>
      </c>
      <c r="BC56" s="721"/>
      <c r="BD56" s="721" t="e">
        <f>IF(AND('Mapa final'!#REF!="Baja",'Mapa final'!#REF!="Moderado"),CONCATENATE("R",'Mapa final'!#REF!),"")</f>
        <v>#REF!</v>
      </c>
      <c r="BE56" s="732"/>
      <c r="BF56" s="711" t="e">
        <f>IF(AND('Mapa final'!#REF!="Baja",'Mapa final'!#REF!="Mayor"),CONCATENATE("R",'Mapa final'!#REF!),"")</f>
        <v>#REF!</v>
      </c>
      <c r="BG56" s="709"/>
      <c r="BH56" s="709" t="e">
        <f>IF(AND('Mapa final'!#REF!="Baja",'Mapa final'!#REF!="Mayor"),CONCATENATE("R",'Mapa final'!#REF!),"")</f>
        <v>#REF!</v>
      </c>
      <c r="BI56" s="709"/>
      <c r="BJ56" s="709" t="e">
        <f>IF(AND('Mapa final'!#REF!="Baja",'Mapa final'!#REF!="Mayor"),CONCATENATE("R",'Mapa final'!#REF!),"")</f>
        <v>#REF!</v>
      </c>
      <c r="BK56" s="709"/>
      <c r="BL56" s="709" t="e">
        <f>IF(AND('Mapa final'!#REF!="Baja",'Mapa final'!#REF!="Mayor"),CONCATENATE("R",'Mapa final'!#REF!),"")</f>
        <v>#REF!</v>
      </c>
      <c r="BM56" s="709"/>
      <c r="BN56" s="709" t="e">
        <f>IF(AND('Mapa final'!#REF!="Baja",'Mapa final'!#REF!="Mayor"),CONCATENATE("R",'Mapa final'!#REF!),"")</f>
        <v>#REF!</v>
      </c>
      <c r="BO56" s="709"/>
      <c r="BP56" s="709" t="e">
        <f>IF(AND('Mapa final'!#REF!="Baja",'Mapa final'!#REF!="Mayor"),CONCATENATE("R",'Mapa final'!#REF!),"")</f>
        <v>#REF!</v>
      </c>
      <c r="BQ56" s="709"/>
      <c r="BR56" s="709" t="e">
        <f>IF(AND('Mapa final'!#REF!="Baja",'Mapa final'!#REF!="Mayor"),CONCATENATE("R",'Mapa final'!#REF!),"")</f>
        <v>#REF!</v>
      </c>
      <c r="BS56" s="709"/>
      <c r="BT56" s="709" t="e">
        <f>IF(AND('Mapa final'!#REF!="Baja",'Mapa final'!#REF!="Mayor"),CONCATENATE("R",'Mapa final'!#REF!),"")</f>
        <v>#REF!</v>
      </c>
      <c r="BU56" s="710"/>
      <c r="BV56" s="733" t="e">
        <f>IF(AND('Mapa final'!#REF!="Baja",'Mapa final'!#REF!="Catastrófico"),CONCATENATE("R",'Mapa final'!#REF!),"")</f>
        <v>#REF!</v>
      </c>
      <c r="BW56" s="715"/>
      <c r="BX56" s="715" t="e">
        <f>IF(AND('Mapa final'!#REF!="Baja",'Mapa final'!#REF!="Catastrófico"),CONCATENATE("R",'Mapa final'!#REF!),"")</f>
        <v>#REF!</v>
      </c>
      <c r="BY56" s="715"/>
      <c r="BZ56" s="715" t="e">
        <f>IF(AND('Mapa final'!#REF!="Baja",'Mapa final'!#REF!="Catastrófico"),CONCATENATE("R",'Mapa final'!#REF!),"")</f>
        <v>#REF!</v>
      </c>
      <c r="CA56" s="715"/>
      <c r="CB56" s="715" t="e">
        <f>IF(AND('Mapa final'!#REF!="Baja",'Mapa final'!#REF!="Catastrófico"),CONCATENATE("R",'Mapa final'!#REF!),"")</f>
        <v>#REF!</v>
      </c>
      <c r="CC56" s="715"/>
      <c r="CD56" s="715" t="e">
        <f>IF(AND('Mapa final'!#REF!="Baja",'Mapa final'!#REF!="Catastrófico"),CONCATENATE("R",'Mapa final'!#REF!),"")</f>
        <v>#REF!</v>
      </c>
      <c r="CE56" s="715"/>
      <c r="CF56" s="715" t="e">
        <f>IF(AND('Mapa final'!#REF!="Baja",'Mapa final'!#REF!="Catastrófico"),CONCATENATE("R",'Mapa final'!#REF!),"")</f>
        <v>#REF!</v>
      </c>
      <c r="CG56" s="715"/>
      <c r="CH56" s="715" t="e">
        <f>IF(AND('Mapa final'!#REF!="Baja",'Mapa final'!#REF!="Catastrófico"),CONCATENATE("R",'Mapa final'!#REF!),"")</f>
        <v>#REF!</v>
      </c>
      <c r="CI56" s="715"/>
      <c r="CJ56" s="715" t="e">
        <f>IF(AND('Mapa final'!#REF!="Baja",'Mapa final'!#REF!="Catastrófico"),CONCATENATE("R",'Mapa final'!#REF!),"")</f>
        <v>#REF!</v>
      </c>
      <c r="CK56" s="716"/>
      <c r="CL56" s="22"/>
      <c r="CM56" s="761"/>
      <c r="CN56" s="762"/>
      <c r="CO56" s="762"/>
      <c r="CP56" s="762"/>
      <c r="CQ56" s="762"/>
      <c r="CR56" s="763"/>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row>
    <row r="57" spans="1:130" ht="14.45" customHeight="1" x14ac:dyDescent="0.25">
      <c r="A57" s="22"/>
      <c r="B57" s="780"/>
      <c r="C57" s="780"/>
      <c r="D57" s="781"/>
      <c r="E57" s="703"/>
      <c r="F57" s="704"/>
      <c r="G57" s="704"/>
      <c r="H57" s="704"/>
      <c r="I57" s="704"/>
      <c r="J57" s="727"/>
      <c r="K57" s="728"/>
      <c r="L57" s="728"/>
      <c r="M57" s="728"/>
      <c r="N57" s="728"/>
      <c r="O57" s="728"/>
      <c r="P57" s="728"/>
      <c r="Q57" s="728"/>
      <c r="R57" s="728"/>
      <c r="S57" s="728"/>
      <c r="T57" s="728"/>
      <c r="U57" s="728"/>
      <c r="V57" s="728"/>
      <c r="W57" s="728"/>
      <c r="X57" s="728"/>
      <c r="Y57" s="728"/>
      <c r="Z57" s="723"/>
      <c r="AA57" s="721"/>
      <c r="AB57" s="721"/>
      <c r="AC57" s="721"/>
      <c r="AD57" s="721"/>
      <c r="AE57" s="721"/>
      <c r="AF57" s="720"/>
      <c r="AG57" s="720"/>
      <c r="AH57" s="720"/>
      <c r="AI57" s="720"/>
      <c r="AJ57" s="721"/>
      <c r="AK57" s="721"/>
      <c r="AL57" s="721"/>
      <c r="AM57" s="721"/>
      <c r="AN57" s="721"/>
      <c r="AO57" s="732"/>
      <c r="AP57" s="723"/>
      <c r="AQ57" s="721"/>
      <c r="AR57" s="721"/>
      <c r="AS57" s="721"/>
      <c r="AT57" s="721"/>
      <c r="AU57" s="721"/>
      <c r="AV57" s="720"/>
      <c r="AW57" s="720"/>
      <c r="AX57" s="720"/>
      <c r="AY57" s="720"/>
      <c r="AZ57" s="721"/>
      <c r="BA57" s="721"/>
      <c r="BB57" s="721"/>
      <c r="BC57" s="721"/>
      <c r="BD57" s="721"/>
      <c r="BE57" s="732"/>
      <c r="BF57" s="711"/>
      <c r="BG57" s="709"/>
      <c r="BH57" s="709"/>
      <c r="BI57" s="709"/>
      <c r="BJ57" s="709"/>
      <c r="BK57" s="709"/>
      <c r="BL57" s="709"/>
      <c r="BM57" s="709"/>
      <c r="BN57" s="709"/>
      <c r="BO57" s="709"/>
      <c r="BP57" s="709"/>
      <c r="BQ57" s="709"/>
      <c r="BR57" s="709"/>
      <c r="BS57" s="709"/>
      <c r="BT57" s="709"/>
      <c r="BU57" s="710"/>
      <c r="BV57" s="733"/>
      <c r="BW57" s="715"/>
      <c r="BX57" s="715"/>
      <c r="BY57" s="715"/>
      <c r="BZ57" s="715"/>
      <c r="CA57" s="715"/>
      <c r="CB57" s="715"/>
      <c r="CC57" s="715"/>
      <c r="CD57" s="715"/>
      <c r="CE57" s="715"/>
      <c r="CF57" s="715"/>
      <c r="CG57" s="715"/>
      <c r="CH57" s="715"/>
      <c r="CI57" s="715"/>
      <c r="CJ57" s="715"/>
      <c r="CK57" s="716"/>
      <c r="CL57" s="22"/>
      <c r="CM57" s="761"/>
      <c r="CN57" s="762"/>
      <c r="CO57" s="762"/>
      <c r="CP57" s="762"/>
      <c r="CQ57" s="762"/>
      <c r="CR57" s="763"/>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row>
    <row r="58" spans="1:130" ht="14.45" customHeight="1" x14ac:dyDescent="0.25">
      <c r="A58" s="22"/>
      <c r="B58" s="780"/>
      <c r="C58" s="780"/>
      <c r="D58" s="781"/>
      <c r="E58" s="703"/>
      <c r="F58" s="704"/>
      <c r="G58" s="704"/>
      <c r="H58" s="704"/>
      <c r="I58" s="704"/>
      <c r="J58" s="727" t="e">
        <f>IF(AND('Mapa final'!#REF!="Baja",'Mapa final'!#REF!="Leve"),CONCATENATE("R",'Mapa final'!#REF!),"")</f>
        <v>#REF!</v>
      </c>
      <c r="K58" s="728"/>
      <c r="L58" s="728" t="e">
        <f>IF(AND('Mapa final'!#REF!="Baja",'Mapa final'!#REF!="Leve"),CONCATENATE("R",'Mapa final'!#REF!),"")</f>
        <v>#REF!</v>
      </c>
      <c r="M58" s="728"/>
      <c r="N58" s="728" t="e">
        <f>IF(AND('Mapa final'!#REF!="Baja",'Mapa final'!#REF!="Leve"),CONCATENATE("R",'Mapa final'!#REF!),"")</f>
        <v>#REF!</v>
      </c>
      <c r="O58" s="728"/>
      <c r="P58" s="728" t="e">
        <f>IF(AND('Mapa final'!#REF!="Baja",'Mapa final'!#REF!="Leve"),CONCATENATE("R",'Mapa final'!#REF!),"")</f>
        <v>#REF!</v>
      </c>
      <c r="Q58" s="728"/>
      <c r="R58" s="728" t="e">
        <f>IF(AND('Mapa final'!#REF!="Baja",'Mapa final'!#REF!="Leve"),CONCATENATE("R",'Mapa final'!#REF!),"")</f>
        <v>#REF!</v>
      </c>
      <c r="S58" s="728"/>
      <c r="T58" s="728" t="e">
        <f>IF(AND('Mapa final'!#REF!="Baja",'Mapa final'!#REF!="Leve"),CONCATENATE("R",'Mapa final'!#REF!),"")</f>
        <v>#REF!</v>
      </c>
      <c r="U58" s="728"/>
      <c r="V58" s="728" t="e">
        <f>IF(AND('Mapa final'!#REF!="Baja",'Mapa final'!#REF!="Leve"),CONCATENATE("R",'Mapa final'!#REF!),"")</f>
        <v>#REF!</v>
      </c>
      <c r="W58" s="728"/>
      <c r="X58" s="728" t="e">
        <f>IF(AND('Mapa final'!#REF!="Baja",'Mapa final'!#REF!="Leve"),CONCATENATE("R",'Mapa final'!#REF!),"")</f>
        <v>#REF!</v>
      </c>
      <c r="Y58" s="728"/>
      <c r="Z58" s="723" t="e">
        <f>IF(AND('Mapa final'!#REF!="Baja",'Mapa final'!#REF!="Menor"),CONCATENATE("R",'Mapa final'!#REF!),"")</f>
        <v>#REF!</v>
      </c>
      <c r="AA58" s="721"/>
      <c r="AB58" s="721" t="e">
        <f>IF(AND('Mapa final'!#REF!="Baja",'Mapa final'!#REF!="Menor"),CONCATENATE("R",'Mapa final'!#REF!),"")</f>
        <v>#REF!</v>
      </c>
      <c r="AC58" s="721"/>
      <c r="AD58" s="721" t="e">
        <f>IF(AND('Mapa final'!#REF!="Baja",'Mapa final'!#REF!="Menor"),CONCATENATE("R",'Mapa final'!#REF!),"")</f>
        <v>#REF!</v>
      </c>
      <c r="AE58" s="721"/>
      <c r="AF58" s="720" t="e">
        <f>IF(AND('Mapa final'!#REF!="Baja",'Mapa final'!#REF!="Menor"),CONCATENATE("R",'Mapa final'!#REF!),"")</f>
        <v>#REF!</v>
      </c>
      <c r="AG58" s="720"/>
      <c r="AH58" s="720" t="e">
        <f>IF(AND('Mapa final'!#REF!="Baja",'Mapa final'!#REF!="Menor"),CONCATENATE("R",'Mapa final'!#REF!),"")</f>
        <v>#REF!</v>
      </c>
      <c r="AI58" s="720"/>
      <c r="AJ58" s="721" t="e">
        <f>IF(AND('Mapa final'!#REF!="Baja",'Mapa final'!#REF!="Menor"),CONCATENATE("R",'Mapa final'!#REF!),"")</f>
        <v>#REF!</v>
      </c>
      <c r="AK58" s="721"/>
      <c r="AL58" s="721" t="e">
        <f>IF(AND('Mapa final'!#REF!="Baja",'Mapa final'!#REF!="Menor"),CONCATENATE("R",'Mapa final'!#REF!),"")</f>
        <v>#REF!</v>
      </c>
      <c r="AM58" s="721"/>
      <c r="AN58" s="721" t="e">
        <f>IF(AND('Mapa final'!#REF!="Baja",'Mapa final'!#REF!="Menor"),CONCATENATE("R",'Mapa final'!#REF!),"")</f>
        <v>#REF!</v>
      </c>
      <c r="AO58" s="732"/>
      <c r="AP58" s="723" t="e">
        <f>IF(AND('Mapa final'!#REF!="Baja",'Mapa final'!#REF!="Moderado"),CONCATENATE("R",'Mapa final'!#REF!),"")</f>
        <v>#REF!</v>
      </c>
      <c r="AQ58" s="721"/>
      <c r="AR58" s="721" t="e">
        <f>IF(AND('Mapa final'!#REF!="Baja",'Mapa final'!#REF!="Moderado"),CONCATENATE("R",'Mapa final'!#REF!),"")</f>
        <v>#REF!</v>
      </c>
      <c r="AS58" s="721"/>
      <c r="AT58" s="721" t="e">
        <f>IF(AND('Mapa final'!#REF!="Baja",'Mapa final'!#REF!="Moderado"),CONCATENATE("R",'Mapa final'!#REF!),"")</f>
        <v>#REF!</v>
      </c>
      <c r="AU58" s="721"/>
      <c r="AV58" s="720" t="e">
        <f>IF(AND('Mapa final'!#REF!="Baja",'Mapa final'!#REF!="Moderado"),CONCATENATE("R",'Mapa final'!#REF!),"")</f>
        <v>#REF!</v>
      </c>
      <c r="AW58" s="720"/>
      <c r="AX58" s="720" t="e">
        <f>IF(AND('Mapa final'!#REF!="Baja",'Mapa final'!#REF!="Moderado"),CONCATENATE("R",'Mapa final'!#REF!),"")</f>
        <v>#REF!</v>
      </c>
      <c r="AY58" s="720"/>
      <c r="AZ58" s="721" t="e">
        <f>IF(AND('Mapa final'!#REF!="Baja",'Mapa final'!#REF!="Moderado"),CONCATENATE("R",'Mapa final'!#REF!),"")</f>
        <v>#REF!</v>
      </c>
      <c r="BA58" s="721"/>
      <c r="BB58" s="721" t="e">
        <f>IF(AND('Mapa final'!#REF!="Baja",'Mapa final'!#REF!="Moderado"),CONCATENATE("R",'Mapa final'!#REF!),"")</f>
        <v>#REF!</v>
      </c>
      <c r="BC58" s="721"/>
      <c r="BD58" s="721" t="e">
        <f>IF(AND('Mapa final'!#REF!="Baja",'Mapa final'!#REF!="Moderado"),CONCATENATE("R",'Mapa final'!#REF!),"")</f>
        <v>#REF!</v>
      </c>
      <c r="BE58" s="732"/>
      <c r="BF58" s="711" t="e">
        <f>IF(AND('Mapa final'!#REF!="Baja",'Mapa final'!#REF!="Mayor"),CONCATENATE("R",'Mapa final'!#REF!),"")</f>
        <v>#REF!</v>
      </c>
      <c r="BG58" s="709"/>
      <c r="BH58" s="709" t="e">
        <f>IF(AND('Mapa final'!#REF!="Baja",'Mapa final'!#REF!="Mayor"),CONCATENATE("R",'Mapa final'!#REF!),"")</f>
        <v>#REF!</v>
      </c>
      <c r="BI58" s="709"/>
      <c r="BJ58" s="709" t="e">
        <f>IF(AND('Mapa final'!#REF!="Baja",'Mapa final'!#REF!="Mayor"),CONCATENATE("R",'Mapa final'!#REF!),"")</f>
        <v>#REF!</v>
      </c>
      <c r="BK58" s="709"/>
      <c r="BL58" s="709" t="e">
        <f>IF(AND('Mapa final'!#REF!="Baja",'Mapa final'!#REF!="Mayor"),CONCATENATE("R",'Mapa final'!#REF!),"")</f>
        <v>#REF!</v>
      </c>
      <c r="BM58" s="709"/>
      <c r="BN58" s="709" t="e">
        <f>IF(AND('Mapa final'!#REF!="Baja",'Mapa final'!#REF!="Mayor"),CONCATENATE("R",'Mapa final'!#REF!),"")</f>
        <v>#REF!</v>
      </c>
      <c r="BO58" s="709"/>
      <c r="BP58" s="709" t="e">
        <f>IF(AND('Mapa final'!#REF!="Baja",'Mapa final'!#REF!="Mayor"),CONCATENATE("R",'Mapa final'!#REF!),"")</f>
        <v>#REF!</v>
      </c>
      <c r="BQ58" s="709"/>
      <c r="BR58" s="709" t="e">
        <f>IF(AND('Mapa final'!#REF!="Baja",'Mapa final'!#REF!="Mayor"),CONCATENATE("R",'Mapa final'!#REF!),"")</f>
        <v>#REF!</v>
      </c>
      <c r="BS58" s="709"/>
      <c r="BT58" s="709" t="e">
        <f>IF(AND('Mapa final'!#REF!="Baja",'Mapa final'!#REF!="Mayor"),CONCATENATE("R",'Mapa final'!#REF!),"")</f>
        <v>#REF!</v>
      </c>
      <c r="BU58" s="710"/>
      <c r="BV58" s="733" t="e">
        <f>IF(AND('Mapa final'!#REF!="Baja",'Mapa final'!#REF!="Catastrófico"),CONCATENATE("R",'Mapa final'!#REF!),"")</f>
        <v>#REF!</v>
      </c>
      <c r="BW58" s="715"/>
      <c r="BX58" s="715" t="e">
        <f>IF(AND('Mapa final'!#REF!="Baja",'Mapa final'!#REF!="Catastrófico"),CONCATENATE("R",'Mapa final'!#REF!),"")</f>
        <v>#REF!</v>
      </c>
      <c r="BY58" s="715"/>
      <c r="BZ58" s="715" t="e">
        <f>IF(AND('Mapa final'!#REF!="Baja",'Mapa final'!#REF!="Catastrófico"),CONCATENATE("R",'Mapa final'!#REF!),"")</f>
        <v>#REF!</v>
      </c>
      <c r="CA58" s="715"/>
      <c r="CB58" s="715" t="e">
        <f>IF(AND('Mapa final'!#REF!="Baja",'Mapa final'!#REF!="Catastrófico"),CONCATENATE("R",'Mapa final'!#REF!),"")</f>
        <v>#REF!</v>
      </c>
      <c r="CC58" s="715"/>
      <c r="CD58" s="715" t="e">
        <f>IF(AND('Mapa final'!#REF!="Baja",'Mapa final'!#REF!="Catastrófico"),CONCATENATE("R",'Mapa final'!#REF!),"")</f>
        <v>#REF!</v>
      </c>
      <c r="CE58" s="715"/>
      <c r="CF58" s="715" t="e">
        <f>IF(AND('Mapa final'!#REF!="Baja",'Mapa final'!#REF!="Catastrófico"),CONCATENATE("R",'Mapa final'!#REF!),"")</f>
        <v>#REF!</v>
      </c>
      <c r="CG58" s="715"/>
      <c r="CH58" s="715" t="e">
        <f>IF(AND('Mapa final'!#REF!="Baja",'Mapa final'!#REF!="Catastrófico"),CONCATENATE("R",'Mapa final'!#REF!),"")</f>
        <v>#REF!</v>
      </c>
      <c r="CI58" s="715"/>
      <c r="CJ58" s="715" t="e">
        <f>IF(AND('Mapa final'!#REF!="Baja",'Mapa final'!#REF!="Catastrófico"),CONCATENATE("R",'Mapa final'!#REF!),"")</f>
        <v>#REF!</v>
      </c>
      <c r="CK58" s="716"/>
      <c r="CL58" s="22"/>
      <c r="CM58" s="761"/>
      <c r="CN58" s="762"/>
      <c r="CO58" s="762"/>
      <c r="CP58" s="762"/>
      <c r="CQ58" s="762"/>
      <c r="CR58" s="763"/>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row>
    <row r="59" spans="1:130" ht="14.45" customHeight="1" x14ac:dyDescent="0.25">
      <c r="A59" s="22"/>
      <c r="B59" s="780"/>
      <c r="C59" s="780"/>
      <c r="D59" s="781"/>
      <c r="E59" s="703"/>
      <c r="F59" s="704"/>
      <c r="G59" s="704"/>
      <c r="H59" s="704"/>
      <c r="I59" s="704"/>
      <c r="J59" s="727"/>
      <c r="K59" s="728"/>
      <c r="L59" s="728"/>
      <c r="M59" s="728"/>
      <c r="N59" s="728"/>
      <c r="O59" s="728"/>
      <c r="P59" s="728"/>
      <c r="Q59" s="728"/>
      <c r="R59" s="728"/>
      <c r="S59" s="728"/>
      <c r="T59" s="728"/>
      <c r="U59" s="728"/>
      <c r="V59" s="728"/>
      <c r="W59" s="728"/>
      <c r="X59" s="728"/>
      <c r="Y59" s="728"/>
      <c r="Z59" s="723"/>
      <c r="AA59" s="721"/>
      <c r="AB59" s="721"/>
      <c r="AC59" s="721"/>
      <c r="AD59" s="721"/>
      <c r="AE59" s="721"/>
      <c r="AF59" s="720"/>
      <c r="AG59" s="720"/>
      <c r="AH59" s="720"/>
      <c r="AI59" s="720"/>
      <c r="AJ59" s="721"/>
      <c r="AK59" s="721"/>
      <c r="AL59" s="721"/>
      <c r="AM59" s="721"/>
      <c r="AN59" s="721"/>
      <c r="AO59" s="732"/>
      <c r="AP59" s="723"/>
      <c r="AQ59" s="721"/>
      <c r="AR59" s="721"/>
      <c r="AS59" s="721"/>
      <c r="AT59" s="721"/>
      <c r="AU59" s="721"/>
      <c r="AV59" s="720"/>
      <c r="AW59" s="720"/>
      <c r="AX59" s="720"/>
      <c r="AY59" s="720"/>
      <c r="AZ59" s="721"/>
      <c r="BA59" s="721"/>
      <c r="BB59" s="721"/>
      <c r="BC59" s="721"/>
      <c r="BD59" s="721"/>
      <c r="BE59" s="732"/>
      <c r="BF59" s="711"/>
      <c r="BG59" s="709"/>
      <c r="BH59" s="709"/>
      <c r="BI59" s="709"/>
      <c r="BJ59" s="709"/>
      <c r="BK59" s="709"/>
      <c r="BL59" s="709"/>
      <c r="BM59" s="709"/>
      <c r="BN59" s="709"/>
      <c r="BO59" s="709"/>
      <c r="BP59" s="709"/>
      <c r="BQ59" s="709"/>
      <c r="BR59" s="709"/>
      <c r="BS59" s="709"/>
      <c r="BT59" s="709"/>
      <c r="BU59" s="710"/>
      <c r="BV59" s="733"/>
      <c r="BW59" s="715"/>
      <c r="BX59" s="715"/>
      <c r="BY59" s="715"/>
      <c r="BZ59" s="715"/>
      <c r="CA59" s="715"/>
      <c r="CB59" s="715"/>
      <c r="CC59" s="715"/>
      <c r="CD59" s="715"/>
      <c r="CE59" s="715"/>
      <c r="CF59" s="715"/>
      <c r="CG59" s="715"/>
      <c r="CH59" s="715"/>
      <c r="CI59" s="715"/>
      <c r="CJ59" s="715"/>
      <c r="CK59" s="716"/>
      <c r="CL59" s="22"/>
      <c r="CM59" s="761"/>
      <c r="CN59" s="762"/>
      <c r="CO59" s="762"/>
      <c r="CP59" s="762"/>
      <c r="CQ59" s="762"/>
      <c r="CR59" s="763"/>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row>
    <row r="60" spans="1:130" ht="14.45" customHeight="1" x14ac:dyDescent="0.25">
      <c r="A60" s="22"/>
      <c r="B60" s="780"/>
      <c r="C60" s="780"/>
      <c r="D60" s="781"/>
      <c r="E60" s="703"/>
      <c r="F60" s="704"/>
      <c r="G60" s="704"/>
      <c r="H60" s="704"/>
      <c r="I60" s="704"/>
      <c r="J60" s="727" t="e">
        <f>IF(AND('Mapa final'!#REF!="Baja",'Mapa final'!#REF!="Leve"),CONCATENATE("R",'Mapa final'!#REF!),"")</f>
        <v>#REF!</v>
      </c>
      <c r="K60" s="728"/>
      <c r="L60" s="728" t="e">
        <f>IF(AND('Mapa final'!#REF!="Baja",'Mapa final'!#REF!="Leve"),CONCATENATE("R",'Mapa final'!#REF!),"")</f>
        <v>#REF!</v>
      </c>
      <c r="M60" s="728"/>
      <c r="N60" s="728" t="e">
        <f>IF(AND('Mapa final'!#REF!="Baja",'Mapa final'!#REF!="Leve"),CONCATENATE("R",'Mapa final'!#REF!),"")</f>
        <v>#REF!</v>
      </c>
      <c r="O60" s="728"/>
      <c r="P60" s="728" t="e">
        <f>IF(AND('Mapa final'!#REF!="Baja",'Mapa final'!#REF!="Leve"),CONCATENATE("R",'Mapa final'!#REF!),"")</f>
        <v>#REF!</v>
      </c>
      <c r="Q60" s="728"/>
      <c r="R60" s="728" t="e">
        <f>IF(AND('Mapa final'!#REF!="Baja",'Mapa final'!#REF!="Leve"),CONCATENATE("R",'Mapa final'!#REF!),"")</f>
        <v>#REF!</v>
      </c>
      <c r="S60" s="728"/>
      <c r="T60" s="728" t="e">
        <f>IF(AND('Mapa final'!#REF!="Baja",'Mapa final'!#REF!="Leve"),CONCATENATE("R",'Mapa final'!#REF!),"")</f>
        <v>#REF!</v>
      </c>
      <c r="U60" s="728"/>
      <c r="V60" s="728" t="e">
        <f>IF(AND('Mapa final'!#REF!="Baja",'Mapa final'!#REF!="Leve"),CONCATENATE("R",'Mapa final'!#REF!),"")</f>
        <v>#REF!</v>
      </c>
      <c r="W60" s="728"/>
      <c r="X60" s="728" t="e">
        <f>IF(AND('Mapa final'!#REF!="Baja",'Mapa final'!#REF!="Leve"),CONCATENATE("R",'Mapa final'!#REF!),"")</f>
        <v>#REF!</v>
      </c>
      <c r="Y60" s="728"/>
      <c r="Z60" s="723" t="e">
        <f>IF(AND('Mapa final'!#REF!="Baja",'Mapa final'!#REF!="Menor"),CONCATENATE("R",'Mapa final'!#REF!),"")</f>
        <v>#REF!</v>
      </c>
      <c r="AA60" s="721"/>
      <c r="AB60" s="721" t="e">
        <f>IF(AND('Mapa final'!#REF!="Baja",'Mapa final'!#REF!="Menor"),CONCATENATE("R",'Mapa final'!#REF!),"")</f>
        <v>#REF!</v>
      </c>
      <c r="AC60" s="721"/>
      <c r="AD60" s="721" t="e">
        <f>IF(AND('Mapa final'!#REF!="Baja",'Mapa final'!#REF!="Menor"),CONCATENATE("R",'Mapa final'!#REF!),"")</f>
        <v>#REF!</v>
      </c>
      <c r="AE60" s="721"/>
      <c r="AF60" s="720" t="e">
        <f>IF(AND('Mapa final'!#REF!="Baja",'Mapa final'!#REF!="Menor"),CONCATENATE("R",'Mapa final'!#REF!),"")</f>
        <v>#REF!</v>
      </c>
      <c r="AG60" s="720"/>
      <c r="AH60" s="720" t="e">
        <f>IF(AND('Mapa final'!#REF!="Baja",'Mapa final'!#REF!="Menor"),CONCATENATE("R",'Mapa final'!#REF!),"")</f>
        <v>#REF!</v>
      </c>
      <c r="AI60" s="720"/>
      <c r="AJ60" s="721" t="e">
        <f>IF(AND('Mapa final'!#REF!="Baja",'Mapa final'!#REF!="Menor"),CONCATENATE("R",'Mapa final'!#REF!),"")</f>
        <v>#REF!</v>
      </c>
      <c r="AK60" s="721"/>
      <c r="AL60" s="721" t="e">
        <f>IF(AND('Mapa final'!#REF!="Baja",'Mapa final'!#REF!="Menor"),CONCATENATE("R",'Mapa final'!#REF!),"")</f>
        <v>#REF!</v>
      </c>
      <c r="AM60" s="721"/>
      <c r="AN60" s="721" t="e">
        <f>IF(AND('Mapa final'!#REF!="Baja",'Mapa final'!#REF!="Menor"),CONCATENATE("R",'Mapa final'!#REF!),"")</f>
        <v>#REF!</v>
      </c>
      <c r="AO60" s="732"/>
      <c r="AP60" s="723" t="e">
        <f>IF(AND('Mapa final'!#REF!="Baja",'Mapa final'!#REF!="Moderado"),CONCATENATE("R",'Mapa final'!#REF!),"")</f>
        <v>#REF!</v>
      </c>
      <c r="AQ60" s="721"/>
      <c r="AR60" s="721" t="e">
        <f>IF(AND('Mapa final'!#REF!="Baja",'Mapa final'!#REF!="Moderado"),CONCATENATE("R",'Mapa final'!#REF!),"")</f>
        <v>#REF!</v>
      </c>
      <c r="AS60" s="721"/>
      <c r="AT60" s="721" t="e">
        <f>IF(AND('Mapa final'!#REF!="Baja",'Mapa final'!#REF!="Moderado"),CONCATENATE("R",'Mapa final'!#REF!),"")</f>
        <v>#REF!</v>
      </c>
      <c r="AU60" s="721"/>
      <c r="AV60" s="720" t="e">
        <f>IF(AND('Mapa final'!#REF!="Baja",'Mapa final'!#REF!="Moderado"),CONCATENATE("R",'Mapa final'!#REF!),"")</f>
        <v>#REF!</v>
      </c>
      <c r="AW60" s="720"/>
      <c r="AX60" s="720" t="e">
        <f>IF(AND('Mapa final'!#REF!="Baja",'Mapa final'!#REF!="Moderado"),CONCATENATE("R",'Mapa final'!#REF!),"")</f>
        <v>#REF!</v>
      </c>
      <c r="AY60" s="720"/>
      <c r="AZ60" s="721" t="e">
        <f>IF(AND('Mapa final'!#REF!="Baja",'Mapa final'!#REF!="Moderado"),CONCATENATE("R",'Mapa final'!#REF!),"")</f>
        <v>#REF!</v>
      </c>
      <c r="BA60" s="721"/>
      <c r="BB60" s="721" t="e">
        <f>IF(AND('Mapa final'!#REF!="Baja",'Mapa final'!#REF!="Moderado"),CONCATENATE("R",'Mapa final'!#REF!),"")</f>
        <v>#REF!</v>
      </c>
      <c r="BC60" s="721"/>
      <c r="BD60" s="721" t="e">
        <f>IF(AND('Mapa final'!#REF!="Baja",'Mapa final'!#REF!="Moderado"),CONCATENATE("R",'Mapa final'!#REF!),"")</f>
        <v>#REF!</v>
      </c>
      <c r="BE60" s="732"/>
      <c r="BF60" s="711" t="e">
        <f>IF(AND('Mapa final'!#REF!="Baja",'Mapa final'!#REF!="Mayor"),CONCATENATE("R",'Mapa final'!#REF!),"")</f>
        <v>#REF!</v>
      </c>
      <c r="BG60" s="709"/>
      <c r="BH60" s="709" t="e">
        <f>IF(AND('Mapa final'!#REF!="Baja",'Mapa final'!#REF!="Mayor"),CONCATENATE("R",'Mapa final'!#REF!),"")</f>
        <v>#REF!</v>
      </c>
      <c r="BI60" s="709"/>
      <c r="BJ60" s="709" t="e">
        <f>IF(AND('Mapa final'!#REF!="Baja",'Mapa final'!#REF!="Mayor"),CONCATENATE("R",'Mapa final'!#REF!),"")</f>
        <v>#REF!</v>
      </c>
      <c r="BK60" s="709"/>
      <c r="BL60" s="709" t="e">
        <f>IF(AND('Mapa final'!#REF!="Baja",'Mapa final'!#REF!="Mayor"),CONCATENATE("R",'Mapa final'!#REF!),"")</f>
        <v>#REF!</v>
      </c>
      <c r="BM60" s="709"/>
      <c r="BN60" s="709" t="e">
        <f>IF(AND('Mapa final'!#REF!="Baja",'Mapa final'!#REF!="Mayor"),CONCATENATE("R",'Mapa final'!#REF!),"")</f>
        <v>#REF!</v>
      </c>
      <c r="BO60" s="709"/>
      <c r="BP60" s="709" t="e">
        <f>IF(AND('Mapa final'!#REF!="Baja",'Mapa final'!#REF!="Mayor"),CONCATENATE("R",'Mapa final'!#REF!),"")</f>
        <v>#REF!</v>
      </c>
      <c r="BQ60" s="709"/>
      <c r="BR60" s="709" t="e">
        <f>IF(AND('Mapa final'!#REF!="Baja",'Mapa final'!#REF!="Mayor"),CONCATENATE("R",'Mapa final'!#REF!),"")</f>
        <v>#REF!</v>
      </c>
      <c r="BS60" s="709"/>
      <c r="BT60" s="709" t="e">
        <f>IF(AND('Mapa final'!#REF!="Baja",'Mapa final'!#REF!="Mayor"),CONCATENATE("R",'Mapa final'!#REF!),"")</f>
        <v>#REF!</v>
      </c>
      <c r="BU60" s="710"/>
      <c r="BV60" s="733" t="e">
        <f>IF(AND('Mapa final'!#REF!="Baja",'Mapa final'!#REF!="Catastrófico"),CONCATENATE("R",'Mapa final'!#REF!),"")</f>
        <v>#REF!</v>
      </c>
      <c r="BW60" s="715"/>
      <c r="BX60" s="715" t="e">
        <f>IF(AND('Mapa final'!#REF!="Baja",'Mapa final'!#REF!="Catastrófico"),CONCATENATE("R",'Mapa final'!#REF!),"")</f>
        <v>#REF!</v>
      </c>
      <c r="BY60" s="715"/>
      <c r="BZ60" s="715" t="e">
        <f>IF(AND('Mapa final'!#REF!="Baja",'Mapa final'!#REF!="Catastrófico"),CONCATENATE("R",'Mapa final'!#REF!),"")</f>
        <v>#REF!</v>
      </c>
      <c r="CA60" s="715"/>
      <c r="CB60" s="715" t="e">
        <f>IF(AND('Mapa final'!#REF!="Baja",'Mapa final'!#REF!="Catastrófico"),CONCATENATE("R",'Mapa final'!#REF!),"")</f>
        <v>#REF!</v>
      </c>
      <c r="CC60" s="715"/>
      <c r="CD60" s="715" t="e">
        <f>IF(AND('Mapa final'!#REF!="Baja",'Mapa final'!#REF!="Catastrófico"),CONCATENATE("R",'Mapa final'!#REF!),"")</f>
        <v>#REF!</v>
      </c>
      <c r="CE60" s="715"/>
      <c r="CF60" s="715" t="e">
        <f>IF(AND('Mapa final'!#REF!="Baja",'Mapa final'!#REF!="Catastrófico"),CONCATENATE("R",'Mapa final'!#REF!),"")</f>
        <v>#REF!</v>
      </c>
      <c r="CG60" s="715"/>
      <c r="CH60" s="715" t="e">
        <f>IF(AND('Mapa final'!#REF!="Baja",'Mapa final'!#REF!="Catastrófico"),CONCATENATE("R",'Mapa final'!#REF!),"")</f>
        <v>#REF!</v>
      </c>
      <c r="CI60" s="715"/>
      <c r="CJ60" s="715" t="e">
        <f>IF(AND('Mapa final'!#REF!="Baja",'Mapa final'!#REF!="Catastrófico"),CONCATENATE("R",'Mapa final'!#REF!),"")</f>
        <v>#REF!</v>
      </c>
      <c r="CK60" s="716"/>
      <c r="CL60" s="22"/>
      <c r="CM60" s="761"/>
      <c r="CN60" s="762"/>
      <c r="CO60" s="762"/>
      <c r="CP60" s="762"/>
      <c r="CQ60" s="762"/>
      <c r="CR60" s="763"/>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row>
    <row r="61" spans="1:130" ht="15" customHeight="1" x14ac:dyDescent="0.25">
      <c r="A61" s="22"/>
      <c r="B61" s="780"/>
      <c r="C61" s="780"/>
      <c r="D61" s="781"/>
      <c r="E61" s="703"/>
      <c r="F61" s="704"/>
      <c r="G61" s="704"/>
      <c r="H61" s="704"/>
      <c r="I61" s="704"/>
      <c r="J61" s="727"/>
      <c r="K61" s="728"/>
      <c r="L61" s="728"/>
      <c r="M61" s="728"/>
      <c r="N61" s="728"/>
      <c r="O61" s="728"/>
      <c r="P61" s="728"/>
      <c r="Q61" s="728"/>
      <c r="R61" s="728"/>
      <c r="S61" s="728"/>
      <c r="T61" s="728"/>
      <c r="U61" s="728"/>
      <c r="V61" s="728"/>
      <c r="W61" s="728"/>
      <c r="X61" s="728"/>
      <c r="Y61" s="728"/>
      <c r="Z61" s="723"/>
      <c r="AA61" s="721"/>
      <c r="AB61" s="721"/>
      <c r="AC61" s="721"/>
      <c r="AD61" s="721"/>
      <c r="AE61" s="721"/>
      <c r="AF61" s="720"/>
      <c r="AG61" s="720"/>
      <c r="AH61" s="720"/>
      <c r="AI61" s="720"/>
      <c r="AJ61" s="721"/>
      <c r="AK61" s="721"/>
      <c r="AL61" s="721"/>
      <c r="AM61" s="721"/>
      <c r="AN61" s="721"/>
      <c r="AO61" s="732"/>
      <c r="AP61" s="723"/>
      <c r="AQ61" s="721"/>
      <c r="AR61" s="721"/>
      <c r="AS61" s="721"/>
      <c r="AT61" s="721"/>
      <c r="AU61" s="721"/>
      <c r="AV61" s="720"/>
      <c r="AW61" s="720"/>
      <c r="AX61" s="720"/>
      <c r="AY61" s="720"/>
      <c r="AZ61" s="721"/>
      <c r="BA61" s="721"/>
      <c r="BB61" s="721"/>
      <c r="BC61" s="721"/>
      <c r="BD61" s="721"/>
      <c r="BE61" s="732"/>
      <c r="BF61" s="711"/>
      <c r="BG61" s="709"/>
      <c r="BH61" s="709"/>
      <c r="BI61" s="709"/>
      <c r="BJ61" s="709"/>
      <c r="BK61" s="709"/>
      <c r="BL61" s="709"/>
      <c r="BM61" s="709"/>
      <c r="BN61" s="709"/>
      <c r="BO61" s="709"/>
      <c r="BP61" s="709"/>
      <c r="BQ61" s="709"/>
      <c r="BR61" s="709"/>
      <c r="BS61" s="709"/>
      <c r="BT61" s="709"/>
      <c r="BU61" s="710"/>
      <c r="BV61" s="733"/>
      <c r="BW61" s="715"/>
      <c r="BX61" s="715"/>
      <c r="BY61" s="715"/>
      <c r="BZ61" s="715"/>
      <c r="CA61" s="715"/>
      <c r="CB61" s="715"/>
      <c r="CC61" s="715"/>
      <c r="CD61" s="715"/>
      <c r="CE61" s="715"/>
      <c r="CF61" s="715"/>
      <c r="CG61" s="715"/>
      <c r="CH61" s="715"/>
      <c r="CI61" s="715"/>
      <c r="CJ61" s="715"/>
      <c r="CK61" s="716"/>
      <c r="CL61" s="22"/>
      <c r="CM61" s="761"/>
      <c r="CN61" s="762"/>
      <c r="CO61" s="762"/>
      <c r="CP61" s="762"/>
      <c r="CQ61" s="762"/>
      <c r="CR61" s="763"/>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row>
    <row r="62" spans="1:130" ht="14.45" customHeight="1" x14ac:dyDescent="0.25">
      <c r="A62" s="22"/>
      <c r="B62" s="780"/>
      <c r="C62" s="780"/>
      <c r="D62" s="781"/>
      <c r="E62" s="703"/>
      <c r="F62" s="704"/>
      <c r="G62" s="704"/>
      <c r="H62" s="704"/>
      <c r="I62" s="704"/>
      <c r="J62" s="727" t="e">
        <f>IF(AND('Mapa final'!#REF!="Baja",'Mapa final'!#REF!="Leve"),CONCATENATE("R",'Mapa final'!#REF!),"")</f>
        <v>#REF!</v>
      </c>
      <c r="K62" s="728"/>
      <c r="L62" s="728" t="e">
        <f>IF(AND('Mapa final'!#REF!="Baja",'Mapa final'!#REF!="Leve"),CONCATENATE("R",'Mapa final'!#REF!),"")</f>
        <v>#REF!</v>
      </c>
      <c r="M62" s="728"/>
      <c r="N62" s="728" t="e">
        <f>IF(AND('Mapa final'!#REF!="Baja",'Mapa final'!#REF!="Leve"),CONCATENATE("R",'Mapa final'!#REF!),"")</f>
        <v>#REF!</v>
      </c>
      <c r="O62" s="728"/>
      <c r="P62" s="728" t="e">
        <f>IF(AND('Mapa final'!#REF!="Baja",'Mapa final'!#REF!="Leve"),CONCATENATE("R",'Mapa final'!#REF!),"")</f>
        <v>#REF!</v>
      </c>
      <c r="Q62" s="728"/>
      <c r="R62" s="728" t="e">
        <f>IF(AND('Mapa final'!#REF!="Baja",'Mapa final'!#REF!="Leve"),CONCATENATE("R",'Mapa final'!#REF!),"")</f>
        <v>#REF!</v>
      </c>
      <c r="S62" s="728"/>
      <c r="T62" s="728" t="e">
        <f>IF(AND('Mapa final'!#REF!="Baja",'Mapa final'!#REF!="Leve"),CONCATENATE("R",'Mapa final'!#REF!),"")</f>
        <v>#REF!</v>
      </c>
      <c r="U62" s="728"/>
      <c r="V62" s="728" t="e">
        <f>IF(AND('Mapa final'!#REF!="Baja",'Mapa final'!#REF!="Leve"),CONCATENATE("R",'Mapa final'!#REF!),"")</f>
        <v>#REF!</v>
      </c>
      <c r="W62" s="728"/>
      <c r="X62" s="728" t="e">
        <f>IF(AND('Mapa final'!#REF!="Baja",'Mapa final'!#REF!="Leve"),CONCATENATE("R",'Mapa final'!#REF!),"")</f>
        <v>#REF!</v>
      </c>
      <c r="Y62" s="728"/>
      <c r="Z62" s="723" t="e">
        <f>IF(AND('Mapa final'!#REF!="Baja",'Mapa final'!#REF!="Menor"),CONCATENATE("R",'Mapa final'!#REF!),"")</f>
        <v>#REF!</v>
      </c>
      <c r="AA62" s="721"/>
      <c r="AB62" s="721" t="e">
        <f>IF(AND('Mapa final'!#REF!="Baja",'Mapa final'!#REF!="Menor"),CONCATENATE("R",'Mapa final'!#REF!),"")</f>
        <v>#REF!</v>
      </c>
      <c r="AC62" s="721"/>
      <c r="AD62" s="721" t="e">
        <f>IF(AND('Mapa final'!#REF!="Baja",'Mapa final'!#REF!="Menor"),CONCATENATE("R",'Mapa final'!#REF!),"")</f>
        <v>#REF!</v>
      </c>
      <c r="AE62" s="721"/>
      <c r="AF62" s="721" t="e">
        <f>IF(AND('Mapa final'!#REF!="Baja",'Mapa final'!#REF!="Menor"),CONCATENATE("R",'Mapa final'!#REF!),"")</f>
        <v>#REF!</v>
      </c>
      <c r="AG62" s="721"/>
      <c r="AH62" s="721" t="e">
        <f>IF(AND('Mapa final'!#REF!="Baja",'Mapa final'!#REF!="Menor"),CONCATENATE("R",'Mapa final'!#REF!),"")</f>
        <v>#REF!</v>
      </c>
      <c r="AI62" s="721"/>
      <c r="AJ62" s="721" t="e">
        <f>IF(AND('Mapa final'!#REF!="Baja",'Mapa final'!#REF!="Menor"),CONCATENATE("R",'Mapa final'!#REF!),"")</f>
        <v>#REF!</v>
      </c>
      <c r="AK62" s="721"/>
      <c r="AL62" s="721" t="e">
        <f>IF(AND('Mapa final'!#REF!="Baja",'Mapa final'!#REF!="Menor"),CONCATENATE("R",'Mapa final'!#REF!),"")</f>
        <v>#REF!</v>
      </c>
      <c r="AM62" s="721"/>
      <c r="AN62" s="721" t="e">
        <f>IF(AND('Mapa final'!#REF!="Baja",'Mapa final'!#REF!="Menor"),CONCATENATE("R",'Mapa final'!#REF!),"")</f>
        <v>#REF!</v>
      </c>
      <c r="AO62" s="732"/>
      <c r="AP62" s="723" t="e">
        <f>IF(AND('Mapa final'!#REF!="Baja",'Mapa final'!#REF!="Moderado"),CONCATENATE("R",'Mapa final'!#REF!),"")</f>
        <v>#REF!</v>
      </c>
      <c r="AQ62" s="721"/>
      <c r="AR62" s="721" t="e">
        <f>IF(AND('Mapa final'!#REF!="Baja",'Mapa final'!#REF!="Moderado"),CONCATENATE("R",'Mapa final'!#REF!),"")</f>
        <v>#REF!</v>
      </c>
      <c r="AS62" s="721"/>
      <c r="AT62" s="721" t="e">
        <f>IF(AND('Mapa final'!#REF!="Baja",'Mapa final'!#REF!="Moderado"),CONCATENATE("R",'Mapa final'!#REF!),"")</f>
        <v>#REF!</v>
      </c>
      <c r="AU62" s="721"/>
      <c r="AV62" s="721" t="e">
        <f>IF(AND('Mapa final'!#REF!="Baja",'Mapa final'!#REF!="Moderado"),CONCATENATE("R",'Mapa final'!#REF!),"")</f>
        <v>#REF!</v>
      </c>
      <c r="AW62" s="721"/>
      <c r="AX62" s="721" t="e">
        <f>IF(AND('Mapa final'!#REF!="Baja",'Mapa final'!#REF!="Moderado"),CONCATENATE("R",'Mapa final'!#REF!),"")</f>
        <v>#REF!</v>
      </c>
      <c r="AY62" s="721"/>
      <c r="AZ62" s="721" t="e">
        <f>IF(AND('Mapa final'!#REF!="Baja",'Mapa final'!#REF!="Moderado"),CONCATENATE("R",'Mapa final'!#REF!),"")</f>
        <v>#REF!</v>
      </c>
      <c r="BA62" s="721"/>
      <c r="BB62" s="721" t="e">
        <f>IF(AND('Mapa final'!#REF!="Baja",'Mapa final'!#REF!="Moderado"),CONCATENATE("R",'Mapa final'!#REF!),"")</f>
        <v>#REF!</v>
      </c>
      <c r="BC62" s="721"/>
      <c r="BD62" s="721" t="e">
        <f>IF(AND('Mapa final'!#REF!="Baja",'Mapa final'!#REF!="Moderado"),CONCATENATE("R",'Mapa final'!#REF!),"")</f>
        <v>#REF!</v>
      </c>
      <c r="BE62" s="732"/>
      <c r="BF62" s="711" t="e">
        <f>IF(AND('Mapa final'!#REF!="Baja",'Mapa final'!#REF!="Mayor"),CONCATENATE("R",'Mapa final'!#REF!),"")</f>
        <v>#REF!</v>
      </c>
      <c r="BG62" s="709"/>
      <c r="BH62" s="709" t="e">
        <f>IF(AND('Mapa final'!#REF!="Baja",'Mapa final'!#REF!="Mayor"),CONCATENATE("R",'Mapa final'!#REF!),"")</f>
        <v>#REF!</v>
      </c>
      <c r="BI62" s="709"/>
      <c r="BJ62" s="709" t="e">
        <f>IF(AND('Mapa final'!#REF!="Baja",'Mapa final'!#REF!="Mayor"),CONCATENATE("R",'Mapa final'!#REF!),"")</f>
        <v>#REF!</v>
      </c>
      <c r="BK62" s="709"/>
      <c r="BL62" s="709" t="e">
        <f>IF(AND('Mapa final'!#REF!="Baja",'Mapa final'!#REF!="Mayor"),CONCATENATE("R",'Mapa final'!#REF!),"")</f>
        <v>#REF!</v>
      </c>
      <c r="BM62" s="709"/>
      <c r="BN62" s="709" t="e">
        <f>IF(AND('Mapa final'!#REF!="Baja",'Mapa final'!#REF!="Mayor"),CONCATENATE("R",'Mapa final'!#REF!),"")</f>
        <v>#REF!</v>
      </c>
      <c r="BO62" s="709"/>
      <c r="BP62" s="709" t="e">
        <f>IF(AND('Mapa final'!#REF!="Baja",'Mapa final'!#REF!="Mayor"),CONCATENATE("R",'Mapa final'!#REF!),"")</f>
        <v>#REF!</v>
      </c>
      <c r="BQ62" s="709"/>
      <c r="BR62" s="709" t="e">
        <f>IF(AND('Mapa final'!#REF!="Baja",'Mapa final'!#REF!="Mayor"),CONCATENATE("R",'Mapa final'!#REF!),"")</f>
        <v>#REF!</v>
      </c>
      <c r="BS62" s="709"/>
      <c r="BT62" s="709" t="e">
        <f>IF(AND('Mapa final'!#REF!="Baja",'Mapa final'!#REF!="Mayor"),CONCATENATE("R",'Mapa final'!#REF!),"")</f>
        <v>#REF!</v>
      </c>
      <c r="BU62" s="710"/>
      <c r="BV62" s="733" t="e">
        <f>IF(AND('Mapa final'!#REF!="Baja",'Mapa final'!#REF!="Catastrófico"),CONCATENATE("R",'Mapa final'!#REF!),"")</f>
        <v>#REF!</v>
      </c>
      <c r="BW62" s="715"/>
      <c r="BX62" s="715" t="e">
        <f>IF(AND('Mapa final'!#REF!="Baja",'Mapa final'!#REF!="Catastrófico"),CONCATENATE("R",'Mapa final'!#REF!),"")</f>
        <v>#REF!</v>
      </c>
      <c r="BY62" s="715"/>
      <c r="BZ62" s="715" t="e">
        <f>IF(AND('Mapa final'!#REF!="Baja",'Mapa final'!#REF!="Catastrófico"),CONCATENATE("R",'Mapa final'!#REF!),"")</f>
        <v>#REF!</v>
      </c>
      <c r="CA62" s="715"/>
      <c r="CB62" s="715" t="e">
        <f>IF(AND('Mapa final'!#REF!="Baja",'Mapa final'!#REF!="Catastrófico"),CONCATENATE("R",'Mapa final'!#REF!),"")</f>
        <v>#REF!</v>
      </c>
      <c r="CC62" s="715"/>
      <c r="CD62" s="715" t="e">
        <f>IF(AND('Mapa final'!#REF!="Baja",'Mapa final'!#REF!="Catastrófico"),CONCATENATE("R",'Mapa final'!#REF!),"")</f>
        <v>#REF!</v>
      </c>
      <c r="CE62" s="715"/>
      <c r="CF62" s="715" t="e">
        <f>IF(AND('Mapa final'!#REF!="Baja",'Mapa final'!#REF!="Catastrófico"),CONCATENATE("R",'Mapa final'!#REF!),"")</f>
        <v>#REF!</v>
      </c>
      <c r="CG62" s="715"/>
      <c r="CH62" s="715" t="e">
        <f>IF(AND('Mapa final'!#REF!="Baja",'Mapa final'!#REF!="Catastrófico"),CONCATENATE("R",'Mapa final'!#REF!),"")</f>
        <v>#REF!</v>
      </c>
      <c r="CI62" s="715"/>
      <c r="CJ62" s="715" t="e">
        <f>IF(AND('Mapa final'!#REF!="Baja",'Mapa final'!#REF!="Catastrófico"),CONCATENATE("R",'Mapa final'!#REF!),"")</f>
        <v>#REF!</v>
      </c>
      <c r="CK62" s="716"/>
      <c r="CL62" s="22"/>
      <c r="CM62" s="761"/>
      <c r="CN62" s="762"/>
      <c r="CO62" s="762"/>
      <c r="CP62" s="762"/>
      <c r="CQ62" s="762"/>
      <c r="CR62" s="763"/>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row>
    <row r="63" spans="1:130" ht="14.45" customHeight="1" x14ac:dyDescent="0.25">
      <c r="A63" s="22"/>
      <c r="B63" s="780"/>
      <c r="C63" s="780"/>
      <c r="D63" s="781"/>
      <c r="E63" s="703"/>
      <c r="F63" s="704"/>
      <c r="G63" s="704"/>
      <c r="H63" s="704"/>
      <c r="I63" s="704"/>
      <c r="J63" s="727"/>
      <c r="K63" s="728"/>
      <c r="L63" s="728"/>
      <c r="M63" s="728"/>
      <c r="N63" s="728"/>
      <c r="O63" s="728"/>
      <c r="P63" s="728"/>
      <c r="Q63" s="728"/>
      <c r="R63" s="728"/>
      <c r="S63" s="728"/>
      <c r="T63" s="728"/>
      <c r="U63" s="728"/>
      <c r="V63" s="728"/>
      <c r="W63" s="728"/>
      <c r="X63" s="728"/>
      <c r="Y63" s="728"/>
      <c r="Z63" s="723"/>
      <c r="AA63" s="721"/>
      <c r="AB63" s="721"/>
      <c r="AC63" s="721"/>
      <c r="AD63" s="721"/>
      <c r="AE63" s="721"/>
      <c r="AF63" s="721"/>
      <c r="AG63" s="721"/>
      <c r="AH63" s="721"/>
      <c r="AI63" s="721"/>
      <c r="AJ63" s="721"/>
      <c r="AK63" s="721"/>
      <c r="AL63" s="721"/>
      <c r="AM63" s="721"/>
      <c r="AN63" s="721"/>
      <c r="AO63" s="732"/>
      <c r="AP63" s="723"/>
      <c r="AQ63" s="721"/>
      <c r="AR63" s="721"/>
      <c r="AS63" s="721"/>
      <c r="AT63" s="721"/>
      <c r="AU63" s="721"/>
      <c r="AV63" s="721"/>
      <c r="AW63" s="721"/>
      <c r="AX63" s="721"/>
      <c r="AY63" s="721"/>
      <c r="AZ63" s="721"/>
      <c r="BA63" s="721"/>
      <c r="BB63" s="721"/>
      <c r="BC63" s="721"/>
      <c r="BD63" s="721"/>
      <c r="BE63" s="732"/>
      <c r="BF63" s="711"/>
      <c r="BG63" s="709"/>
      <c r="BH63" s="709"/>
      <c r="BI63" s="709"/>
      <c r="BJ63" s="709"/>
      <c r="BK63" s="709"/>
      <c r="BL63" s="709"/>
      <c r="BM63" s="709"/>
      <c r="BN63" s="709"/>
      <c r="BO63" s="709"/>
      <c r="BP63" s="709"/>
      <c r="BQ63" s="709"/>
      <c r="BR63" s="709"/>
      <c r="BS63" s="709"/>
      <c r="BT63" s="709"/>
      <c r="BU63" s="710"/>
      <c r="BV63" s="733"/>
      <c r="BW63" s="715"/>
      <c r="BX63" s="715"/>
      <c r="BY63" s="715"/>
      <c r="BZ63" s="715"/>
      <c r="CA63" s="715"/>
      <c r="CB63" s="715"/>
      <c r="CC63" s="715"/>
      <c r="CD63" s="715"/>
      <c r="CE63" s="715"/>
      <c r="CF63" s="715"/>
      <c r="CG63" s="715"/>
      <c r="CH63" s="715"/>
      <c r="CI63" s="715"/>
      <c r="CJ63" s="715"/>
      <c r="CK63" s="716"/>
      <c r="CL63" s="22"/>
      <c r="CM63" s="761"/>
      <c r="CN63" s="762"/>
      <c r="CO63" s="762"/>
      <c r="CP63" s="762"/>
      <c r="CQ63" s="762"/>
      <c r="CR63" s="763"/>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row>
    <row r="64" spans="1:130" ht="14.45" customHeight="1" x14ac:dyDescent="0.25">
      <c r="A64" s="22"/>
      <c r="B64" s="780"/>
      <c r="C64" s="780"/>
      <c r="D64" s="781"/>
      <c r="E64" s="703"/>
      <c r="F64" s="704"/>
      <c r="G64" s="704"/>
      <c r="H64" s="704"/>
      <c r="I64" s="704"/>
      <c r="J64" s="727" t="e">
        <f>IF(AND('Mapa final'!#REF!="Baja",'Mapa final'!#REF!="Leve"),CONCATENATE("R",'Mapa final'!#REF!),"")</f>
        <v>#REF!</v>
      </c>
      <c r="K64" s="728"/>
      <c r="L64" s="728" t="e">
        <f>IF(AND('Mapa final'!#REF!="Baja",'Mapa final'!#REF!="Leve"),CONCATENATE("R",'Mapa final'!#REF!),"")</f>
        <v>#REF!</v>
      </c>
      <c r="M64" s="728"/>
      <c r="N64" s="728" t="e">
        <f>IF(AND('Mapa final'!#REF!="Baja",'Mapa final'!#REF!="Leve"),CONCATENATE("R",'Mapa final'!#REF!),"")</f>
        <v>#REF!</v>
      </c>
      <c r="O64" s="728"/>
      <c r="P64" s="728" t="e">
        <f>IF(AND('Mapa final'!#REF!="Baja",'Mapa final'!#REF!="Leve"),CONCATENATE("R",'Mapa final'!#REF!),"")</f>
        <v>#REF!</v>
      </c>
      <c r="Q64" s="728"/>
      <c r="R64" s="728" t="e">
        <f>IF(AND('Mapa final'!#REF!="Baja",'Mapa final'!#REF!="Leve"),CONCATENATE("R",'Mapa final'!#REF!),"")</f>
        <v>#REF!</v>
      </c>
      <c r="S64" s="728"/>
      <c r="T64" s="728" t="e">
        <f>IF(AND('Mapa final'!#REF!="Baja",'Mapa final'!#REF!="Leve"),CONCATENATE("R",'Mapa final'!#REF!),"")</f>
        <v>#REF!</v>
      </c>
      <c r="U64" s="728"/>
      <c r="V64" s="728" t="e">
        <f>IF(AND('Mapa final'!#REF!="Baja",'Mapa final'!#REF!="Leve"),CONCATENATE("R",'Mapa final'!#REF!),"")</f>
        <v>#REF!</v>
      </c>
      <c r="W64" s="728"/>
      <c r="X64" s="728" t="e">
        <f>IF(AND('Mapa final'!#REF!="Baja",'Mapa final'!#REF!="Leve"),CONCATENATE("R",'Mapa final'!#REF!),"")</f>
        <v>#REF!</v>
      </c>
      <c r="Y64" s="728"/>
      <c r="Z64" s="723" t="e">
        <f>IF(AND('Mapa final'!#REF!="Baja",'Mapa final'!#REF!="Menor"),CONCATENATE("R",'Mapa final'!#REF!),"")</f>
        <v>#REF!</v>
      </c>
      <c r="AA64" s="721"/>
      <c r="AB64" s="721" t="e">
        <f>IF(AND('Mapa final'!#REF!="Baja",'Mapa final'!#REF!="Menor"),CONCATENATE("R",'Mapa final'!#REF!),"")</f>
        <v>#REF!</v>
      </c>
      <c r="AC64" s="721"/>
      <c r="AD64" s="721" t="e">
        <f>IF(AND('Mapa final'!#REF!="Baja",'Mapa final'!#REF!="Menor"),CONCATENATE("R",'Mapa final'!#REF!),"")</f>
        <v>#REF!</v>
      </c>
      <c r="AE64" s="721"/>
      <c r="AF64" s="721" t="e">
        <f>IF(AND('Mapa final'!#REF!="Baja",'Mapa final'!#REF!="Menor"),CONCATENATE("R",'Mapa final'!#REF!),"")</f>
        <v>#REF!</v>
      </c>
      <c r="AG64" s="721"/>
      <c r="AH64" s="721" t="e">
        <f>IF(AND('Mapa final'!#REF!="Baja",'Mapa final'!#REF!="Menor"),CONCATENATE("R",'Mapa final'!#REF!),"")</f>
        <v>#REF!</v>
      </c>
      <c r="AI64" s="721"/>
      <c r="AJ64" s="721" t="e">
        <f>IF(AND('Mapa final'!#REF!="Baja",'Mapa final'!#REF!="Menor"),CONCATENATE("R",'Mapa final'!#REF!),"")</f>
        <v>#REF!</v>
      </c>
      <c r="AK64" s="721"/>
      <c r="AL64" s="721" t="e">
        <f>IF(AND('Mapa final'!#REF!="Baja",'Mapa final'!#REF!="Menor"),CONCATENATE("R",'Mapa final'!#REF!),"")</f>
        <v>#REF!</v>
      </c>
      <c r="AM64" s="721"/>
      <c r="AN64" s="721" t="e">
        <f>IF(AND('Mapa final'!#REF!="Baja",'Mapa final'!#REF!="Menor"),CONCATENATE("R",'Mapa final'!#REF!),"")</f>
        <v>#REF!</v>
      </c>
      <c r="AO64" s="732"/>
      <c r="AP64" s="723" t="e">
        <f>IF(AND('Mapa final'!#REF!="Baja",'Mapa final'!#REF!="Moderado"),CONCATENATE("R",'Mapa final'!#REF!),"")</f>
        <v>#REF!</v>
      </c>
      <c r="AQ64" s="721"/>
      <c r="AR64" s="721" t="e">
        <f>IF(AND('Mapa final'!#REF!="Baja",'Mapa final'!#REF!="Moderado"),CONCATENATE("R",'Mapa final'!#REF!),"")</f>
        <v>#REF!</v>
      </c>
      <c r="AS64" s="721"/>
      <c r="AT64" s="721" t="e">
        <f>IF(AND('Mapa final'!#REF!="Baja",'Mapa final'!#REF!="Moderado"),CONCATENATE("R",'Mapa final'!#REF!),"")</f>
        <v>#REF!</v>
      </c>
      <c r="AU64" s="721"/>
      <c r="AV64" s="721" t="e">
        <f>IF(AND('Mapa final'!#REF!="Baja",'Mapa final'!#REF!="Moderado"),CONCATENATE("R",'Mapa final'!#REF!),"")</f>
        <v>#REF!</v>
      </c>
      <c r="AW64" s="721"/>
      <c r="AX64" s="721" t="e">
        <f>IF(AND('Mapa final'!#REF!="Baja",'Mapa final'!#REF!="Moderado"),CONCATENATE("R",'Mapa final'!#REF!),"")</f>
        <v>#REF!</v>
      </c>
      <c r="AY64" s="721"/>
      <c r="AZ64" s="721" t="e">
        <f>IF(AND('Mapa final'!#REF!="Baja",'Mapa final'!#REF!="Moderado"),CONCATENATE("R",'Mapa final'!#REF!),"")</f>
        <v>#REF!</v>
      </c>
      <c r="BA64" s="721"/>
      <c r="BB64" s="721" t="e">
        <f>IF(AND('Mapa final'!#REF!="Baja",'Mapa final'!#REF!="Moderado"),CONCATENATE("R",'Mapa final'!#REF!),"")</f>
        <v>#REF!</v>
      </c>
      <c r="BC64" s="721"/>
      <c r="BD64" s="721" t="e">
        <f>IF(AND('Mapa final'!#REF!="Baja",'Mapa final'!#REF!="Moderado"),CONCATENATE("R",'Mapa final'!#REF!),"")</f>
        <v>#REF!</v>
      </c>
      <c r="BE64" s="732"/>
      <c r="BF64" s="711" t="e">
        <f>IF(AND('Mapa final'!#REF!="Baja",'Mapa final'!#REF!="Mayor"),CONCATENATE("R",'Mapa final'!#REF!),"")</f>
        <v>#REF!</v>
      </c>
      <c r="BG64" s="709"/>
      <c r="BH64" s="709" t="e">
        <f>IF(AND('Mapa final'!#REF!="Baja",'Mapa final'!#REF!="Mayor"),CONCATENATE("R",'Mapa final'!#REF!),"")</f>
        <v>#REF!</v>
      </c>
      <c r="BI64" s="709"/>
      <c r="BJ64" s="709" t="e">
        <f>IF(AND('Mapa final'!#REF!="Baja",'Mapa final'!#REF!="Mayor"),CONCATENATE("R",'Mapa final'!#REF!),"")</f>
        <v>#REF!</v>
      </c>
      <c r="BK64" s="709"/>
      <c r="BL64" s="709" t="e">
        <f>IF(AND('Mapa final'!#REF!="Baja",'Mapa final'!#REF!="Mayor"),CONCATENATE("R",'Mapa final'!#REF!),"")</f>
        <v>#REF!</v>
      </c>
      <c r="BM64" s="709"/>
      <c r="BN64" s="709" t="e">
        <f>IF(AND('Mapa final'!#REF!="Baja",'Mapa final'!#REF!="Mayor"),CONCATENATE("R",'Mapa final'!#REF!),"")</f>
        <v>#REF!</v>
      </c>
      <c r="BO64" s="709"/>
      <c r="BP64" s="709" t="e">
        <f>IF(AND('Mapa final'!#REF!="Baja",'Mapa final'!#REF!="Mayor"),CONCATENATE("R",'Mapa final'!#REF!),"")</f>
        <v>#REF!</v>
      </c>
      <c r="BQ64" s="709"/>
      <c r="BR64" s="709" t="e">
        <f>IF(AND('Mapa final'!#REF!="Baja",'Mapa final'!#REF!="Mayor"),CONCATENATE("R",'Mapa final'!#REF!),"")</f>
        <v>#REF!</v>
      </c>
      <c r="BS64" s="709"/>
      <c r="BT64" s="709" t="e">
        <f>IF(AND('Mapa final'!#REF!="Baja",'Mapa final'!#REF!="Mayor"),CONCATENATE("R",'Mapa final'!#REF!),"")</f>
        <v>#REF!</v>
      </c>
      <c r="BU64" s="710"/>
      <c r="BV64" s="733" t="e">
        <f>IF(AND('Mapa final'!#REF!="Baja",'Mapa final'!#REF!="Catastrófico"),CONCATENATE("R",'Mapa final'!#REF!),"")</f>
        <v>#REF!</v>
      </c>
      <c r="BW64" s="715"/>
      <c r="BX64" s="715" t="e">
        <f>IF(AND('Mapa final'!#REF!="Baja",'Mapa final'!#REF!="Catastrófico"),CONCATENATE("R",'Mapa final'!#REF!),"")</f>
        <v>#REF!</v>
      </c>
      <c r="BY64" s="715"/>
      <c r="BZ64" s="715" t="e">
        <f>IF(AND('Mapa final'!#REF!="Baja",'Mapa final'!#REF!="Catastrófico"),CONCATENATE("R",'Mapa final'!#REF!),"")</f>
        <v>#REF!</v>
      </c>
      <c r="CA64" s="715"/>
      <c r="CB64" s="715" t="e">
        <f>IF(AND('Mapa final'!#REF!="Baja",'Mapa final'!#REF!="Catastrófico"),CONCATENATE("R",'Mapa final'!#REF!),"")</f>
        <v>#REF!</v>
      </c>
      <c r="CC64" s="715"/>
      <c r="CD64" s="715" t="e">
        <f>IF(AND('Mapa final'!#REF!="Baja",'Mapa final'!#REF!="Catastrófico"),CONCATENATE("R",'Mapa final'!#REF!),"")</f>
        <v>#REF!</v>
      </c>
      <c r="CE64" s="715"/>
      <c r="CF64" s="715" t="e">
        <f>IF(AND('Mapa final'!#REF!="Baja",'Mapa final'!#REF!="Catastrófico"),CONCATENATE("R",'Mapa final'!#REF!),"")</f>
        <v>#REF!</v>
      </c>
      <c r="CG64" s="715"/>
      <c r="CH64" s="715" t="e">
        <f>IF(AND('Mapa final'!#REF!="Baja",'Mapa final'!#REF!="Catastrófico"),CONCATENATE("R",'Mapa final'!#REF!),"")</f>
        <v>#REF!</v>
      </c>
      <c r="CI64" s="715"/>
      <c r="CJ64" s="715" t="e">
        <f>IF(AND('Mapa final'!#REF!="Baja",'Mapa final'!#REF!="Catastrófico"),CONCATENATE("R",'Mapa final'!#REF!),"")</f>
        <v>#REF!</v>
      </c>
      <c r="CK64" s="716"/>
      <c r="CL64" s="22"/>
      <c r="CM64" s="761"/>
      <c r="CN64" s="762"/>
      <c r="CO64" s="762"/>
      <c r="CP64" s="762"/>
      <c r="CQ64" s="762"/>
      <c r="CR64" s="763"/>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row>
    <row r="65" spans="1:130" ht="14.45" customHeight="1" x14ac:dyDescent="0.25">
      <c r="A65" s="22"/>
      <c r="B65" s="780"/>
      <c r="C65" s="780"/>
      <c r="D65" s="781"/>
      <c r="E65" s="703"/>
      <c r="F65" s="704"/>
      <c r="G65" s="704"/>
      <c r="H65" s="704"/>
      <c r="I65" s="704"/>
      <c r="J65" s="727"/>
      <c r="K65" s="728"/>
      <c r="L65" s="728"/>
      <c r="M65" s="728"/>
      <c r="N65" s="728"/>
      <c r="O65" s="728"/>
      <c r="P65" s="728"/>
      <c r="Q65" s="728"/>
      <c r="R65" s="728"/>
      <c r="S65" s="728"/>
      <c r="T65" s="728"/>
      <c r="U65" s="728"/>
      <c r="V65" s="728"/>
      <c r="W65" s="728"/>
      <c r="X65" s="728"/>
      <c r="Y65" s="728"/>
      <c r="Z65" s="723"/>
      <c r="AA65" s="721"/>
      <c r="AB65" s="721"/>
      <c r="AC65" s="721"/>
      <c r="AD65" s="721"/>
      <c r="AE65" s="721"/>
      <c r="AF65" s="721"/>
      <c r="AG65" s="721"/>
      <c r="AH65" s="721"/>
      <c r="AI65" s="721"/>
      <c r="AJ65" s="721"/>
      <c r="AK65" s="721"/>
      <c r="AL65" s="721"/>
      <c r="AM65" s="721"/>
      <c r="AN65" s="721"/>
      <c r="AO65" s="732"/>
      <c r="AP65" s="723"/>
      <c r="AQ65" s="721"/>
      <c r="AR65" s="721"/>
      <c r="AS65" s="721"/>
      <c r="AT65" s="721"/>
      <c r="AU65" s="721"/>
      <c r="AV65" s="721"/>
      <c r="AW65" s="721"/>
      <c r="AX65" s="721"/>
      <c r="AY65" s="721"/>
      <c r="AZ65" s="721"/>
      <c r="BA65" s="721"/>
      <c r="BB65" s="721"/>
      <c r="BC65" s="721"/>
      <c r="BD65" s="721"/>
      <c r="BE65" s="732"/>
      <c r="BF65" s="711"/>
      <c r="BG65" s="709"/>
      <c r="BH65" s="709"/>
      <c r="BI65" s="709"/>
      <c r="BJ65" s="709"/>
      <c r="BK65" s="709"/>
      <c r="BL65" s="709"/>
      <c r="BM65" s="709"/>
      <c r="BN65" s="709"/>
      <c r="BO65" s="709"/>
      <c r="BP65" s="709"/>
      <c r="BQ65" s="709"/>
      <c r="BR65" s="709"/>
      <c r="BS65" s="709"/>
      <c r="BT65" s="709"/>
      <c r="BU65" s="710"/>
      <c r="BV65" s="733"/>
      <c r="BW65" s="715"/>
      <c r="BX65" s="715"/>
      <c r="BY65" s="715"/>
      <c r="BZ65" s="715"/>
      <c r="CA65" s="715"/>
      <c r="CB65" s="715"/>
      <c r="CC65" s="715"/>
      <c r="CD65" s="715"/>
      <c r="CE65" s="715"/>
      <c r="CF65" s="715"/>
      <c r="CG65" s="715"/>
      <c r="CH65" s="715"/>
      <c r="CI65" s="715"/>
      <c r="CJ65" s="715"/>
      <c r="CK65" s="716"/>
      <c r="CL65" s="22"/>
      <c r="CM65" s="761"/>
      <c r="CN65" s="762"/>
      <c r="CO65" s="762"/>
      <c r="CP65" s="762"/>
      <c r="CQ65" s="762"/>
      <c r="CR65" s="763"/>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row>
    <row r="66" spans="1:130" ht="14.45" customHeight="1" x14ac:dyDescent="0.25">
      <c r="A66" s="22"/>
      <c r="B66" s="780"/>
      <c r="C66" s="780"/>
      <c r="D66" s="781"/>
      <c r="E66" s="703"/>
      <c r="F66" s="704"/>
      <c r="G66" s="704"/>
      <c r="H66" s="704"/>
      <c r="I66" s="704"/>
      <c r="J66" s="727" t="e">
        <f>IF(AND('Mapa final'!#REF!="Baja",'Mapa final'!#REF!="Leve"),CONCATENATE("R",'Mapa final'!#REF!),"")</f>
        <v>#REF!</v>
      </c>
      <c r="K66" s="728"/>
      <c r="L66" s="728" t="e">
        <f>IF(AND('Mapa final'!#REF!="Baja",'Mapa final'!#REF!="Leve"),CONCATENATE("R",'Mapa final'!#REF!),"")</f>
        <v>#REF!</v>
      </c>
      <c r="M66" s="728"/>
      <c r="N66" s="728" t="e">
        <f>IF(AND('Mapa final'!#REF!="Baja",'Mapa final'!#REF!="Leve"),CONCATENATE("R",'Mapa final'!#REF!),"")</f>
        <v>#REF!</v>
      </c>
      <c r="O66" s="728"/>
      <c r="P66" s="728" t="e">
        <f>IF(AND('Mapa final'!#REF!="Baja",'Mapa final'!#REF!="Leve"),CONCATENATE("R",'Mapa final'!#REF!),"")</f>
        <v>#REF!</v>
      </c>
      <c r="Q66" s="728"/>
      <c r="R66" s="728" t="e">
        <f>IF(AND('Mapa final'!#REF!="Baja",'Mapa final'!#REF!="Leve"),CONCATENATE("R",'Mapa final'!#REF!),"")</f>
        <v>#REF!</v>
      </c>
      <c r="S66" s="728"/>
      <c r="T66" s="728" t="e">
        <f>IF(AND('Mapa final'!#REF!="Baja",'Mapa final'!#REF!="Leve"),CONCATENATE("R",'Mapa final'!#REF!),"")</f>
        <v>#REF!</v>
      </c>
      <c r="U66" s="728"/>
      <c r="V66" s="728" t="e">
        <f>IF(AND('Mapa final'!#REF!="Baja",'Mapa final'!#REF!="Leve"),CONCATENATE("R",'Mapa final'!#REF!),"")</f>
        <v>#REF!</v>
      </c>
      <c r="W66" s="728"/>
      <c r="X66" s="728" t="e">
        <f>IF(AND('Mapa final'!#REF!="Baja",'Mapa final'!#REF!="Leve"),CONCATENATE("R",'Mapa final'!#REF!),"")</f>
        <v>#REF!</v>
      </c>
      <c r="Y66" s="728"/>
      <c r="Z66" s="723" t="e">
        <f>IF(AND('Mapa final'!#REF!="Baja",'Mapa final'!#REF!="Menor"),CONCATENATE("R",'Mapa final'!#REF!),"")</f>
        <v>#REF!</v>
      </c>
      <c r="AA66" s="721"/>
      <c r="AB66" s="721" t="e">
        <f>IF(AND('Mapa final'!#REF!="Baja",'Mapa final'!#REF!="Menor"),CONCATENATE("R",'Mapa final'!#REF!),"")</f>
        <v>#REF!</v>
      </c>
      <c r="AC66" s="721"/>
      <c r="AD66" s="721" t="e">
        <f>IF(AND('Mapa final'!#REF!="Baja",'Mapa final'!#REF!="Menor"),CONCATENATE("R",'Mapa final'!#REF!),"")</f>
        <v>#REF!</v>
      </c>
      <c r="AE66" s="721"/>
      <c r="AF66" s="721" t="e">
        <f>IF(AND('Mapa final'!#REF!="Baja",'Mapa final'!#REF!="Menor"),CONCATENATE("R",'Mapa final'!#REF!),"")</f>
        <v>#REF!</v>
      </c>
      <c r="AG66" s="721"/>
      <c r="AH66" s="721" t="e">
        <f>IF(AND('Mapa final'!#REF!="Baja",'Mapa final'!#REF!="Menor"),CONCATENATE("R",'Mapa final'!#REF!),"")</f>
        <v>#REF!</v>
      </c>
      <c r="AI66" s="721"/>
      <c r="AJ66" s="721" t="e">
        <f>IF(AND('Mapa final'!#REF!="Baja",'Mapa final'!#REF!="Menor"),CONCATENATE("R",'Mapa final'!#REF!),"")</f>
        <v>#REF!</v>
      </c>
      <c r="AK66" s="721"/>
      <c r="AL66" s="721" t="e">
        <f>IF(AND('Mapa final'!#REF!="Baja",'Mapa final'!#REF!="Menor"),CONCATENATE("R",'Mapa final'!#REF!),"")</f>
        <v>#REF!</v>
      </c>
      <c r="AM66" s="721"/>
      <c r="AN66" s="721" t="e">
        <f>IF(AND('Mapa final'!#REF!="Baja",'Mapa final'!#REF!="Menor"),CONCATENATE("R",'Mapa final'!#REF!),"")</f>
        <v>#REF!</v>
      </c>
      <c r="AO66" s="732"/>
      <c r="AP66" s="723" t="e">
        <f>IF(AND('Mapa final'!#REF!="Baja",'Mapa final'!#REF!="Moderado"),CONCATENATE("R",'Mapa final'!#REF!),"")</f>
        <v>#REF!</v>
      </c>
      <c r="AQ66" s="721"/>
      <c r="AR66" s="721" t="e">
        <f>IF(AND('Mapa final'!#REF!="Baja",'Mapa final'!#REF!="Moderado"),CONCATENATE("R",'Mapa final'!#REF!),"")</f>
        <v>#REF!</v>
      </c>
      <c r="AS66" s="721"/>
      <c r="AT66" s="721" t="e">
        <f>IF(AND('Mapa final'!#REF!="Baja",'Mapa final'!#REF!="Moderado"),CONCATENATE("R",'Mapa final'!#REF!),"")</f>
        <v>#REF!</v>
      </c>
      <c r="AU66" s="721"/>
      <c r="AV66" s="721" t="e">
        <f>IF(AND('Mapa final'!#REF!="Baja",'Mapa final'!#REF!="Moderado"),CONCATENATE("R",'Mapa final'!#REF!),"")</f>
        <v>#REF!</v>
      </c>
      <c r="AW66" s="721"/>
      <c r="AX66" s="721" t="e">
        <f>IF(AND('Mapa final'!#REF!="Baja",'Mapa final'!#REF!="Moderado"),CONCATENATE("R",'Mapa final'!#REF!),"")</f>
        <v>#REF!</v>
      </c>
      <c r="AY66" s="721"/>
      <c r="AZ66" s="721" t="e">
        <f>IF(AND('Mapa final'!#REF!="Baja",'Mapa final'!#REF!="Moderado"),CONCATENATE("R",'Mapa final'!#REF!),"")</f>
        <v>#REF!</v>
      </c>
      <c r="BA66" s="721"/>
      <c r="BB66" s="721" t="e">
        <f>IF(AND('Mapa final'!#REF!="Baja",'Mapa final'!#REF!="Moderado"),CONCATENATE("R",'Mapa final'!#REF!),"")</f>
        <v>#REF!</v>
      </c>
      <c r="BC66" s="721"/>
      <c r="BD66" s="721" t="e">
        <f>IF(AND('Mapa final'!#REF!="Baja",'Mapa final'!#REF!="Moderado"),CONCATENATE("R",'Mapa final'!#REF!),"")</f>
        <v>#REF!</v>
      </c>
      <c r="BE66" s="732"/>
      <c r="BF66" s="711" t="e">
        <f>IF(AND('Mapa final'!#REF!="Baja",'Mapa final'!#REF!="Mayor"),CONCATENATE("R",'Mapa final'!#REF!),"")</f>
        <v>#REF!</v>
      </c>
      <c r="BG66" s="709"/>
      <c r="BH66" s="709" t="e">
        <f>IF(AND('Mapa final'!#REF!="Baja",'Mapa final'!#REF!="Mayor"),CONCATENATE("R",'Mapa final'!#REF!),"")</f>
        <v>#REF!</v>
      </c>
      <c r="BI66" s="709"/>
      <c r="BJ66" s="709" t="e">
        <f>IF(AND('Mapa final'!#REF!="Baja",'Mapa final'!#REF!="Mayor"),CONCATENATE("R",'Mapa final'!#REF!),"")</f>
        <v>#REF!</v>
      </c>
      <c r="BK66" s="709"/>
      <c r="BL66" s="709" t="e">
        <f>IF(AND('Mapa final'!#REF!="Baja",'Mapa final'!#REF!="Mayor"),CONCATENATE("R",'Mapa final'!#REF!),"")</f>
        <v>#REF!</v>
      </c>
      <c r="BM66" s="709"/>
      <c r="BN66" s="709" t="e">
        <f>IF(AND('Mapa final'!#REF!="Baja",'Mapa final'!#REF!="Mayor"),CONCATENATE("R",'Mapa final'!#REF!),"")</f>
        <v>#REF!</v>
      </c>
      <c r="BO66" s="709"/>
      <c r="BP66" s="709" t="e">
        <f>IF(AND('Mapa final'!#REF!="Baja",'Mapa final'!#REF!="Mayor"),CONCATENATE("R",'Mapa final'!#REF!),"")</f>
        <v>#REF!</v>
      </c>
      <c r="BQ66" s="709"/>
      <c r="BR66" s="709" t="e">
        <f>IF(AND('Mapa final'!#REF!="Baja",'Mapa final'!#REF!="Mayor"),CONCATENATE("R",'Mapa final'!#REF!),"")</f>
        <v>#REF!</v>
      </c>
      <c r="BS66" s="709"/>
      <c r="BT66" s="709" t="e">
        <f>IF(AND('Mapa final'!#REF!="Baja",'Mapa final'!#REF!="Mayor"),CONCATENATE("R",'Mapa final'!#REF!),"")</f>
        <v>#REF!</v>
      </c>
      <c r="BU66" s="710"/>
      <c r="BV66" s="733" t="e">
        <f>IF(AND('Mapa final'!#REF!="Baja",'Mapa final'!#REF!="Catastrófico"),CONCATENATE("R",'Mapa final'!#REF!),"")</f>
        <v>#REF!</v>
      </c>
      <c r="BW66" s="715"/>
      <c r="BX66" s="715" t="e">
        <f>IF(AND('Mapa final'!#REF!="Baja",'Mapa final'!#REF!="Catastrófico"),CONCATENATE("R",'Mapa final'!#REF!),"")</f>
        <v>#REF!</v>
      </c>
      <c r="BY66" s="715"/>
      <c r="BZ66" s="715" t="e">
        <f>IF(AND('Mapa final'!#REF!="Baja",'Mapa final'!#REF!="Catastrófico"),CONCATENATE("R",'Mapa final'!#REF!),"")</f>
        <v>#REF!</v>
      </c>
      <c r="CA66" s="715"/>
      <c r="CB66" s="715" t="e">
        <f>IF(AND('Mapa final'!#REF!="Baja",'Mapa final'!#REF!="Catastrófico"),CONCATENATE("R",'Mapa final'!#REF!),"")</f>
        <v>#REF!</v>
      </c>
      <c r="CC66" s="715"/>
      <c r="CD66" s="715" t="e">
        <f>IF(AND('Mapa final'!#REF!="Baja",'Mapa final'!#REF!="Catastrófico"),CONCATENATE("R",'Mapa final'!#REF!),"")</f>
        <v>#REF!</v>
      </c>
      <c r="CE66" s="715"/>
      <c r="CF66" s="715" t="e">
        <f>IF(AND('Mapa final'!#REF!="Baja",'Mapa final'!#REF!="Catastrófico"),CONCATENATE("R",'Mapa final'!#REF!),"")</f>
        <v>#REF!</v>
      </c>
      <c r="CG66" s="715"/>
      <c r="CH66" s="715" t="e">
        <f>IF(AND('Mapa final'!#REF!="Baja",'Mapa final'!#REF!="Catastrófico"),CONCATENATE("R",'Mapa final'!#REF!),"")</f>
        <v>#REF!</v>
      </c>
      <c r="CI66" s="715"/>
      <c r="CJ66" s="715" t="e">
        <f>IF(AND('Mapa final'!#REF!="Baja",'Mapa final'!#REF!="Catastrófico"),CONCATENATE("R",'Mapa final'!#REF!),"")</f>
        <v>#REF!</v>
      </c>
      <c r="CK66" s="716"/>
      <c r="CL66" s="22"/>
      <c r="CM66" s="761"/>
      <c r="CN66" s="762"/>
      <c r="CO66" s="762"/>
      <c r="CP66" s="762"/>
      <c r="CQ66" s="762"/>
      <c r="CR66" s="763"/>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row>
    <row r="67" spans="1:130" ht="14.45" customHeight="1" x14ac:dyDescent="0.25">
      <c r="A67" s="22"/>
      <c r="B67" s="780"/>
      <c r="C67" s="780"/>
      <c r="D67" s="781"/>
      <c r="E67" s="703"/>
      <c r="F67" s="704"/>
      <c r="G67" s="704"/>
      <c r="H67" s="704"/>
      <c r="I67" s="704"/>
      <c r="J67" s="727"/>
      <c r="K67" s="728"/>
      <c r="L67" s="728"/>
      <c r="M67" s="728"/>
      <c r="N67" s="728"/>
      <c r="O67" s="728"/>
      <c r="P67" s="728"/>
      <c r="Q67" s="728"/>
      <c r="R67" s="728"/>
      <c r="S67" s="728"/>
      <c r="T67" s="728"/>
      <c r="U67" s="728"/>
      <c r="V67" s="728"/>
      <c r="W67" s="728"/>
      <c r="X67" s="728"/>
      <c r="Y67" s="728"/>
      <c r="Z67" s="723"/>
      <c r="AA67" s="721"/>
      <c r="AB67" s="721"/>
      <c r="AC67" s="721"/>
      <c r="AD67" s="721"/>
      <c r="AE67" s="721"/>
      <c r="AF67" s="721"/>
      <c r="AG67" s="721"/>
      <c r="AH67" s="721"/>
      <c r="AI67" s="721"/>
      <c r="AJ67" s="721"/>
      <c r="AK67" s="721"/>
      <c r="AL67" s="721"/>
      <c r="AM67" s="721"/>
      <c r="AN67" s="721"/>
      <c r="AO67" s="732"/>
      <c r="AP67" s="723"/>
      <c r="AQ67" s="721"/>
      <c r="AR67" s="721"/>
      <c r="AS67" s="721"/>
      <c r="AT67" s="721"/>
      <c r="AU67" s="721"/>
      <c r="AV67" s="721"/>
      <c r="AW67" s="721"/>
      <c r="AX67" s="721"/>
      <c r="AY67" s="721"/>
      <c r="AZ67" s="721"/>
      <c r="BA67" s="721"/>
      <c r="BB67" s="721"/>
      <c r="BC67" s="721"/>
      <c r="BD67" s="721"/>
      <c r="BE67" s="732"/>
      <c r="BF67" s="711"/>
      <c r="BG67" s="709"/>
      <c r="BH67" s="709"/>
      <c r="BI67" s="709"/>
      <c r="BJ67" s="709"/>
      <c r="BK67" s="709"/>
      <c r="BL67" s="709"/>
      <c r="BM67" s="709"/>
      <c r="BN67" s="709"/>
      <c r="BO67" s="709"/>
      <c r="BP67" s="709"/>
      <c r="BQ67" s="709"/>
      <c r="BR67" s="709"/>
      <c r="BS67" s="709"/>
      <c r="BT67" s="709"/>
      <c r="BU67" s="710"/>
      <c r="BV67" s="733"/>
      <c r="BW67" s="715"/>
      <c r="BX67" s="715"/>
      <c r="BY67" s="715"/>
      <c r="BZ67" s="715"/>
      <c r="CA67" s="715"/>
      <c r="CB67" s="715"/>
      <c r="CC67" s="715"/>
      <c r="CD67" s="715"/>
      <c r="CE67" s="715"/>
      <c r="CF67" s="715"/>
      <c r="CG67" s="715"/>
      <c r="CH67" s="715"/>
      <c r="CI67" s="715"/>
      <c r="CJ67" s="715"/>
      <c r="CK67" s="716"/>
      <c r="CL67" s="22"/>
      <c r="CM67" s="761"/>
      <c r="CN67" s="762"/>
      <c r="CO67" s="762"/>
      <c r="CP67" s="762"/>
      <c r="CQ67" s="762"/>
      <c r="CR67" s="763"/>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row>
    <row r="68" spans="1:130" ht="14.45" customHeight="1" x14ac:dyDescent="0.25">
      <c r="A68" s="22"/>
      <c r="B68" s="780"/>
      <c r="C68" s="780"/>
      <c r="D68" s="781"/>
      <c r="E68" s="703"/>
      <c r="F68" s="704"/>
      <c r="G68" s="704"/>
      <c r="H68" s="704"/>
      <c r="I68" s="704"/>
      <c r="J68" s="727" t="e">
        <f>IF(AND('Mapa final'!#REF!="Baja",'Mapa final'!#REF!="Leve"),CONCATENATE("R",'Mapa final'!#REF!),"")</f>
        <v>#REF!</v>
      </c>
      <c r="K68" s="728"/>
      <c r="L68" s="728" t="e">
        <f>IF(AND('Mapa final'!#REF!="Baja",'Mapa final'!#REF!="Leve"),CONCATENATE("R",'Mapa final'!#REF!),"")</f>
        <v>#REF!</v>
      </c>
      <c r="M68" s="728"/>
      <c r="N68" s="728" t="e">
        <f>IF(AND('Mapa final'!#REF!="Baja",'Mapa final'!#REF!="Leve"),CONCATENATE("R",'Mapa final'!#REF!),"")</f>
        <v>#REF!</v>
      </c>
      <c r="O68" s="728"/>
      <c r="P68" s="728" t="e">
        <f>IF(AND('Mapa final'!#REF!="Baja",'Mapa final'!#REF!="Leve"),CONCATENATE("R",'Mapa final'!#REF!),"")</f>
        <v>#REF!</v>
      </c>
      <c r="Q68" s="728"/>
      <c r="R68" s="728" t="e">
        <f>IF(AND('Mapa final'!#REF!="Baja",'Mapa final'!#REF!="Leve"),CONCATENATE("R",'Mapa final'!#REF!),"")</f>
        <v>#REF!</v>
      </c>
      <c r="S68" s="728"/>
      <c r="T68" s="728" t="e">
        <f>IF(AND('Mapa final'!#REF!="Baja",'Mapa final'!#REF!="Leve"),CONCATENATE("R",'Mapa final'!#REF!),"")</f>
        <v>#REF!</v>
      </c>
      <c r="U68" s="728"/>
      <c r="V68" s="728" t="e">
        <f>IF(AND('Mapa final'!#REF!="Baja",'Mapa final'!#REF!="Leve"),CONCATENATE("R",'Mapa final'!#REF!),"")</f>
        <v>#REF!</v>
      </c>
      <c r="W68" s="728"/>
      <c r="X68" s="728" t="e">
        <f>IF(AND('Mapa final'!#REF!="Baja",'Mapa final'!#REF!="Leve"),CONCATENATE("R",'Mapa final'!#REF!),"")</f>
        <v>#REF!</v>
      </c>
      <c r="Y68" s="728"/>
      <c r="Z68" s="723" t="e">
        <f>IF(AND('Mapa final'!#REF!="Baja",'Mapa final'!#REF!="Menor"),CONCATENATE("R",'Mapa final'!#REF!),"")</f>
        <v>#REF!</v>
      </c>
      <c r="AA68" s="721"/>
      <c r="AB68" s="721" t="e">
        <f>IF(AND('Mapa final'!#REF!="Baja",'Mapa final'!#REF!="Menor"),CONCATENATE("R",'Mapa final'!#REF!),"")</f>
        <v>#REF!</v>
      </c>
      <c r="AC68" s="721"/>
      <c r="AD68" s="721" t="e">
        <f>IF(AND('Mapa final'!#REF!="Baja",'Mapa final'!#REF!="Menor"),CONCATENATE("R",'Mapa final'!#REF!),"")</f>
        <v>#REF!</v>
      </c>
      <c r="AE68" s="721"/>
      <c r="AF68" s="721" t="e">
        <f>IF(AND('Mapa final'!#REF!="Baja",'Mapa final'!#REF!="Menor"),CONCATENATE("R",'Mapa final'!#REF!),"")</f>
        <v>#REF!</v>
      </c>
      <c r="AG68" s="721"/>
      <c r="AH68" s="721" t="e">
        <f>IF(AND('Mapa final'!#REF!="Baja",'Mapa final'!#REF!="Menor"),CONCATENATE("R",'Mapa final'!#REF!),"")</f>
        <v>#REF!</v>
      </c>
      <c r="AI68" s="721"/>
      <c r="AJ68" s="721" t="e">
        <f>IF(AND('Mapa final'!#REF!="Baja",'Mapa final'!#REF!="Menor"),CONCATENATE("R",'Mapa final'!#REF!),"")</f>
        <v>#REF!</v>
      </c>
      <c r="AK68" s="721"/>
      <c r="AL68" s="721" t="e">
        <f>IF(AND('Mapa final'!#REF!="Baja",'Mapa final'!#REF!="Menor"),CONCATENATE("R",'Mapa final'!#REF!),"")</f>
        <v>#REF!</v>
      </c>
      <c r="AM68" s="721"/>
      <c r="AN68" s="721" t="e">
        <f>IF(AND('Mapa final'!#REF!="Baja",'Mapa final'!#REF!="Menor"),CONCATENATE("R",'Mapa final'!#REF!),"")</f>
        <v>#REF!</v>
      </c>
      <c r="AO68" s="732"/>
      <c r="AP68" s="723" t="e">
        <f>IF(AND('Mapa final'!#REF!="Baja",'Mapa final'!#REF!="Moderado"),CONCATENATE("R",'Mapa final'!#REF!),"")</f>
        <v>#REF!</v>
      </c>
      <c r="AQ68" s="721"/>
      <c r="AR68" s="721" t="e">
        <f>IF(AND('Mapa final'!#REF!="Baja",'Mapa final'!#REF!="Moderado"),CONCATENATE("R",'Mapa final'!#REF!),"")</f>
        <v>#REF!</v>
      </c>
      <c r="AS68" s="721"/>
      <c r="AT68" s="721" t="e">
        <f>IF(AND('Mapa final'!#REF!="Baja",'Mapa final'!#REF!="Moderado"),CONCATENATE("R",'Mapa final'!#REF!),"")</f>
        <v>#REF!</v>
      </c>
      <c r="AU68" s="721"/>
      <c r="AV68" s="721" t="e">
        <f>IF(AND('Mapa final'!#REF!="Baja",'Mapa final'!#REF!="Moderado"),CONCATENATE("R",'Mapa final'!#REF!),"")</f>
        <v>#REF!</v>
      </c>
      <c r="AW68" s="721"/>
      <c r="AX68" s="721" t="e">
        <f>IF(AND('Mapa final'!#REF!="Baja",'Mapa final'!#REF!="Moderado"),CONCATENATE("R",'Mapa final'!#REF!),"")</f>
        <v>#REF!</v>
      </c>
      <c r="AY68" s="721"/>
      <c r="AZ68" s="721" t="e">
        <f>IF(AND('Mapa final'!#REF!="Baja",'Mapa final'!#REF!="Moderado"),CONCATENATE("R",'Mapa final'!#REF!),"")</f>
        <v>#REF!</v>
      </c>
      <c r="BA68" s="721"/>
      <c r="BB68" s="721" t="e">
        <f>IF(AND('Mapa final'!#REF!="Baja",'Mapa final'!#REF!="Moderado"),CONCATENATE("R",'Mapa final'!#REF!),"")</f>
        <v>#REF!</v>
      </c>
      <c r="BC68" s="721"/>
      <c r="BD68" s="721" t="e">
        <f>IF(AND('Mapa final'!#REF!="Baja",'Mapa final'!#REF!="Moderado"),CONCATENATE("R",'Mapa final'!#REF!),"")</f>
        <v>#REF!</v>
      </c>
      <c r="BE68" s="732"/>
      <c r="BF68" s="711" t="e">
        <f>IF(AND('Mapa final'!#REF!="Baja",'Mapa final'!#REF!="Mayor"),CONCATENATE("R",'Mapa final'!#REF!),"")</f>
        <v>#REF!</v>
      </c>
      <c r="BG68" s="709"/>
      <c r="BH68" s="709" t="e">
        <f>IF(AND('Mapa final'!#REF!="Baja",'Mapa final'!#REF!="Mayor"),CONCATENATE("R",'Mapa final'!#REF!),"")</f>
        <v>#REF!</v>
      </c>
      <c r="BI68" s="709"/>
      <c r="BJ68" s="709" t="e">
        <f>IF(AND('Mapa final'!#REF!="Baja",'Mapa final'!#REF!="Mayor"),CONCATENATE("R",'Mapa final'!#REF!),"")</f>
        <v>#REF!</v>
      </c>
      <c r="BK68" s="709"/>
      <c r="BL68" s="709" t="e">
        <f>IF(AND('Mapa final'!#REF!="Baja",'Mapa final'!#REF!="Mayor"),CONCATENATE("R",'Mapa final'!#REF!),"")</f>
        <v>#REF!</v>
      </c>
      <c r="BM68" s="709"/>
      <c r="BN68" s="709" t="e">
        <f>IF(AND('Mapa final'!#REF!="Baja",'Mapa final'!#REF!="Mayor"),CONCATENATE("R",'Mapa final'!#REF!),"")</f>
        <v>#REF!</v>
      </c>
      <c r="BO68" s="709"/>
      <c r="BP68" s="709" t="e">
        <f>IF(AND('Mapa final'!#REF!="Baja",'Mapa final'!#REF!="Mayor"),CONCATENATE("R",'Mapa final'!#REF!),"")</f>
        <v>#REF!</v>
      </c>
      <c r="BQ68" s="709"/>
      <c r="BR68" s="709" t="e">
        <f>IF(AND('Mapa final'!#REF!="Baja",'Mapa final'!#REF!="Mayor"),CONCATENATE("R",'Mapa final'!#REF!),"")</f>
        <v>#REF!</v>
      </c>
      <c r="BS68" s="709"/>
      <c r="BT68" s="709" t="e">
        <f>IF(AND('Mapa final'!#REF!="Baja",'Mapa final'!#REF!="Mayor"),CONCATENATE("R",'Mapa final'!#REF!),"")</f>
        <v>#REF!</v>
      </c>
      <c r="BU68" s="710"/>
      <c r="BV68" s="733" t="e">
        <f>IF(AND('Mapa final'!#REF!="Baja",'Mapa final'!#REF!="Catastrófico"),CONCATENATE("R",'Mapa final'!#REF!),"")</f>
        <v>#REF!</v>
      </c>
      <c r="BW68" s="715"/>
      <c r="BX68" s="715" t="e">
        <f>IF(AND('Mapa final'!#REF!="Baja",'Mapa final'!#REF!="Catastrófico"),CONCATENATE("R",'Mapa final'!#REF!),"")</f>
        <v>#REF!</v>
      </c>
      <c r="BY68" s="715"/>
      <c r="BZ68" s="715" t="e">
        <f>IF(AND('Mapa final'!#REF!="Baja",'Mapa final'!#REF!="Catastrófico"),CONCATENATE("R",'Mapa final'!#REF!),"")</f>
        <v>#REF!</v>
      </c>
      <c r="CA68" s="715"/>
      <c r="CB68" s="715" t="e">
        <f>IF(AND('Mapa final'!#REF!="Baja",'Mapa final'!#REF!="Catastrófico"),CONCATENATE("R",'Mapa final'!#REF!),"")</f>
        <v>#REF!</v>
      </c>
      <c r="CC68" s="715"/>
      <c r="CD68" s="715" t="e">
        <f>IF(AND('Mapa final'!#REF!="Baja",'Mapa final'!#REF!="Catastrófico"),CONCATENATE("R",'Mapa final'!#REF!),"")</f>
        <v>#REF!</v>
      </c>
      <c r="CE68" s="715"/>
      <c r="CF68" s="715" t="e">
        <f>IF(AND('Mapa final'!#REF!="Baja",'Mapa final'!#REF!="Catastrófico"),CONCATENATE("R",'Mapa final'!#REF!),"")</f>
        <v>#REF!</v>
      </c>
      <c r="CG68" s="715"/>
      <c r="CH68" s="715" t="e">
        <f>IF(AND('Mapa final'!#REF!="Baja",'Mapa final'!#REF!="Catastrófico"),CONCATENATE("R",'Mapa final'!#REF!),"")</f>
        <v>#REF!</v>
      </c>
      <c r="CI68" s="715"/>
      <c r="CJ68" s="715" t="e">
        <f>IF(AND('Mapa final'!#REF!="Baja",'Mapa final'!#REF!="Catastrófico"),CONCATENATE("R",'Mapa final'!#REF!),"")</f>
        <v>#REF!</v>
      </c>
      <c r="CK68" s="716"/>
      <c r="CL68" s="22"/>
      <c r="CM68" s="761"/>
      <c r="CN68" s="762"/>
      <c r="CO68" s="762"/>
      <c r="CP68" s="762"/>
      <c r="CQ68" s="762"/>
      <c r="CR68" s="763"/>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row>
    <row r="69" spans="1:130" ht="15" customHeight="1" thickBot="1" x14ac:dyDescent="0.3">
      <c r="A69" s="22"/>
      <c r="B69" s="780"/>
      <c r="C69" s="780"/>
      <c r="D69" s="781"/>
      <c r="E69" s="706"/>
      <c r="F69" s="707"/>
      <c r="G69" s="707"/>
      <c r="H69" s="707"/>
      <c r="I69" s="707"/>
      <c r="J69" s="729"/>
      <c r="K69" s="730"/>
      <c r="L69" s="730"/>
      <c r="M69" s="730"/>
      <c r="N69" s="730"/>
      <c r="O69" s="730"/>
      <c r="P69" s="730"/>
      <c r="Q69" s="730"/>
      <c r="R69" s="730"/>
      <c r="S69" s="730"/>
      <c r="T69" s="730"/>
      <c r="U69" s="730"/>
      <c r="V69" s="730"/>
      <c r="W69" s="730"/>
      <c r="X69" s="730"/>
      <c r="Y69" s="730"/>
      <c r="Z69" s="731"/>
      <c r="AA69" s="722"/>
      <c r="AB69" s="722"/>
      <c r="AC69" s="722"/>
      <c r="AD69" s="722"/>
      <c r="AE69" s="722"/>
      <c r="AF69" s="722"/>
      <c r="AG69" s="722"/>
      <c r="AH69" s="722"/>
      <c r="AI69" s="722"/>
      <c r="AJ69" s="722"/>
      <c r="AK69" s="722"/>
      <c r="AL69" s="722"/>
      <c r="AM69" s="722"/>
      <c r="AN69" s="722"/>
      <c r="AO69" s="738"/>
      <c r="AP69" s="731"/>
      <c r="AQ69" s="722"/>
      <c r="AR69" s="722"/>
      <c r="AS69" s="722"/>
      <c r="AT69" s="722"/>
      <c r="AU69" s="722"/>
      <c r="AV69" s="722"/>
      <c r="AW69" s="722"/>
      <c r="AX69" s="722"/>
      <c r="AY69" s="722"/>
      <c r="AZ69" s="722"/>
      <c r="BA69" s="722"/>
      <c r="BB69" s="722"/>
      <c r="BC69" s="722"/>
      <c r="BD69" s="722"/>
      <c r="BE69" s="738"/>
      <c r="BF69" s="712"/>
      <c r="BG69" s="713"/>
      <c r="BH69" s="713"/>
      <c r="BI69" s="713"/>
      <c r="BJ69" s="713"/>
      <c r="BK69" s="713"/>
      <c r="BL69" s="713"/>
      <c r="BM69" s="713"/>
      <c r="BN69" s="713"/>
      <c r="BO69" s="713"/>
      <c r="BP69" s="713"/>
      <c r="BQ69" s="713"/>
      <c r="BR69" s="713"/>
      <c r="BS69" s="713"/>
      <c r="BT69" s="713"/>
      <c r="BU69" s="714"/>
      <c r="BV69" s="778"/>
      <c r="BW69" s="767"/>
      <c r="BX69" s="767"/>
      <c r="BY69" s="767"/>
      <c r="BZ69" s="767"/>
      <c r="CA69" s="767"/>
      <c r="CB69" s="767"/>
      <c r="CC69" s="767"/>
      <c r="CD69" s="767"/>
      <c r="CE69" s="767"/>
      <c r="CF69" s="767"/>
      <c r="CG69" s="767"/>
      <c r="CH69" s="767"/>
      <c r="CI69" s="767"/>
      <c r="CJ69" s="767"/>
      <c r="CK69" s="768"/>
      <c r="CL69" s="22"/>
      <c r="CM69" s="764"/>
      <c r="CN69" s="765"/>
      <c r="CO69" s="765"/>
      <c r="CP69" s="765"/>
      <c r="CQ69" s="765"/>
      <c r="CR69" s="766"/>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row>
    <row r="70" spans="1:130" ht="14.45" customHeight="1" x14ac:dyDescent="0.25">
      <c r="A70" s="22"/>
      <c r="B70" s="780"/>
      <c r="C70" s="780"/>
      <c r="D70" s="781"/>
      <c r="E70" s="700" t="s">
        <v>105</v>
      </c>
      <c r="F70" s="701"/>
      <c r="G70" s="701"/>
      <c r="H70" s="701"/>
      <c r="I70" s="701"/>
      <c r="J70" s="736" t="e">
        <f>IF(AND('Mapa final'!#REF!="Muy Baja",'Mapa final'!#REF!="Leve"),CONCATENATE("R",'Mapa final'!#REF!),"")</f>
        <v>#REF!</v>
      </c>
      <c r="K70" s="737"/>
      <c r="L70" s="737" t="e">
        <f>IF(AND('Mapa final'!#REF!="Muy Baja",'Mapa final'!#REF!="Leve"),CONCATENATE("R",'Mapa final'!#REF!),"")</f>
        <v>#REF!</v>
      </c>
      <c r="M70" s="737"/>
      <c r="N70" s="737" t="e">
        <f>IF(AND('Mapa final'!#REF!="Muy Baja",'Mapa final'!#REF!="Leve"),CONCATENATE("R",'Mapa final'!#REF!),"")</f>
        <v>#REF!</v>
      </c>
      <c r="O70" s="737"/>
      <c r="P70" s="737" t="e">
        <f>IF(AND('Mapa final'!#REF!="Muy Baja",'Mapa final'!#REF!="Leve"),CONCATENATE("R",'Mapa final'!#REF!),"")</f>
        <v>#REF!</v>
      </c>
      <c r="Q70" s="737"/>
      <c r="R70" s="737" t="e">
        <f>IF(AND('Mapa final'!#REF!="Muy Baja",'Mapa final'!#REF!="Leve"),CONCATENATE("R",'Mapa final'!#REF!),"")</f>
        <v>#REF!</v>
      </c>
      <c r="S70" s="737"/>
      <c r="T70" s="737" t="e">
        <f>IF(AND('Mapa final'!#REF!="Muy Baja",'Mapa final'!#REF!="Leve"),CONCATENATE("R",'Mapa final'!#REF!),"")</f>
        <v>#REF!</v>
      </c>
      <c r="U70" s="737"/>
      <c r="V70" s="737" t="e">
        <f>IF(AND('Mapa final'!#REF!="Muy Baja",'Mapa final'!#REF!="Leve"),CONCATENATE("R",'Mapa final'!#REF!),"")</f>
        <v>#REF!</v>
      </c>
      <c r="W70" s="737"/>
      <c r="X70" s="737" t="e">
        <f>IF(AND('Mapa final'!#REF!="Muy Baja",'Mapa final'!#REF!="Leve"),CONCATENATE("R",'Mapa final'!#REF!),"")</f>
        <v>#REF!</v>
      </c>
      <c r="Y70" s="737"/>
      <c r="Z70" s="736" t="e">
        <f>IF(AND('Mapa final'!#REF!="Muy Baja",'Mapa final'!#REF!="Menor"),CONCATENATE("R",'Mapa final'!#REF!),"")</f>
        <v>#REF!</v>
      </c>
      <c r="AA70" s="737"/>
      <c r="AB70" s="737" t="e">
        <f>IF(AND('Mapa final'!#REF!="Muy Baja",'Mapa final'!#REF!="Menor"),CONCATENATE("R",'Mapa final'!#REF!),"")</f>
        <v>#REF!</v>
      </c>
      <c r="AC70" s="737"/>
      <c r="AD70" s="737" t="e">
        <f>IF(AND('Mapa final'!#REF!="Muy Baja",'Mapa final'!#REF!="Menor"),CONCATENATE("R",'Mapa final'!#REF!),"")</f>
        <v>#REF!</v>
      </c>
      <c r="AE70" s="737"/>
      <c r="AF70" s="737" t="e">
        <f>IF(AND('Mapa final'!#REF!="Muy Baja",'Mapa final'!#REF!="Menor"),CONCATENATE("R",'Mapa final'!#REF!),"")</f>
        <v>#REF!</v>
      </c>
      <c r="AG70" s="737"/>
      <c r="AH70" s="737" t="e">
        <f>IF(AND('Mapa final'!#REF!="Muy Baja",'Mapa final'!#REF!="Menor"),CONCATENATE("R",'Mapa final'!#REF!),"")</f>
        <v>#REF!</v>
      </c>
      <c r="AI70" s="737"/>
      <c r="AJ70" s="737" t="e">
        <f>IF(AND('Mapa final'!#REF!="Muy Baja",'Mapa final'!#REF!="Menor"),CONCATENATE("R",'Mapa final'!#REF!),"")</f>
        <v>#REF!</v>
      </c>
      <c r="AK70" s="737"/>
      <c r="AL70" s="737" t="e">
        <f>IF(AND('Mapa final'!#REF!="Muy Baja",'Mapa final'!#REF!="Menor"),CONCATENATE("R",'Mapa final'!#REF!),"")</f>
        <v>#REF!</v>
      </c>
      <c r="AM70" s="737"/>
      <c r="AN70" s="737" t="e">
        <f>IF(AND('Mapa final'!#REF!="Muy Baja",'Mapa final'!#REF!="Menor"),CONCATENATE("R",'Mapa final'!#REF!),"")</f>
        <v>#REF!</v>
      </c>
      <c r="AO70" s="737"/>
      <c r="AP70" s="724" t="e">
        <f>IF(AND('Mapa final'!#REF!="Muy Baja",'Mapa final'!#REF!="Moderado"),CONCATENATE("R",'Mapa final'!#REF!),"")</f>
        <v>#REF!</v>
      </c>
      <c r="AQ70" s="725"/>
      <c r="AR70" s="725" t="e">
        <f>IF(AND('Mapa final'!#REF!="Muy Baja",'Mapa final'!#REF!="Moderado"),CONCATENATE("R",'Mapa final'!#REF!),"")</f>
        <v>#REF!</v>
      </c>
      <c r="AS70" s="725"/>
      <c r="AT70" s="725" t="e">
        <f>IF(AND('Mapa final'!#REF!="Muy Baja",'Mapa final'!#REF!="Moderado"),CONCATENATE("R",'Mapa final'!#REF!),"")</f>
        <v>#REF!</v>
      </c>
      <c r="AU70" s="725"/>
      <c r="AV70" s="726" t="e">
        <f>IF(AND('Mapa final'!#REF!="Muy Baja",'Mapa final'!#REF!="Moderado"),CONCATENATE("R",'Mapa final'!#REF!),"")</f>
        <v>#REF!</v>
      </c>
      <c r="AW70" s="726"/>
      <c r="AX70" s="726" t="e">
        <f>IF(AND('Mapa final'!#REF!="Muy Baja",'Mapa final'!#REF!="Moderado"),CONCATENATE("R",'Mapa final'!#REF!),"")</f>
        <v>#REF!</v>
      </c>
      <c r="AY70" s="726"/>
      <c r="AZ70" s="725" t="e">
        <f>IF(AND('Mapa final'!#REF!="Muy Baja",'Mapa final'!#REF!="Moderado"),CONCATENATE("R",'Mapa final'!#REF!),"")</f>
        <v>#REF!</v>
      </c>
      <c r="BA70" s="725"/>
      <c r="BB70" s="725" t="e">
        <f>IF(AND('Mapa final'!#REF!="Muy Baja",'Mapa final'!#REF!="Moderado"),CONCATENATE("R",'Mapa final'!#REF!),"")</f>
        <v>#REF!</v>
      </c>
      <c r="BC70" s="725"/>
      <c r="BD70" s="725" t="e">
        <f>IF(AND('Mapa final'!#REF!="Muy Baja",'Mapa final'!#REF!="Moderado"),CONCATENATE("R",'Mapa final'!#REF!),"")</f>
        <v>#REF!</v>
      </c>
      <c r="BE70" s="725"/>
      <c r="BF70" s="717" t="e">
        <f>IF(AND('Mapa final'!#REF!="Muy Baja",'Mapa final'!#REF!="Mayor"),CONCATENATE("R",'Mapa final'!#REF!),"")</f>
        <v>#REF!</v>
      </c>
      <c r="BG70" s="718"/>
      <c r="BH70" s="718" t="e">
        <f>IF(AND('Mapa final'!#REF!="Muy Baja",'Mapa final'!#REF!="Mayor"),CONCATENATE("R",'Mapa final'!#REF!),"")</f>
        <v>#REF!</v>
      </c>
      <c r="BI70" s="718"/>
      <c r="BJ70" s="718" t="e">
        <f>IF(AND('Mapa final'!#REF!="Muy Baja",'Mapa final'!#REF!="Mayor"),CONCATENATE("R",'Mapa final'!#REF!),"")</f>
        <v>#REF!</v>
      </c>
      <c r="BK70" s="718"/>
      <c r="BL70" s="718" t="e">
        <f>IF(AND('Mapa final'!#REF!="Muy Baja",'Mapa final'!#REF!="Mayor"),CONCATENATE("R",'Mapa final'!#REF!),"")</f>
        <v>#REF!</v>
      </c>
      <c r="BM70" s="718"/>
      <c r="BN70" s="718" t="e">
        <f>IF(AND('Mapa final'!#REF!="Muy Baja",'Mapa final'!#REF!="Mayor"),CONCATENATE("R",'Mapa final'!#REF!),"")</f>
        <v>#REF!</v>
      </c>
      <c r="BO70" s="718"/>
      <c r="BP70" s="718" t="e">
        <f>IF(AND('Mapa final'!#REF!="Muy Baja",'Mapa final'!#REF!="Mayor"),CONCATENATE("R",'Mapa final'!#REF!),"")</f>
        <v>#REF!</v>
      </c>
      <c r="BQ70" s="718"/>
      <c r="BR70" s="718" t="e">
        <f>IF(AND('Mapa final'!#REF!="Muy Baja",'Mapa final'!#REF!="Mayor"),CONCATENATE("R",'Mapa final'!#REF!),"")</f>
        <v>#REF!</v>
      </c>
      <c r="BS70" s="718"/>
      <c r="BT70" s="718" t="e">
        <f>IF(AND('Mapa final'!#REF!="Muy Baja",'Mapa final'!#REF!="Mayor"),CONCATENATE("R",'Mapa final'!#REF!),"")</f>
        <v>#REF!</v>
      </c>
      <c r="BU70" s="719"/>
      <c r="BV70" s="739" t="e">
        <f>IF(AND('Mapa final'!#REF!="Muy Baja",'Mapa final'!#REF!="Catastrófico"),CONCATENATE("R",'Mapa final'!#REF!),"")</f>
        <v>#REF!</v>
      </c>
      <c r="BW70" s="734"/>
      <c r="BX70" s="734" t="e">
        <f>IF(AND('Mapa final'!#REF!="Muy Baja",'Mapa final'!#REF!="Catastrófico"),CONCATENATE("R",'Mapa final'!#REF!),"")</f>
        <v>#REF!</v>
      </c>
      <c r="BY70" s="734"/>
      <c r="BZ70" s="734" t="e">
        <f>IF(AND('Mapa final'!#REF!="Muy Baja",'Mapa final'!#REF!="Catastrófico"),CONCATENATE("R",'Mapa final'!#REF!),"")</f>
        <v>#REF!</v>
      </c>
      <c r="CA70" s="734"/>
      <c r="CB70" s="734" t="e">
        <f>IF(AND('Mapa final'!#REF!="Muy Baja",'Mapa final'!#REF!="Catastrófico"),CONCATENATE("R",'Mapa final'!#REF!),"")</f>
        <v>#REF!</v>
      </c>
      <c r="CC70" s="734"/>
      <c r="CD70" s="734" t="e">
        <f>IF(AND('Mapa final'!#REF!="Muy Baja",'Mapa final'!#REF!="Catastrófico"),CONCATENATE("R",'Mapa final'!#REF!),"")</f>
        <v>#REF!</v>
      </c>
      <c r="CE70" s="734"/>
      <c r="CF70" s="734" t="e">
        <f>IF(AND('Mapa final'!#REF!="Muy Baja",'Mapa final'!#REF!="Catastrófico"),CONCATENATE("R",'Mapa final'!#REF!),"")</f>
        <v>#REF!</v>
      </c>
      <c r="CG70" s="734"/>
      <c r="CH70" s="734" t="e">
        <f>IF(AND('Mapa final'!#REF!="Muy Baja",'Mapa final'!#REF!="Catastrófico"),CONCATENATE("R",'Mapa final'!#REF!),"")</f>
        <v>#REF!</v>
      </c>
      <c r="CI70" s="734"/>
      <c r="CJ70" s="734" t="e">
        <f>IF(AND('Mapa final'!#REF!="Muy Baja",'Mapa final'!#REF!="Catastrófico"),CONCATENATE("R",'Mapa final'!#REF!),"")</f>
        <v>#REF!</v>
      </c>
      <c r="CK70" s="735"/>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22"/>
      <c r="DX70" s="22"/>
      <c r="DY70" s="22"/>
      <c r="DZ70" s="22"/>
    </row>
    <row r="71" spans="1:130" ht="14.45" customHeight="1" x14ac:dyDescent="0.25">
      <c r="A71" s="22"/>
      <c r="B71" s="780"/>
      <c r="C71" s="780"/>
      <c r="D71" s="781"/>
      <c r="E71" s="703"/>
      <c r="F71" s="704"/>
      <c r="G71" s="704"/>
      <c r="H71" s="704"/>
      <c r="I71" s="704"/>
      <c r="J71" s="727"/>
      <c r="K71" s="728"/>
      <c r="L71" s="728"/>
      <c r="M71" s="728"/>
      <c r="N71" s="728"/>
      <c r="O71" s="728"/>
      <c r="P71" s="728"/>
      <c r="Q71" s="728"/>
      <c r="R71" s="728"/>
      <c r="S71" s="728"/>
      <c r="T71" s="728"/>
      <c r="U71" s="728"/>
      <c r="V71" s="728"/>
      <c r="W71" s="728"/>
      <c r="X71" s="728"/>
      <c r="Y71" s="728"/>
      <c r="Z71" s="727"/>
      <c r="AA71" s="728"/>
      <c r="AB71" s="728"/>
      <c r="AC71" s="728"/>
      <c r="AD71" s="728"/>
      <c r="AE71" s="728"/>
      <c r="AF71" s="728"/>
      <c r="AG71" s="728"/>
      <c r="AH71" s="728"/>
      <c r="AI71" s="728"/>
      <c r="AJ71" s="728"/>
      <c r="AK71" s="728"/>
      <c r="AL71" s="728"/>
      <c r="AM71" s="728"/>
      <c r="AN71" s="728"/>
      <c r="AO71" s="728"/>
      <c r="AP71" s="723"/>
      <c r="AQ71" s="721"/>
      <c r="AR71" s="721"/>
      <c r="AS71" s="721"/>
      <c r="AT71" s="721"/>
      <c r="AU71" s="721"/>
      <c r="AV71" s="720"/>
      <c r="AW71" s="720"/>
      <c r="AX71" s="720"/>
      <c r="AY71" s="720"/>
      <c r="AZ71" s="721"/>
      <c r="BA71" s="721"/>
      <c r="BB71" s="721"/>
      <c r="BC71" s="721"/>
      <c r="BD71" s="721"/>
      <c r="BE71" s="721"/>
      <c r="BF71" s="711"/>
      <c r="BG71" s="709"/>
      <c r="BH71" s="709"/>
      <c r="BI71" s="709"/>
      <c r="BJ71" s="709"/>
      <c r="BK71" s="709"/>
      <c r="BL71" s="709"/>
      <c r="BM71" s="709"/>
      <c r="BN71" s="709"/>
      <c r="BO71" s="709"/>
      <c r="BP71" s="709"/>
      <c r="BQ71" s="709"/>
      <c r="BR71" s="709"/>
      <c r="BS71" s="709"/>
      <c r="BT71" s="709"/>
      <c r="BU71" s="710"/>
      <c r="BV71" s="733"/>
      <c r="BW71" s="715"/>
      <c r="BX71" s="715"/>
      <c r="BY71" s="715"/>
      <c r="BZ71" s="715"/>
      <c r="CA71" s="715"/>
      <c r="CB71" s="715"/>
      <c r="CC71" s="715"/>
      <c r="CD71" s="715"/>
      <c r="CE71" s="715"/>
      <c r="CF71" s="715"/>
      <c r="CG71" s="715"/>
      <c r="CH71" s="715"/>
      <c r="CI71" s="715"/>
      <c r="CJ71" s="715"/>
      <c r="CK71" s="716"/>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c r="DM71" s="22"/>
      <c r="DN71" s="22"/>
      <c r="DO71" s="22"/>
      <c r="DP71" s="22"/>
      <c r="DQ71" s="22"/>
      <c r="DR71" s="22"/>
      <c r="DS71" s="22"/>
      <c r="DT71" s="22"/>
      <c r="DU71" s="22"/>
      <c r="DV71" s="22"/>
      <c r="DW71" s="22"/>
      <c r="DX71" s="22"/>
      <c r="DY71" s="22"/>
      <c r="DZ71" s="22"/>
    </row>
    <row r="72" spans="1:130" ht="14.45" customHeight="1" x14ac:dyDescent="0.25">
      <c r="A72" s="22"/>
      <c r="B72" s="780"/>
      <c r="C72" s="780"/>
      <c r="D72" s="781"/>
      <c r="E72" s="703"/>
      <c r="F72" s="704"/>
      <c r="G72" s="704"/>
      <c r="H72" s="704"/>
      <c r="I72" s="704"/>
      <c r="J72" s="727" t="e">
        <f>IF(AND('Mapa final'!#REF!="Muy Baja",'Mapa final'!#REF!="Leve"),CONCATENATE("R",'Mapa final'!#REF!),"")</f>
        <v>#REF!</v>
      </c>
      <c r="K72" s="728"/>
      <c r="L72" s="728" t="e">
        <f>IF(AND('Mapa final'!#REF!="Muy Baja",'Mapa final'!#REF!="Leve"),CONCATENATE("R",'Mapa final'!#REF!),"")</f>
        <v>#REF!</v>
      </c>
      <c r="M72" s="728"/>
      <c r="N72" s="728" t="e">
        <f>IF(AND('Mapa final'!#REF!="Muy Baja",'Mapa final'!#REF!="Leve"),CONCATENATE("R",'Mapa final'!#REF!),"")</f>
        <v>#REF!</v>
      </c>
      <c r="O72" s="728"/>
      <c r="P72" s="728" t="e">
        <f>IF(AND('Mapa final'!#REF!="Muy Baja",'Mapa final'!#REF!="Leve"),CONCATENATE("R",'Mapa final'!#REF!),"")</f>
        <v>#REF!</v>
      </c>
      <c r="Q72" s="728"/>
      <c r="R72" s="728" t="e">
        <f>IF(AND('Mapa final'!#REF!="Muy Baja",'Mapa final'!#REF!="Leve"),CONCATENATE("R",'Mapa final'!#REF!),"")</f>
        <v>#REF!</v>
      </c>
      <c r="S72" s="728"/>
      <c r="T72" s="728" t="e">
        <f>IF(AND('Mapa final'!#REF!="Muy Baja",'Mapa final'!#REF!="Leve"),CONCATENATE("R",'Mapa final'!#REF!),"")</f>
        <v>#REF!</v>
      </c>
      <c r="U72" s="728"/>
      <c r="V72" s="728" t="e">
        <f>IF(AND('Mapa final'!#REF!="Muy Baja",'Mapa final'!#REF!="Leve"),CONCATENATE("R",'Mapa final'!#REF!),"")</f>
        <v>#REF!</v>
      </c>
      <c r="W72" s="728"/>
      <c r="X72" s="728" t="e">
        <f>IF(AND('Mapa final'!#REF!="Muy Baja",'Mapa final'!#REF!="Leve"),CONCATENATE("R",'Mapa final'!#REF!),"")</f>
        <v>#REF!</v>
      </c>
      <c r="Y72" s="728"/>
      <c r="Z72" s="727" t="e">
        <f>IF(AND('Mapa final'!#REF!="Muy Baja",'Mapa final'!#REF!="Menor"),CONCATENATE("R",'Mapa final'!#REF!),"")</f>
        <v>#REF!</v>
      </c>
      <c r="AA72" s="728"/>
      <c r="AB72" s="728" t="e">
        <f>IF(AND('Mapa final'!#REF!="Muy Baja",'Mapa final'!#REF!="Menor"),CONCATENATE("R",'Mapa final'!#REF!),"")</f>
        <v>#REF!</v>
      </c>
      <c r="AC72" s="728"/>
      <c r="AD72" s="728" t="e">
        <f>IF(AND('Mapa final'!#REF!="Muy Baja",'Mapa final'!#REF!="Menor"),CONCATENATE("R",'Mapa final'!#REF!),"")</f>
        <v>#REF!</v>
      </c>
      <c r="AE72" s="728"/>
      <c r="AF72" s="728" t="e">
        <f>IF(AND('Mapa final'!#REF!="Muy Baja",'Mapa final'!#REF!="Menor"),CONCATENATE("R",'Mapa final'!#REF!),"")</f>
        <v>#REF!</v>
      </c>
      <c r="AG72" s="728"/>
      <c r="AH72" s="728" t="e">
        <f>IF(AND('Mapa final'!#REF!="Muy Baja",'Mapa final'!#REF!="Menor"),CONCATENATE("R",'Mapa final'!#REF!),"")</f>
        <v>#REF!</v>
      </c>
      <c r="AI72" s="728"/>
      <c r="AJ72" s="728" t="e">
        <f>IF(AND('Mapa final'!#REF!="Muy Baja",'Mapa final'!#REF!="Menor"),CONCATENATE("R",'Mapa final'!#REF!),"")</f>
        <v>#REF!</v>
      </c>
      <c r="AK72" s="728"/>
      <c r="AL72" s="728" t="e">
        <f>IF(AND('Mapa final'!#REF!="Muy Baja",'Mapa final'!#REF!="Menor"),CONCATENATE("R",'Mapa final'!#REF!),"")</f>
        <v>#REF!</v>
      </c>
      <c r="AM72" s="728"/>
      <c r="AN72" s="728" t="e">
        <f>IF(AND('Mapa final'!#REF!="Muy Baja",'Mapa final'!#REF!="Menor"),CONCATENATE("R",'Mapa final'!#REF!),"")</f>
        <v>#REF!</v>
      </c>
      <c r="AO72" s="728"/>
      <c r="AP72" s="723" t="e">
        <f>IF(AND('Mapa final'!#REF!="Muy Baja",'Mapa final'!#REF!="Moderado"),CONCATENATE("R",'Mapa final'!#REF!),"")</f>
        <v>#REF!</v>
      </c>
      <c r="AQ72" s="721"/>
      <c r="AR72" s="721" t="e">
        <f>IF(AND('Mapa final'!#REF!="Muy Baja",'Mapa final'!#REF!="Moderado"),CONCATENATE("R",'Mapa final'!#REF!),"")</f>
        <v>#REF!</v>
      </c>
      <c r="AS72" s="721"/>
      <c r="AT72" s="721" t="e">
        <f>IF(AND('Mapa final'!#REF!="Muy Baja",'Mapa final'!#REF!="Moderado"),CONCATENATE("R",'Mapa final'!#REF!),"")</f>
        <v>#REF!</v>
      </c>
      <c r="AU72" s="721"/>
      <c r="AV72" s="720" t="e">
        <f>IF(AND('Mapa final'!#REF!="Muy Baja",'Mapa final'!#REF!="Moderado"),CONCATENATE("R",'Mapa final'!#REF!),"")</f>
        <v>#REF!</v>
      </c>
      <c r="AW72" s="720"/>
      <c r="AX72" s="720" t="e">
        <f>IF(AND('Mapa final'!#REF!="Muy Baja",'Mapa final'!#REF!="Moderado"),CONCATENATE("R",'Mapa final'!#REF!),"")</f>
        <v>#REF!</v>
      </c>
      <c r="AY72" s="720"/>
      <c r="AZ72" s="721" t="e">
        <f>IF(AND('Mapa final'!#REF!="Muy Baja",'Mapa final'!#REF!="Moderado"),CONCATENATE("R",'Mapa final'!#REF!),"")</f>
        <v>#REF!</v>
      </c>
      <c r="BA72" s="721"/>
      <c r="BB72" s="721" t="e">
        <f>IF(AND('Mapa final'!#REF!="Muy Baja",'Mapa final'!#REF!="Moderado"),CONCATENATE("R",'Mapa final'!#REF!),"")</f>
        <v>#REF!</v>
      </c>
      <c r="BC72" s="721"/>
      <c r="BD72" s="721" t="e">
        <f>IF(AND('Mapa final'!#REF!="Muy Baja",'Mapa final'!#REF!="Moderado"),CONCATENATE("R",'Mapa final'!#REF!),"")</f>
        <v>#REF!</v>
      </c>
      <c r="BE72" s="732"/>
      <c r="BF72" s="711" t="e">
        <f>IF(AND('Mapa final'!#REF!="Muy Baja",'Mapa final'!#REF!="Mayor"),CONCATENATE("R",'Mapa final'!#REF!),"")</f>
        <v>#REF!</v>
      </c>
      <c r="BG72" s="709"/>
      <c r="BH72" s="709" t="e">
        <f>IF(AND('Mapa final'!#REF!="Muy Baja",'Mapa final'!#REF!="Mayor"),CONCATENATE("R",'Mapa final'!#REF!),"")</f>
        <v>#REF!</v>
      </c>
      <c r="BI72" s="709"/>
      <c r="BJ72" s="709" t="e">
        <f>IF(AND('Mapa final'!#REF!="Muy Baja",'Mapa final'!#REF!="Mayor"),CONCATENATE("R",'Mapa final'!#REF!),"")</f>
        <v>#REF!</v>
      </c>
      <c r="BK72" s="709"/>
      <c r="BL72" s="709" t="e">
        <f>IF(AND('Mapa final'!#REF!="Muy Baja",'Mapa final'!#REF!="Mayor"),CONCATENATE("R",'Mapa final'!#REF!),"")</f>
        <v>#REF!</v>
      </c>
      <c r="BM72" s="709"/>
      <c r="BN72" s="709" t="e">
        <f>IF(AND('Mapa final'!#REF!="Muy Baja",'Mapa final'!#REF!="Mayor"),CONCATENATE("R",'Mapa final'!#REF!),"")</f>
        <v>#REF!</v>
      </c>
      <c r="BO72" s="709"/>
      <c r="BP72" s="709" t="e">
        <f>IF(AND('Mapa final'!#REF!="Muy Baja",'Mapa final'!#REF!="Mayor"),CONCATENATE("R",'Mapa final'!#REF!),"")</f>
        <v>#REF!</v>
      </c>
      <c r="BQ72" s="709"/>
      <c r="BR72" s="709" t="e">
        <f>IF(AND('Mapa final'!#REF!="Muy Baja",'Mapa final'!#REF!="Mayor"),CONCATENATE("R",'Mapa final'!#REF!),"")</f>
        <v>#REF!</v>
      </c>
      <c r="BS72" s="709"/>
      <c r="BT72" s="709" t="e">
        <f>IF(AND('Mapa final'!#REF!="Muy Baja",'Mapa final'!#REF!="Mayor"),CONCATENATE("R",'Mapa final'!#REF!),"")</f>
        <v>#REF!</v>
      </c>
      <c r="BU72" s="710"/>
      <c r="BV72" s="733" t="e">
        <f>IF(AND('Mapa final'!#REF!="Muy Baja",'Mapa final'!#REF!="Catastrófico"),CONCATENATE("R",'Mapa final'!#REF!),"")</f>
        <v>#REF!</v>
      </c>
      <c r="BW72" s="715"/>
      <c r="BX72" s="715" t="e">
        <f>IF(AND('Mapa final'!#REF!="Muy Baja",'Mapa final'!#REF!="Catastrófico"),CONCATENATE("R",'Mapa final'!#REF!),"")</f>
        <v>#REF!</v>
      </c>
      <c r="BY72" s="715"/>
      <c r="BZ72" s="715" t="e">
        <f>IF(AND('Mapa final'!#REF!="Muy Baja",'Mapa final'!#REF!="Catastrófico"),CONCATENATE("R",'Mapa final'!#REF!),"")</f>
        <v>#REF!</v>
      </c>
      <c r="CA72" s="715"/>
      <c r="CB72" s="715" t="e">
        <f>IF(AND('Mapa final'!#REF!="Muy Baja",'Mapa final'!#REF!="Catastrófico"),CONCATENATE("R",'Mapa final'!#REF!),"")</f>
        <v>#REF!</v>
      </c>
      <c r="CC72" s="715"/>
      <c r="CD72" s="715" t="e">
        <f>IF(AND('Mapa final'!#REF!="Muy Baja",'Mapa final'!#REF!="Catastrófico"),CONCATENATE("R",'Mapa final'!#REF!),"")</f>
        <v>#REF!</v>
      </c>
      <c r="CE72" s="715"/>
      <c r="CF72" s="715" t="e">
        <f>IF(AND('Mapa final'!#REF!="Muy Baja",'Mapa final'!#REF!="Catastrófico"),CONCATENATE("R",'Mapa final'!#REF!),"")</f>
        <v>#REF!</v>
      </c>
      <c r="CG72" s="715"/>
      <c r="CH72" s="715" t="e">
        <f>IF(AND('Mapa final'!#REF!="Muy Baja",'Mapa final'!#REF!="Catastrófico"),CONCATENATE("R",'Mapa final'!#REF!),"")</f>
        <v>#REF!</v>
      </c>
      <c r="CI72" s="715"/>
      <c r="CJ72" s="715" t="e">
        <f>IF(AND('Mapa final'!#REF!="Muy Baja",'Mapa final'!#REF!="Catastrófico"),CONCATENATE("R",'Mapa final'!#REF!),"")</f>
        <v>#REF!</v>
      </c>
      <c r="CK72" s="716"/>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22"/>
      <c r="DX72" s="22"/>
      <c r="DY72" s="22"/>
      <c r="DZ72" s="22"/>
    </row>
    <row r="73" spans="1:130" ht="14.45" customHeight="1" x14ac:dyDescent="0.25">
      <c r="A73" s="22"/>
      <c r="B73" s="780"/>
      <c r="C73" s="780"/>
      <c r="D73" s="781"/>
      <c r="E73" s="703"/>
      <c r="F73" s="704"/>
      <c r="G73" s="704"/>
      <c r="H73" s="704"/>
      <c r="I73" s="704"/>
      <c r="J73" s="727"/>
      <c r="K73" s="728"/>
      <c r="L73" s="728"/>
      <c r="M73" s="728"/>
      <c r="N73" s="728"/>
      <c r="O73" s="728"/>
      <c r="P73" s="728"/>
      <c r="Q73" s="728"/>
      <c r="R73" s="728"/>
      <c r="S73" s="728"/>
      <c r="T73" s="728"/>
      <c r="U73" s="728"/>
      <c r="V73" s="728"/>
      <c r="W73" s="728"/>
      <c r="X73" s="728"/>
      <c r="Y73" s="728"/>
      <c r="Z73" s="727"/>
      <c r="AA73" s="728"/>
      <c r="AB73" s="728"/>
      <c r="AC73" s="728"/>
      <c r="AD73" s="728"/>
      <c r="AE73" s="728"/>
      <c r="AF73" s="728"/>
      <c r="AG73" s="728"/>
      <c r="AH73" s="728"/>
      <c r="AI73" s="728"/>
      <c r="AJ73" s="728"/>
      <c r="AK73" s="728"/>
      <c r="AL73" s="728"/>
      <c r="AM73" s="728"/>
      <c r="AN73" s="728"/>
      <c r="AO73" s="728"/>
      <c r="AP73" s="723"/>
      <c r="AQ73" s="721"/>
      <c r="AR73" s="721"/>
      <c r="AS73" s="721"/>
      <c r="AT73" s="721"/>
      <c r="AU73" s="721"/>
      <c r="AV73" s="720"/>
      <c r="AW73" s="720"/>
      <c r="AX73" s="720"/>
      <c r="AY73" s="720"/>
      <c r="AZ73" s="721"/>
      <c r="BA73" s="721"/>
      <c r="BB73" s="721"/>
      <c r="BC73" s="721"/>
      <c r="BD73" s="721"/>
      <c r="BE73" s="732"/>
      <c r="BF73" s="711"/>
      <c r="BG73" s="709"/>
      <c r="BH73" s="709"/>
      <c r="BI73" s="709"/>
      <c r="BJ73" s="709"/>
      <c r="BK73" s="709"/>
      <c r="BL73" s="709"/>
      <c r="BM73" s="709"/>
      <c r="BN73" s="709"/>
      <c r="BO73" s="709"/>
      <c r="BP73" s="709"/>
      <c r="BQ73" s="709"/>
      <c r="BR73" s="709"/>
      <c r="BS73" s="709"/>
      <c r="BT73" s="709"/>
      <c r="BU73" s="710"/>
      <c r="BV73" s="733"/>
      <c r="BW73" s="715"/>
      <c r="BX73" s="715"/>
      <c r="BY73" s="715"/>
      <c r="BZ73" s="715"/>
      <c r="CA73" s="715"/>
      <c r="CB73" s="715"/>
      <c r="CC73" s="715"/>
      <c r="CD73" s="715"/>
      <c r="CE73" s="715"/>
      <c r="CF73" s="715"/>
      <c r="CG73" s="715"/>
      <c r="CH73" s="715"/>
      <c r="CI73" s="715"/>
      <c r="CJ73" s="715"/>
      <c r="CK73" s="716"/>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row>
    <row r="74" spans="1:130" ht="14.45" customHeight="1" x14ac:dyDescent="0.25">
      <c r="A74" s="22"/>
      <c r="B74" s="780"/>
      <c r="C74" s="780"/>
      <c r="D74" s="781"/>
      <c r="E74" s="703"/>
      <c r="F74" s="704"/>
      <c r="G74" s="704"/>
      <c r="H74" s="704"/>
      <c r="I74" s="704"/>
      <c r="J74" s="727" t="e">
        <f>IF(AND('Mapa final'!#REF!="Muy Baja",'Mapa final'!#REF!="Leve"),CONCATENATE("R",'Mapa final'!#REF!),"")</f>
        <v>#REF!</v>
      </c>
      <c r="K74" s="728"/>
      <c r="L74" s="728" t="e">
        <f>IF(AND('Mapa final'!#REF!="Muy Baja",'Mapa final'!#REF!="Leve"),CONCATENATE("R",'Mapa final'!#REF!),"")</f>
        <v>#REF!</v>
      </c>
      <c r="M74" s="728"/>
      <c r="N74" s="728" t="e">
        <f>IF(AND('Mapa final'!#REF!="Muy Baja",'Mapa final'!#REF!="Leve"),CONCATENATE("R",'Mapa final'!#REF!),"")</f>
        <v>#REF!</v>
      </c>
      <c r="O74" s="728"/>
      <c r="P74" s="728" t="e">
        <f>IF(AND('Mapa final'!#REF!="Muy Baja",'Mapa final'!#REF!="Leve"),CONCATENATE("R",'Mapa final'!#REF!),"")</f>
        <v>#REF!</v>
      </c>
      <c r="Q74" s="728"/>
      <c r="R74" s="728" t="e">
        <f>IF(AND('Mapa final'!#REF!="Muy Baja",'Mapa final'!#REF!="Leve"),CONCATENATE("R",'Mapa final'!#REF!),"")</f>
        <v>#REF!</v>
      </c>
      <c r="S74" s="728"/>
      <c r="T74" s="728" t="e">
        <f>IF(AND('Mapa final'!#REF!="Muy Baja",'Mapa final'!#REF!="Leve"),CONCATENATE("R",'Mapa final'!#REF!),"")</f>
        <v>#REF!</v>
      </c>
      <c r="U74" s="728"/>
      <c r="V74" s="728" t="e">
        <f>IF(AND('Mapa final'!#REF!="Muy Baja",'Mapa final'!#REF!="Leve"),CONCATENATE("R",'Mapa final'!#REF!),"")</f>
        <v>#REF!</v>
      </c>
      <c r="W74" s="728"/>
      <c r="X74" s="728" t="e">
        <f>IF(AND('Mapa final'!#REF!="Muy Baja",'Mapa final'!#REF!="Leve"),CONCATENATE("R",'Mapa final'!#REF!),"")</f>
        <v>#REF!</v>
      </c>
      <c r="Y74" s="728"/>
      <c r="Z74" s="727" t="e">
        <f>IF(AND('Mapa final'!#REF!="Muy Baja",'Mapa final'!#REF!="Menor"),CONCATENATE("R",'Mapa final'!#REF!),"")</f>
        <v>#REF!</v>
      </c>
      <c r="AA74" s="728"/>
      <c r="AB74" s="728" t="e">
        <f>IF(AND('Mapa final'!#REF!="Muy Baja",'Mapa final'!#REF!="Menor"),CONCATENATE("R",'Mapa final'!#REF!),"")</f>
        <v>#REF!</v>
      </c>
      <c r="AC74" s="728"/>
      <c r="AD74" s="728" t="e">
        <f>IF(AND('Mapa final'!#REF!="Muy Baja",'Mapa final'!#REF!="Menor"),CONCATENATE("R",'Mapa final'!#REF!),"")</f>
        <v>#REF!</v>
      </c>
      <c r="AE74" s="728"/>
      <c r="AF74" s="728" t="e">
        <f>IF(AND('Mapa final'!#REF!="Muy Baja",'Mapa final'!#REF!="Menor"),CONCATENATE("R",'Mapa final'!#REF!),"")</f>
        <v>#REF!</v>
      </c>
      <c r="AG74" s="728"/>
      <c r="AH74" s="728" t="e">
        <f>IF(AND('Mapa final'!#REF!="Muy Baja",'Mapa final'!#REF!="Menor"),CONCATENATE("R",'Mapa final'!#REF!),"")</f>
        <v>#REF!</v>
      </c>
      <c r="AI74" s="728"/>
      <c r="AJ74" s="728" t="e">
        <f>IF(AND('Mapa final'!#REF!="Muy Baja",'Mapa final'!#REF!="Menor"),CONCATENATE("R",'Mapa final'!#REF!),"")</f>
        <v>#REF!</v>
      </c>
      <c r="AK74" s="728"/>
      <c r="AL74" s="728" t="e">
        <f>IF(AND('Mapa final'!#REF!="Muy Baja",'Mapa final'!#REF!="Menor"),CONCATENATE("R",'Mapa final'!#REF!),"")</f>
        <v>#REF!</v>
      </c>
      <c r="AM74" s="728"/>
      <c r="AN74" s="728" t="e">
        <f>IF(AND('Mapa final'!#REF!="Muy Baja",'Mapa final'!#REF!="Menor"),CONCATENATE("R",'Mapa final'!#REF!),"")</f>
        <v>#REF!</v>
      </c>
      <c r="AO74" s="728"/>
      <c r="AP74" s="723" t="e">
        <f>IF(AND('Mapa final'!#REF!="Muy Baja",'Mapa final'!#REF!="Moderado"),CONCATENATE("R",'Mapa final'!#REF!),"")</f>
        <v>#REF!</v>
      </c>
      <c r="AQ74" s="721"/>
      <c r="AR74" s="721" t="e">
        <f>IF(AND('Mapa final'!#REF!="Muy Baja",'Mapa final'!#REF!="Moderado"),CONCATENATE("R",'Mapa final'!#REF!),"")</f>
        <v>#REF!</v>
      </c>
      <c r="AS74" s="721"/>
      <c r="AT74" s="721" t="e">
        <f>IF(AND('Mapa final'!#REF!="Muy Baja",'Mapa final'!#REF!="Moderado"),CONCATENATE("R",'Mapa final'!#REF!),"")</f>
        <v>#REF!</v>
      </c>
      <c r="AU74" s="721"/>
      <c r="AV74" s="720" t="e">
        <f>IF(AND('Mapa final'!#REF!="Muy Baja",'Mapa final'!#REF!="Moderado"),CONCATENATE("R",'Mapa final'!#REF!),"")</f>
        <v>#REF!</v>
      </c>
      <c r="AW74" s="720"/>
      <c r="AX74" s="720" t="e">
        <f>IF(AND('Mapa final'!#REF!="Muy Baja",'Mapa final'!#REF!="Moderado"),CONCATENATE("R",'Mapa final'!#REF!),"")</f>
        <v>#REF!</v>
      </c>
      <c r="AY74" s="720"/>
      <c r="AZ74" s="721" t="e">
        <f>IF(AND('Mapa final'!#REF!="Muy Baja",'Mapa final'!#REF!="Moderado"),CONCATENATE("R",'Mapa final'!#REF!),"")</f>
        <v>#REF!</v>
      </c>
      <c r="BA74" s="721"/>
      <c r="BB74" s="721" t="e">
        <f>IF(AND('Mapa final'!#REF!="Muy Baja",'Mapa final'!#REF!="Moderado"),CONCATENATE("R",'Mapa final'!#REF!),"")</f>
        <v>#REF!</v>
      </c>
      <c r="BC74" s="721"/>
      <c r="BD74" s="721" t="e">
        <f>IF(AND('Mapa final'!#REF!="Muy Baja",'Mapa final'!#REF!="Moderado"),CONCATENATE("R",'Mapa final'!#REF!),"")</f>
        <v>#REF!</v>
      </c>
      <c r="BE74" s="732"/>
      <c r="BF74" s="711" t="e">
        <f>IF(AND('Mapa final'!#REF!="Muy Baja",'Mapa final'!#REF!="Mayor"),CONCATENATE("R",'Mapa final'!#REF!),"")</f>
        <v>#REF!</v>
      </c>
      <c r="BG74" s="709"/>
      <c r="BH74" s="709" t="e">
        <f>IF(AND('Mapa final'!#REF!="Muy Baja",'Mapa final'!#REF!="Mayor"),CONCATENATE("R",'Mapa final'!#REF!),"")</f>
        <v>#REF!</v>
      </c>
      <c r="BI74" s="709"/>
      <c r="BJ74" s="709" t="e">
        <f>IF(AND('Mapa final'!#REF!="Muy Baja",'Mapa final'!#REF!="Mayor"),CONCATENATE("R",'Mapa final'!#REF!),"")</f>
        <v>#REF!</v>
      </c>
      <c r="BK74" s="709"/>
      <c r="BL74" s="709" t="e">
        <f>IF(AND('Mapa final'!#REF!="Muy Baja",'Mapa final'!#REF!="Mayor"),CONCATENATE("R",'Mapa final'!#REF!),"")</f>
        <v>#REF!</v>
      </c>
      <c r="BM74" s="709"/>
      <c r="BN74" s="709" t="e">
        <f>IF(AND('Mapa final'!#REF!="Muy Baja",'Mapa final'!#REF!="Mayor"),CONCATENATE("R",'Mapa final'!#REF!),"")</f>
        <v>#REF!</v>
      </c>
      <c r="BO74" s="709"/>
      <c r="BP74" s="709" t="e">
        <f>IF(AND('Mapa final'!#REF!="Muy Baja",'Mapa final'!#REF!="Mayor"),CONCATENATE("R",'Mapa final'!#REF!),"")</f>
        <v>#REF!</v>
      </c>
      <c r="BQ74" s="709"/>
      <c r="BR74" s="709" t="e">
        <f>IF(AND('Mapa final'!#REF!="Muy Baja",'Mapa final'!#REF!="Mayor"),CONCATENATE("R",'Mapa final'!#REF!),"")</f>
        <v>#REF!</v>
      </c>
      <c r="BS74" s="709"/>
      <c r="BT74" s="709" t="e">
        <f>IF(AND('Mapa final'!#REF!="Muy Baja",'Mapa final'!#REF!="Mayor"),CONCATENATE("R",'Mapa final'!#REF!),"")</f>
        <v>#REF!</v>
      </c>
      <c r="BU74" s="710"/>
      <c r="BV74" s="733" t="e">
        <f>IF(AND('Mapa final'!#REF!="Muy Baja",'Mapa final'!#REF!="Catastrófico"),CONCATENATE("R",'Mapa final'!#REF!),"")</f>
        <v>#REF!</v>
      </c>
      <c r="BW74" s="715"/>
      <c r="BX74" s="715" t="e">
        <f>IF(AND('Mapa final'!#REF!="Muy Baja",'Mapa final'!#REF!="Catastrófico"),CONCATENATE("R",'Mapa final'!#REF!),"")</f>
        <v>#REF!</v>
      </c>
      <c r="BY74" s="715"/>
      <c r="BZ74" s="715" t="e">
        <f>IF(AND('Mapa final'!#REF!="Muy Baja",'Mapa final'!#REF!="Catastrófico"),CONCATENATE("R",'Mapa final'!#REF!),"")</f>
        <v>#REF!</v>
      </c>
      <c r="CA74" s="715"/>
      <c r="CB74" s="715" t="e">
        <f>IF(AND('Mapa final'!#REF!="Muy Baja",'Mapa final'!#REF!="Catastrófico"),CONCATENATE("R",'Mapa final'!#REF!),"")</f>
        <v>#REF!</v>
      </c>
      <c r="CC74" s="715"/>
      <c r="CD74" s="715" t="e">
        <f>IF(AND('Mapa final'!#REF!="Muy Baja",'Mapa final'!#REF!="Catastrófico"),CONCATENATE("R",'Mapa final'!#REF!),"")</f>
        <v>#REF!</v>
      </c>
      <c r="CE74" s="715"/>
      <c r="CF74" s="715" t="e">
        <f>IF(AND('Mapa final'!#REF!="Muy Baja",'Mapa final'!#REF!="Catastrófico"),CONCATENATE("R",'Mapa final'!#REF!),"")</f>
        <v>#REF!</v>
      </c>
      <c r="CG74" s="715"/>
      <c r="CH74" s="715" t="e">
        <f>IF(AND('Mapa final'!#REF!="Muy Baja",'Mapa final'!#REF!="Catastrófico"),CONCATENATE("R",'Mapa final'!#REF!),"")</f>
        <v>#REF!</v>
      </c>
      <c r="CI74" s="715"/>
      <c r="CJ74" s="715" t="e">
        <f>IF(AND('Mapa final'!#REF!="Muy Baja",'Mapa final'!#REF!="Catastrófico"),CONCATENATE("R",'Mapa final'!#REF!),"")</f>
        <v>#REF!</v>
      </c>
      <c r="CK74" s="716"/>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row>
    <row r="75" spans="1:130" ht="14.45" customHeight="1" x14ac:dyDescent="0.25">
      <c r="A75" s="22"/>
      <c r="B75" s="780"/>
      <c r="C75" s="780"/>
      <c r="D75" s="781"/>
      <c r="E75" s="703"/>
      <c r="F75" s="704"/>
      <c r="G75" s="704"/>
      <c r="H75" s="704"/>
      <c r="I75" s="704"/>
      <c r="J75" s="727"/>
      <c r="K75" s="728"/>
      <c r="L75" s="728"/>
      <c r="M75" s="728"/>
      <c r="N75" s="728"/>
      <c r="O75" s="728"/>
      <c r="P75" s="728"/>
      <c r="Q75" s="728"/>
      <c r="R75" s="728"/>
      <c r="S75" s="728"/>
      <c r="T75" s="728"/>
      <c r="U75" s="728"/>
      <c r="V75" s="728"/>
      <c r="W75" s="728"/>
      <c r="X75" s="728"/>
      <c r="Y75" s="728"/>
      <c r="Z75" s="727"/>
      <c r="AA75" s="728"/>
      <c r="AB75" s="728"/>
      <c r="AC75" s="728"/>
      <c r="AD75" s="728"/>
      <c r="AE75" s="728"/>
      <c r="AF75" s="728"/>
      <c r="AG75" s="728"/>
      <c r="AH75" s="728"/>
      <c r="AI75" s="728"/>
      <c r="AJ75" s="728"/>
      <c r="AK75" s="728"/>
      <c r="AL75" s="728"/>
      <c r="AM75" s="728"/>
      <c r="AN75" s="728"/>
      <c r="AO75" s="728"/>
      <c r="AP75" s="723"/>
      <c r="AQ75" s="721"/>
      <c r="AR75" s="721"/>
      <c r="AS75" s="721"/>
      <c r="AT75" s="721"/>
      <c r="AU75" s="721"/>
      <c r="AV75" s="720"/>
      <c r="AW75" s="720"/>
      <c r="AX75" s="720"/>
      <c r="AY75" s="720"/>
      <c r="AZ75" s="721"/>
      <c r="BA75" s="721"/>
      <c r="BB75" s="721"/>
      <c r="BC75" s="721"/>
      <c r="BD75" s="721"/>
      <c r="BE75" s="732"/>
      <c r="BF75" s="711"/>
      <c r="BG75" s="709"/>
      <c r="BH75" s="709"/>
      <c r="BI75" s="709"/>
      <c r="BJ75" s="709"/>
      <c r="BK75" s="709"/>
      <c r="BL75" s="709"/>
      <c r="BM75" s="709"/>
      <c r="BN75" s="709"/>
      <c r="BO75" s="709"/>
      <c r="BP75" s="709"/>
      <c r="BQ75" s="709"/>
      <c r="BR75" s="709"/>
      <c r="BS75" s="709"/>
      <c r="BT75" s="709"/>
      <c r="BU75" s="710"/>
      <c r="BV75" s="733"/>
      <c r="BW75" s="715"/>
      <c r="BX75" s="715"/>
      <c r="BY75" s="715"/>
      <c r="BZ75" s="715"/>
      <c r="CA75" s="715"/>
      <c r="CB75" s="715"/>
      <c r="CC75" s="715"/>
      <c r="CD75" s="715"/>
      <c r="CE75" s="715"/>
      <c r="CF75" s="715"/>
      <c r="CG75" s="715"/>
      <c r="CH75" s="715"/>
      <c r="CI75" s="715"/>
      <c r="CJ75" s="715"/>
      <c r="CK75" s="716"/>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DQ75" s="22"/>
      <c r="DR75" s="22"/>
      <c r="DS75" s="22"/>
      <c r="DT75" s="22"/>
      <c r="DU75" s="22"/>
      <c r="DV75" s="22"/>
      <c r="DW75" s="22"/>
      <c r="DX75" s="22"/>
      <c r="DY75" s="22"/>
      <c r="DZ75" s="22"/>
    </row>
    <row r="76" spans="1:130" ht="14.45" customHeight="1" x14ac:dyDescent="0.25">
      <c r="A76" s="22"/>
      <c r="B76" s="780"/>
      <c r="C76" s="780"/>
      <c r="D76" s="781"/>
      <c r="E76" s="703"/>
      <c r="F76" s="704"/>
      <c r="G76" s="704"/>
      <c r="H76" s="704"/>
      <c r="I76" s="704"/>
      <c r="J76" s="727" t="e">
        <f>IF(AND('Mapa final'!#REF!="Muy Baja",'Mapa final'!#REF!="Leve"),CONCATENATE("R",'Mapa final'!#REF!),"")</f>
        <v>#REF!</v>
      </c>
      <c r="K76" s="728"/>
      <c r="L76" s="728" t="e">
        <f>IF(AND('Mapa final'!#REF!="Muy Baja",'Mapa final'!#REF!="Leve"),CONCATENATE("R",'Mapa final'!#REF!),"")</f>
        <v>#REF!</v>
      </c>
      <c r="M76" s="728"/>
      <c r="N76" s="728" t="e">
        <f>IF(AND('Mapa final'!#REF!="Muy Baja",'Mapa final'!#REF!="Leve"),CONCATENATE("R",'Mapa final'!#REF!),"")</f>
        <v>#REF!</v>
      </c>
      <c r="O76" s="728"/>
      <c r="P76" s="728" t="e">
        <f>IF(AND('Mapa final'!#REF!="Muy Baja",'Mapa final'!#REF!="Leve"),CONCATENATE("R",'Mapa final'!#REF!),"")</f>
        <v>#REF!</v>
      </c>
      <c r="Q76" s="728"/>
      <c r="R76" s="728" t="e">
        <f>IF(AND('Mapa final'!#REF!="Muy Baja",'Mapa final'!#REF!="Leve"),CONCATENATE("R",'Mapa final'!#REF!),"")</f>
        <v>#REF!</v>
      </c>
      <c r="S76" s="728"/>
      <c r="T76" s="728" t="e">
        <f>IF(AND('Mapa final'!#REF!="Muy Baja",'Mapa final'!#REF!="Leve"),CONCATENATE("R",'Mapa final'!#REF!),"")</f>
        <v>#REF!</v>
      </c>
      <c r="U76" s="728"/>
      <c r="V76" s="728" t="e">
        <f>IF(AND('Mapa final'!#REF!="Muy Baja",'Mapa final'!#REF!="Leve"),CONCATENATE("R",'Mapa final'!#REF!),"")</f>
        <v>#REF!</v>
      </c>
      <c r="W76" s="728"/>
      <c r="X76" s="728" t="e">
        <f>IF(AND('Mapa final'!#REF!="Muy Baja",'Mapa final'!#REF!="Leve"),CONCATENATE("R",'Mapa final'!#REF!),"")</f>
        <v>#REF!</v>
      </c>
      <c r="Y76" s="728"/>
      <c r="Z76" s="727" t="e">
        <f>IF(AND('Mapa final'!#REF!="Muy Baja",'Mapa final'!#REF!="Menor"),CONCATENATE("R",'Mapa final'!#REF!),"")</f>
        <v>#REF!</v>
      </c>
      <c r="AA76" s="728"/>
      <c r="AB76" s="728" t="e">
        <f>IF(AND('Mapa final'!#REF!="Muy Baja",'Mapa final'!#REF!="Menor"),CONCATENATE("R",'Mapa final'!#REF!),"")</f>
        <v>#REF!</v>
      </c>
      <c r="AC76" s="728"/>
      <c r="AD76" s="728" t="e">
        <f>IF(AND('Mapa final'!#REF!="Muy Baja",'Mapa final'!#REF!="Menor"),CONCATENATE("R",'Mapa final'!#REF!),"")</f>
        <v>#REF!</v>
      </c>
      <c r="AE76" s="728"/>
      <c r="AF76" s="728" t="e">
        <f>IF(AND('Mapa final'!#REF!="Muy Baja",'Mapa final'!#REF!="Menor"),CONCATENATE("R",'Mapa final'!#REF!),"")</f>
        <v>#REF!</v>
      </c>
      <c r="AG76" s="728"/>
      <c r="AH76" s="728" t="e">
        <f>IF(AND('Mapa final'!#REF!="Muy Baja",'Mapa final'!#REF!="Menor"),CONCATENATE("R",'Mapa final'!#REF!),"")</f>
        <v>#REF!</v>
      </c>
      <c r="AI76" s="728"/>
      <c r="AJ76" s="728" t="e">
        <f>IF(AND('Mapa final'!#REF!="Muy Baja",'Mapa final'!#REF!="Menor"),CONCATENATE("R",'Mapa final'!#REF!),"")</f>
        <v>#REF!</v>
      </c>
      <c r="AK76" s="728"/>
      <c r="AL76" s="728" t="e">
        <f>IF(AND('Mapa final'!#REF!="Muy Baja",'Mapa final'!#REF!="Menor"),CONCATENATE("R",'Mapa final'!#REF!),"")</f>
        <v>#REF!</v>
      </c>
      <c r="AM76" s="728"/>
      <c r="AN76" s="728" t="e">
        <f>IF(AND('Mapa final'!#REF!="Muy Baja",'Mapa final'!#REF!="Menor"),CONCATENATE("R",'Mapa final'!#REF!),"")</f>
        <v>#REF!</v>
      </c>
      <c r="AO76" s="728"/>
      <c r="AP76" s="723" t="e">
        <f>IF(AND('Mapa final'!#REF!="Muy Baja",'Mapa final'!#REF!="Moderado"),CONCATENATE("R",'Mapa final'!#REF!),"")</f>
        <v>#REF!</v>
      </c>
      <c r="AQ76" s="721"/>
      <c r="AR76" s="721" t="e">
        <f>IF(AND('Mapa final'!#REF!="Muy Baja",'Mapa final'!#REF!="Moderado"),CONCATENATE("R",'Mapa final'!#REF!),"")</f>
        <v>#REF!</v>
      </c>
      <c r="AS76" s="721"/>
      <c r="AT76" s="721" t="e">
        <f>IF(AND('Mapa final'!#REF!="Muy Baja",'Mapa final'!#REF!="Moderado"),CONCATENATE("R",'Mapa final'!#REF!),"")</f>
        <v>#REF!</v>
      </c>
      <c r="AU76" s="721"/>
      <c r="AV76" s="720" t="e">
        <f>IF(AND('Mapa final'!#REF!="Muy Baja",'Mapa final'!#REF!="Moderado"),CONCATENATE("R",'Mapa final'!#REF!),"")</f>
        <v>#REF!</v>
      </c>
      <c r="AW76" s="720"/>
      <c r="AX76" s="720" t="e">
        <f>IF(AND('Mapa final'!#REF!="Muy Baja",'Mapa final'!#REF!="Moderado"),CONCATENATE("R",'Mapa final'!#REF!),"")</f>
        <v>#REF!</v>
      </c>
      <c r="AY76" s="720"/>
      <c r="AZ76" s="721" t="e">
        <f>IF(AND('Mapa final'!#REF!="Muy Baja",'Mapa final'!#REF!="Moderado"),CONCATENATE("R",'Mapa final'!#REF!),"")</f>
        <v>#REF!</v>
      </c>
      <c r="BA76" s="721"/>
      <c r="BB76" s="721" t="e">
        <f>IF(AND('Mapa final'!#REF!="Muy Baja",'Mapa final'!#REF!="Moderado"),CONCATENATE("R",'Mapa final'!#REF!),"")</f>
        <v>#REF!</v>
      </c>
      <c r="BC76" s="721"/>
      <c r="BD76" s="721" t="e">
        <f>IF(AND('Mapa final'!#REF!="Muy Baja",'Mapa final'!#REF!="Moderado"),CONCATENATE("R",'Mapa final'!#REF!),"")</f>
        <v>#REF!</v>
      </c>
      <c r="BE76" s="732"/>
      <c r="BF76" s="711" t="e">
        <f>IF(AND('Mapa final'!#REF!="Muy Baja",'Mapa final'!#REF!="Mayor"),CONCATENATE("R",'Mapa final'!#REF!),"")</f>
        <v>#REF!</v>
      </c>
      <c r="BG76" s="709"/>
      <c r="BH76" s="709" t="e">
        <f>IF(AND('Mapa final'!#REF!="Muy Baja",'Mapa final'!#REF!="Mayor"),CONCATENATE("R",'Mapa final'!#REF!),"")</f>
        <v>#REF!</v>
      </c>
      <c r="BI76" s="709"/>
      <c r="BJ76" s="709" t="e">
        <f>IF(AND('Mapa final'!#REF!="Muy Baja",'Mapa final'!#REF!="Mayor"),CONCATENATE("R",'Mapa final'!#REF!),"")</f>
        <v>#REF!</v>
      </c>
      <c r="BK76" s="709"/>
      <c r="BL76" s="709" t="e">
        <f>IF(AND('Mapa final'!#REF!="Muy Baja",'Mapa final'!#REF!="Mayor"),CONCATENATE("R",'Mapa final'!#REF!),"")</f>
        <v>#REF!</v>
      </c>
      <c r="BM76" s="709"/>
      <c r="BN76" s="709" t="e">
        <f>IF(AND('Mapa final'!#REF!="Muy Baja",'Mapa final'!#REF!="Mayor"),CONCATENATE("R",'Mapa final'!#REF!),"")</f>
        <v>#REF!</v>
      </c>
      <c r="BO76" s="709"/>
      <c r="BP76" s="709" t="e">
        <f>IF(AND('Mapa final'!#REF!="Muy Baja",'Mapa final'!#REF!="Mayor"),CONCATENATE("R",'Mapa final'!#REF!),"")</f>
        <v>#REF!</v>
      </c>
      <c r="BQ76" s="709"/>
      <c r="BR76" s="709" t="e">
        <f>IF(AND('Mapa final'!#REF!="Muy Baja",'Mapa final'!#REF!="Mayor"),CONCATENATE("R",'Mapa final'!#REF!),"")</f>
        <v>#REF!</v>
      </c>
      <c r="BS76" s="709"/>
      <c r="BT76" s="709" t="e">
        <f>IF(AND('Mapa final'!#REF!="Muy Baja",'Mapa final'!#REF!="Mayor"),CONCATENATE("R",'Mapa final'!#REF!),"")</f>
        <v>#REF!</v>
      </c>
      <c r="BU76" s="710"/>
      <c r="BV76" s="733" t="e">
        <f>IF(AND('Mapa final'!#REF!="Muy Baja",'Mapa final'!#REF!="Catastrófico"),CONCATENATE("R",'Mapa final'!#REF!),"")</f>
        <v>#REF!</v>
      </c>
      <c r="BW76" s="715"/>
      <c r="BX76" s="715" t="e">
        <f>IF(AND('Mapa final'!#REF!="Muy Baja",'Mapa final'!#REF!="Catastrófico"),CONCATENATE("R",'Mapa final'!#REF!),"")</f>
        <v>#REF!</v>
      </c>
      <c r="BY76" s="715"/>
      <c r="BZ76" s="715" t="e">
        <f>IF(AND('Mapa final'!#REF!="Muy Baja",'Mapa final'!#REF!="Catastrófico"),CONCATENATE("R",'Mapa final'!#REF!),"")</f>
        <v>#REF!</v>
      </c>
      <c r="CA76" s="715"/>
      <c r="CB76" s="715" t="e">
        <f>IF(AND('Mapa final'!#REF!="Muy Baja",'Mapa final'!#REF!="Catastrófico"),CONCATENATE("R",'Mapa final'!#REF!),"")</f>
        <v>#REF!</v>
      </c>
      <c r="CC76" s="715"/>
      <c r="CD76" s="715" t="e">
        <f>IF(AND('Mapa final'!#REF!="Muy Baja",'Mapa final'!#REF!="Catastrófico"),CONCATENATE("R",'Mapa final'!#REF!),"")</f>
        <v>#REF!</v>
      </c>
      <c r="CE76" s="715"/>
      <c r="CF76" s="715" t="e">
        <f>IF(AND('Mapa final'!#REF!="Muy Baja",'Mapa final'!#REF!="Catastrófico"),CONCATENATE("R",'Mapa final'!#REF!),"")</f>
        <v>#REF!</v>
      </c>
      <c r="CG76" s="715"/>
      <c r="CH76" s="715" t="e">
        <f>IF(AND('Mapa final'!#REF!="Muy Baja",'Mapa final'!#REF!="Catastrófico"),CONCATENATE("R",'Mapa final'!#REF!),"")</f>
        <v>#REF!</v>
      </c>
      <c r="CI76" s="715"/>
      <c r="CJ76" s="715" t="e">
        <f>IF(AND('Mapa final'!#REF!="Muy Baja",'Mapa final'!#REF!="Catastrófico"),CONCATENATE("R",'Mapa final'!#REF!),"")</f>
        <v>#REF!</v>
      </c>
      <c r="CK76" s="716"/>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DQ76" s="22"/>
      <c r="DR76" s="22"/>
      <c r="DS76" s="22"/>
      <c r="DT76" s="22"/>
      <c r="DU76" s="22"/>
      <c r="DV76" s="22"/>
      <c r="DW76" s="22"/>
      <c r="DX76" s="22"/>
      <c r="DY76" s="22"/>
      <c r="DZ76" s="22"/>
    </row>
    <row r="77" spans="1:130" ht="15" customHeight="1" x14ac:dyDescent="0.25">
      <c r="A77" s="22"/>
      <c r="B77" s="780"/>
      <c r="C77" s="780"/>
      <c r="D77" s="781"/>
      <c r="E77" s="703"/>
      <c r="F77" s="704"/>
      <c r="G77" s="704"/>
      <c r="H77" s="704"/>
      <c r="I77" s="704"/>
      <c r="J77" s="727"/>
      <c r="K77" s="728"/>
      <c r="L77" s="728"/>
      <c r="M77" s="728"/>
      <c r="N77" s="728"/>
      <c r="O77" s="728"/>
      <c r="P77" s="728"/>
      <c r="Q77" s="728"/>
      <c r="R77" s="728"/>
      <c r="S77" s="728"/>
      <c r="T77" s="728"/>
      <c r="U77" s="728"/>
      <c r="V77" s="728"/>
      <c r="W77" s="728"/>
      <c r="X77" s="728"/>
      <c r="Y77" s="728"/>
      <c r="Z77" s="727"/>
      <c r="AA77" s="728"/>
      <c r="AB77" s="728"/>
      <c r="AC77" s="728"/>
      <c r="AD77" s="728"/>
      <c r="AE77" s="728"/>
      <c r="AF77" s="728"/>
      <c r="AG77" s="728"/>
      <c r="AH77" s="728"/>
      <c r="AI77" s="728"/>
      <c r="AJ77" s="728"/>
      <c r="AK77" s="728"/>
      <c r="AL77" s="728"/>
      <c r="AM77" s="728"/>
      <c r="AN77" s="728"/>
      <c r="AO77" s="728"/>
      <c r="AP77" s="723"/>
      <c r="AQ77" s="721"/>
      <c r="AR77" s="721"/>
      <c r="AS77" s="721"/>
      <c r="AT77" s="721"/>
      <c r="AU77" s="721"/>
      <c r="AV77" s="720"/>
      <c r="AW77" s="720"/>
      <c r="AX77" s="720"/>
      <c r="AY77" s="720"/>
      <c r="AZ77" s="721"/>
      <c r="BA77" s="721"/>
      <c r="BB77" s="721"/>
      <c r="BC77" s="721"/>
      <c r="BD77" s="721"/>
      <c r="BE77" s="732"/>
      <c r="BF77" s="711"/>
      <c r="BG77" s="709"/>
      <c r="BH77" s="709"/>
      <c r="BI77" s="709"/>
      <c r="BJ77" s="709"/>
      <c r="BK77" s="709"/>
      <c r="BL77" s="709"/>
      <c r="BM77" s="709"/>
      <c r="BN77" s="709"/>
      <c r="BO77" s="709"/>
      <c r="BP77" s="709"/>
      <c r="BQ77" s="709"/>
      <c r="BR77" s="709"/>
      <c r="BS77" s="709"/>
      <c r="BT77" s="709"/>
      <c r="BU77" s="710"/>
      <c r="BV77" s="733"/>
      <c r="BW77" s="715"/>
      <c r="BX77" s="715"/>
      <c r="BY77" s="715"/>
      <c r="BZ77" s="715"/>
      <c r="CA77" s="715"/>
      <c r="CB77" s="715"/>
      <c r="CC77" s="715"/>
      <c r="CD77" s="715"/>
      <c r="CE77" s="715"/>
      <c r="CF77" s="715"/>
      <c r="CG77" s="715"/>
      <c r="CH77" s="715"/>
      <c r="CI77" s="715"/>
      <c r="CJ77" s="715"/>
      <c r="CK77" s="716"/>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22"/>
      <c r="DX77" s="22"/>
      <c r="DY77" s="22"/>
      <c r="DZ77" s="22"/>
    </row>
    <row r="78" spans="1:130" ht="14.45" customHeight="1" x14ac:dyDescent="0.25">
      <c r="A78" s="22"/>
      <c r="B78" s="780"/>
      <c r="C78" s="780"/>
      <c r="D78" s="781"/>
      <c r="E78" s="703"/>
      <c r="F78" s="704"/>
      <c r="G78" s="704"/>
      <c r="H78" s="704"/>
      <c r="I78" s="704"/>
      <c r="J78" s="727" t="e">
        <f>IF(AND('Mapa final'!#REF!="Muy Baja",'Mapa final'!#REF!="Leve"),CONCATENATE("R",'Mapa final'!#REF!),"")</f>
        <v>#REF!</v>
      </c>
      <c r="K78" s="728"/>
      <c r="L78" s="728" t="e">
        <f>IF(AND('Mapa final'!#REF!="Muy Baja",'Mapa final'!#REF!="Leve"),CONCATENATE("R",'Mapa final'!#REF!),"")</f>
        <v>#REF!</v>
      </c>
      <c r="M78" s="728"/>
      <c r="N78" s="728" t="e">
        <f>IF(AND('Mapa final'!#REF!="Muy Baja",'Mapa final'!#REF!="Leve"),CONCATENATE("R",'Mapa final'!#REF!),"")</f>
        <v>#REF!</v>
      </c>
      <c r="O78" s="728"/>
      <c r="P78" s="728" t="e">
        <f>IF(AND('Mapa final'!#REF!="Muy Baja",'Mapa final'!#REF!="Leve"),CONCATENATE("R",'Mapa final'!#REF!),"")</f>
        <v>#REF!</v>
      </c>
      <c r="Q78" s="728"/>
      <c r="R78" s="728" t="e">
        <f>IF(AND('Mapa final'!#REF!="Muy Baja",'Mapa final'!#REF!="Leve"),CONCATENATE("R",'Mapa final'!#REF!),"")</f>
        <v>#REF!</v>
      </c>
      <c r="S78" s="728"/>
      <c r="T78" s="728" t="e">
        <f>IF(AND('Mapa final'!#REF!="Muy Baja",'Mapa final'!#REF!="Leve"),CONCATENATE("R",'Mapa final'!#REF!),"")</f>
        <v>#REF!</v>
      </c>
      <c r="U78" s="728"/>
      <c r="V78" s="728" t="e">
        <f>IF(AND('Mapa final'!#REF!="Muy Baja",'Mapa final'!#REF!="Leve"),CONCATENATE("R",'Mapa final'!#REF!),"")</f>
        <v>#REF!</v>
      </c>
      <c r="W78" s="728"/>
      <c r="X78" s="728" t="e">
        <f>IF(AND('Mapa final'!#REF!="Muy Baja",'Mapa final'!#REF!="Leve"),CONCATENATE("R",'Mapa final'!#REF!),"")</f>
        <v>#REF!</v>
      </c>
      <c r="Y78" s="728"/>
      <c r="Z78" s="727" t="e">
        <f>IF(AND('Mapa final'!#REF!="Muy Baja",'Mapa final'!#REF!="Menor"),CONCATENATE("R",'Mapa final'!#REF!),"")</f>
        <v>#REF!</v>
      </c>
      <c r="AA78" s="728"/>
      <c r="AB78" s="728" t="e">
        <f>IF(AND('Mapa final'!#REF!="Muy Baja",'Mapa final'!#REF!="Menor"),CONCATENATE("R",'Mapa final'!#REF!),"")</f>
        <v>#REF!</v>
      </c>
      <c r="AC78" s="728"/>
      <c r="AD78" s="728" t="e">
        <f>IF(AND('Mapa final'!#REF!="Muy Baja",'Mapa final'!#REF!="Menor"),CONCATENATE("R",'Mapa final'!#REF!),"")</f>
        <v>#REF!</v>
      </c>
      <c r="AE78" s="728"/>
      <c r="AF78" s="728" t="e">
        <f>IF(AND('Mapa final'!#REF!="Muy Baja",'Mapa final'!#REF!="Menor"),CONCATENATE("R",'Mapa final'!#REF!),"")</f>
        <v>#REF!</v>
      </c>
      <c r="AG78" s="728"/>
      <c r="AH78" s="728" t="e">
        <f>IF(AND('Mapa final'!#REF!="Muy Baja",'Mapa final'!#REF!="Menor"),CONCATENATE("R",'Mapa final'!#REF!),"")</f>
        <v>#REF!</v>
      </c>
      <c r="AI78" s="728"/>
      <c r="AJ78" s="728" t="e">
        <f>IF(AND('Mapa final'!#REF!="Muy Baja",'Mapa final'!#REF!="Menor"),CONCATENATE("R",'Mapa final'!#REF!),"")</f>
        <v>#REF!</v>
      </c>
      <c r="AK78" s="728"/>
      <c r="AL78" s="728" t="e">
        <f>IF(AND('Mapa final'!#REF!="Muy Baja",'Mapa final'!#REF!="Menor"),CONCATENATE("R",'Mapa final'!#REF!),"")</f>
        <v>#REF!</v>
      </c>
      <c r="AM78" s="728"/>
      <c r="AN78" s="728" t="e">
        <f>IF(AND('Mapa final'!#REF!="Muy Baja",'Mapa final'!#REF!="Menor"),CONCATENATE("R",'Mapa final'!#REF!),"")</f>
        <v>#REF!</v>
      </c>
      <c r="AO78" s="728"/>
      <c r="AP78" s="723" t="e">
        <f>IF(AND('Mapa final'!#REF!="Muy Baja",'Mapa final'!#REF!="Moderado"),CONCATENATE("R",'Mapa final'!#REF!),"")</f>
        <v>#REF!</v>
      </c>
      <c r="AQ78" s="721"/>
      <c r="AR78" s="721" t="e">
        <f>IF(AND('Mapa final'!#REF!="Muy Baja",'Mapa final'!#REF!="Moderado"),CONCATENATE("R",'Mapa final'!#REF!),"")</f>
        <v>#REF!</v>
      </c>
      <c r="AS78" s="721"/>
      <c r="AT78" s="721" t="e">
        <f>IF(AND('Mapa final'!#REF!="Muy Baja",'Mapa final'!#REF!="Moderado"),CONCATENATE("R",'Mapa final'!#REF!),"")</f>
        <v>#REF!</v>
      </c>
      <c r="AU78" s="721"/>
      <c r="AV78" s="721" t="e">
        <f>IF(AND('Mapa final'!#REF!="Muy Baja",'Mapa final'!#REF!="Moderado"),CONCATENATE("R",'Mapa final'!#REF!),"")</f>
        <v>#REF!</v>
      </c>
      <c r="AW78" s="721"/>
      <c r="AX78" s="721" t="e">
        <f>IF(AND('Mapa final'!#REF!="Muy Baja",'Mapa final'!#REF!="Moderado"),CONCATENATE("R",'Mapa final'!#REF!),"")</f>
        <v>#REF!</v>
      </c>
      <c r="AY78" s="721"/>
      <c r="AZ78" s="721" t="e">
        <f>IF(AND('Mapa final'!#REF!="Muy Baja",'Mapa final'!#REF!="Moderado"),CONCATENATE("R",'Mapa final'!#REF!),"")</f>
        <v>#REF!</v>
      </c>
      <c r="BA78" s="721"/>
      <c r="BB78" s="721" t="e">
        <f>IF(AND('Mapa final'!#REF!="Muy Baja",'Mapa final'!#REF!="Moderado"),CONCATENATE("R",'Mapa final'!#REF!),"")</f>
        <v>#REF!</v>
      </c>
      <c r="BC78" s="721"/>
      <c r="BD78" s="721" t="e">
        <f>IF(AND('Mapa final'!#REF!="Muy Baja",'Mapa final'!#REF!="Moderado"),CONCATENATE("R",'Mapa final'!#REF!),"")</f>
        <v>#REF!</v>
      </c>
      <c r="BE78" s="732"/>
      <c r="BF78" s="711" t="e">
        <f>IF(AND('Mapa final'!#REF!="Muy Baja",'Mapa final'!#REF!="Mayor"),CONCATENATE("R",'Mapa final'!#REF!),"")</f>
        <v>#REF!</v>
      </c>
      <c r="BG78" s="709"/>
      <c r="BH78" s="709" t="e">
        <f>IF(AND('Mapa final'!#REF!="Muy Baja",'Mapa final'!#REF!="Mayor"),CONCATENATE("R",'Mapa final'!#REF!),"")</f>
        <v>#REF!</v>
      </c>
      <c r="BI78" s="709"/>
      <c r="BJ78" s="709" t="e">
        <f>IF(AND('Mapa final'!#REF!="Muy Baja",'Mapa final'!#REF!="Mayor"),CONCATENATE("R",'Mapa final'!#REF!),"")</f>
        <v>#REF!</v>
      </c>
      <c r="BK78" s="709"/>
      <c r="BL78" s="709" t="e">
        <f>IF(AND('Mapa final'!#REF!="Muy Baja",'Mapa final'!#REF!="Mayor"),CONCATENATE("R",'Mapa final'!#REF!),"")</f>
        <v>#REF!</v>
      </c>
      <c r="BM78" s="709"/>
      <c r="BN78" s="709" t="e">
        <f>IF(AND('Mapa final'!#REF!="Muy Baja",'Mapa final'!#REF!="Mayor"),CONCATENATE("R",'Mapa final'!#REF!),"")</f>
        <v>#REF!</v>
      </c>
      <c r="BO78" s="709"/>
      <c r="BP78" s="709" t="e">
        <f>IF(AND('Mapa final'!#REF!="Muy Baja",'Mapa final'!#REF!="Mayor"),CONCATENATE("R",'Mapa final'!#REF!),"")</f>
        <v>#REF!</v>
      </c>
      <c r="BQ78" s="709"/>
      <c r="BR78" s="709" t="e">
        <f>IF(AND('Mapa final'!#REF!="Muy Baja",'Mapa final'!#REF!="Mayor"),CONCATENATE("R",'Mapa final'!#REF!),"")</f>
        <v>#REF!</v>
      </c>
      <c r="BS78" s="709"/>
      <c r="BT78" s="709" t="e">
        <f>IF(AND('Mapa final'!#REF!="Muy Baja",'Mapa final'!#REF!="Mayor"),CONCATENATE("R",'Mapa final'!#REF!),"")</f>
        <v>#REF!</v>
      </c>
      <c r="BU78" s="710"/>
      <c r="BV78" s="733" t="e">
        <f>IF(AND('Mapa final'!#REF!="Muy Baja",'Mapa final'!#REF!="Catastrófico"),CONCATENATE("R",'Mapa final'!#REF!),"")</f>
        <v>#REF!</v>
      </c>
      <c r="BW78" s="715"/>
      <c r="BX78" s="715" t="e">
        <f>IF(AND('Mapa final'!#REF!="Muy Baja",'Mapa final'!#REF!="Catastrófico"),CONCATENATE("R",'Mapa final'!#REF!),"")</f>
        <v>#REF!</v>
      </c>
      <c r="BY78" s="715"/>
      <c r="BZ78" s="715" t="e">
        <f>IF(AND('Mapa final'!#REF!="Muy Baja",'Mapa final'!#REF!="Catastrófico"),CONCATENATE("R",'Mapa final'!#REF!),"")</f>
        <v>#REF!</v>
      </c>
      <c r="CA78" s="715"/>
      <c r="CB78" s="715" t="e">
        <f>IF(AND('Mapa final'!#REF!="Muy Baja",'Mapa final'!#REF!="Catastrófico"),CONCATENATE("R",'Mapa final'!#REF!),"")</f>
        <v>#REF!</v>
      </c>
      <c r="CC78" s="715"/>
      <c r="CD78" s="715" t="e">
        <f>IF(AND('Mapa final'!#REF!="Muy Baja",'Mapa final'!#REF!="Catastrófico"),CONCATENATE("R",'Mapa final'!#REF!),"")</f>
        <v>#REF!</v>
      </c>
      <c r="CE78" s="715"/>
      <c r="CF78" s="715" t="e">
        <f>IF(AND('Mapa final'!#REF!="Muy Baja",'Mapa final'!#REF!="Catastrófico"),CONCATENATE("R",'Mapa final'!#REF!),"")</f>
        <v>#REF!</v>
      </c>
      <c r="CG78" s="715"/>
      <c r="CH78" s="715" t="e">
        <f>IF(AND('Mapa final'!#REF!="Muy Baja",'Mapa final'!#REF!="Catastrófico"),CONCATENATE("R",'Mapa final'!#REF!),"")</f>
        <v>#REF!</v>
      </c>
      <c r="CI78" s="715"/>
      <c r="CJ78" s="715" t="e">
        <f>IF(AND('Mapa final'!#REF!="Muy Baja",'Mapa final'!#REF!="Catastrófico"),CONCATENATE("R",'Mapa final'!#REF!),"")</f>
        <v>#REF!</v>
      </c>
      <c r="CK78" s="716"/>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row>
    <row r="79" spans="1:130" ht="14.45" customHeight="1" x14ac:dyDescent="0.25">
      <c r="A79" s="22"/>
      <c r="B79" s="780"/>
      <c r="C79" s="780"/>
      <c r="D79" s="781"/>
      <c r="E79" s="703"/>
      <c r="F79" s="704"/>
      <c r="G79" s="704"/>
      <c r="H79" s="704"/>
      <c r="I79" s="704"/>
      <c r="J79" s="727"/>
      <c r="K79" s="728"/>
      <c r="L79" s="728"/>
      <c r="M79" s="728"/>
      <c r="N79" s="728"/>
      <c r="O79" s="728"/>
      <c r="P79" s="728"/>
      <c r="Q79" s="728"/>
      <c r="R79" s="728"/>
      <c r="S79" s="728"/>
      <c r="T79" s="728"/>
      <c r="U79" s="728"/>
      <c r="V79" s="728"/>
      <c r="W79" s="728"/>
      <c r="X79" s="728"/>
      <c r="Y79" s="728"/>
      <c r="Z79" s="727"/>
      <c r="AA79" s="728"/>
      <c r="AB79" s="728"/>
      <c r="AC79" s="728"/>
      <c r="AD79" s="728"/>
      <c r="AE79" s="728"/>
      <c r="AF79" s="728"/>
      <c r="AG79" s="728"/>
      <c r="AH79" s="728"/>
      <c r="AI79" s="728"/>
      <c r="AJ79" s="728"/>
      <c r="AK79" s="728"/>
      <c r="AL79" s="728"/>
      <c r="AM79" s="728"/>
      <c r="AN79" s="728"/>
      <c r="AO79" s="728"/>
      <c r="AP79" s="723"/>
      <c r="AQ79" s="721"/>
      <c r="AR79" s="721"/>
      <c r="AS79" s="721"/>
      <c r="AT79" s="721"/>
      <c r="AU79" s="721"/>
      <c r="AV79" s="721"/>
      <c r="AW79" s="721"/>
      <c r="AX79" s="721"/>
      <c r="AY79" s="721"/>
      <c r="AZ79" s="721"/>
      <c r="BA79" s="721"/>
      <c r="BB79" s="721"/>
      <c r="BC79" s="721"/>
      <c r="BD79" s="721"/>
      <c r="BE79" s="732"/>
      <c r="BF79" s="711"/>
      <c r="BG79" s="709"/>
      <c r="BH79" s="709"/>
      <c r="BI79" s="709"/>
      <c r="BJ79" s="709"/>
      <c r="BK79" s="709"/>
      <c r="BL79" s="709"/>
      <c r="BM79" s="709"/>
      <c r="BN79" s="709"/>
      <c r="BO79" s="709"/>
      <c r="BP79" s="709"/>
      <c r="BQ79" s="709"/>
      <c r="BR79" s="709"/>
      <c r="BS79" s="709"/>
      <c r="BT79" s="709"/>
      <c r="BU79" s="710"/>
      <c r="BV79" s="733"/>
      <c r="BW79" s="715"/>
      <c r="BX79" s="715"/>
      <c r="BY79" s="715"/>
      <c r="BZ79" s="715"/>
      <c r="CA79" s="715"/>
      <c r="CB79" s="715"/>
      <c r="CC79" s="715"/>
      <c r="CD79" s="715"/>
      <c r="CE79" s="715"/>
      <c r="CF79" s="715"/>
      <c r="CG79" s="715"/>
      <c r="CH79" s="715"/>
      <c r="CI79" s="715"/>
      <c r="CJ79" s="715"/>
      <c r="CK79" s="716"/>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22"/>
      <c r="DX79" s="22"/>
      <c r="DY79" s="22"/>
      <c r="DZ79" s="22"/>
    </row>
    <row r="80" spans="1:130" ht="14.45" customHeight="1" x14ac:dyDescent="0.25">
      <c r="A80" s="22"/>
      <c r="B80" s="780"/>
      <c r="C80" s="780"/>
      <c r="D80" s="781"/>
      <c r="E80" s="703"/>
      <c r="F80" s="704"/>
      <c r="G80" s="704"/>
      <c r="H80" s="704"/>
      <c r="I80" s="704"/>
      <c r="J80" s="727" t="e">
        <f>IF(AND('Mapa final'!#REF!="Muy Baja",'Mapa final'!#REF!="Leve"),CONCATENATE("R",'Mapa final'!#REF!),"")</f>
        <v>#REF!</v>
      </c>
      <c r="K80" s="728"/>
      <c r="L80" s="728" t="e">
        <f>IF(AND('Mapa final'!#REF!="Muy Baja",'Mapa final'!#REF!="Leve"),CONCATENATE("R",'Mapa final'!#REF!),"")</f>
        <v>#REF!</v>
      </c>
      <c r="M80" s="728"/>
      <c r="N80" s="728" t="e">
        <f>IF(AND('Mapa final'!#REF!="Muy Baja",'Mapa final'!#REF!="Leve"),CONCATENATE("R",'Mapa final'!#REF!),"")</f>
        <v>#REF!</v>
      </c>
      <c r="O80" s="728"/>
      <c r="P80" s="728" t="e">
        <f>IF(AND('Mapa final'!#REF!="Muy Baja",'Mapa final'!#REF!="Leve"),CONCATENATE("R",'Mapa final'!#REF!),"")</f>
        <v>#REF!</v>
      </c>
      <c r="Q80" s="728"/>
      <c r="R80" s="728" t="e">
        <f>IF(AND('Mapa final'!#REF!="Muy Baja",'Mapa final'!#REF!="Leve"),CONCATENATE("R",'Mapa final'!#REF!),"")</f>
        <v>#REF!</v>
      </c>
      <c r="S80" s="728"/>
      <c r="T80" s="728" t="e">
        <f>IF(AND('Mapa final'!#REF!="Muy Baja",'Mapa final'!#REF!="Leve"),CONCATENATE("R",'Mapa final'!#REF!),"")</f>
        <v>#REF!</v>
      </c>
      <c r="U80" s="728"/>
      <c r="V80" s="728" t="e">
        <f>IF(AND('Mapa final'!#REF!="Muy Baja",'Mapa final'!#REF!="Leve"),CONCATENATE("R",'Mapa final'!#REF!),"")</f>
        <v>#REF!</v>
      </c>
      <c r="W80" s="728"/>
      <c r="X80" s="728" t="e">
        <f>IF(AND('Mapa final'!#REF!="Muy Baja",'Mapa final'!#REF!="Leve"),CONCATENATE("R",'Mapa final'!#REF!),"")</f>
        <v>#REF!</v>
      </c>
      <c r="Y80" s="728"/>
      <c r="Z80" s="727" t="e">
        <f>IF(AND('Mapa final'!#REF!="Muy Baja",'Mapa final'!#REF!="Menor"),CONCATENATE("R",'Mapa final'!#REF!),"")</f>
        <v>#REF!</v>
      </c>
      <c r="AA80" s="728"/>
      <c r="AB80" s="728" t="e">
        <f>IF(AND('Mapa final'!#REF!="Muy Baja",'Mapa final'!#REF!="Menor"),CONCATENATE("R",'Mapa final'!#REF!),"")</f>
        <v>#REF!</v>
      </c>
      <c r="AC80" s="728"/>
      <c r="AD80" s="728" t="e">
        <f>IF(AND('Mapa final'!#REF!="Muy Baja",'Mapa final'!#REF!="Menor"),CONCATENATE("R",'Mapa final'!#REF!),"")</f>
        <v>#REF!</v>
      </c>
      <c r="AE80" s="728"/>
      <c r="AF80" s="728" t="e">
        <f>IF(AND('Mapa final'!#REF!="Muy Baja",'Mapa final'!#REF!="Menor"),CONCATENATE("R",'Mapa final'!#REF!),"")</f>
        <v>#REF!</v>
      </c>
      <c r="AG80" s="728"/>
      <c r="AH80" s="728" t="e">
        <f>IF(AND('Mapa final'!#REF!="Muy Baja",'Mapa final'!#REF!="Menor"),CONCATENATE("R",'Mapa final'!#REF!),"")</f>
        <v>#REF!</v>
      </c>
      <c r="AI80" s="728"/>
      <c r="AJ80" s="728" t="e">
        <f>IF(AND('Mapa final'!#REF!="Muy Baja",'Mapa final'!#REF!="Menor"),CONCATENATE("R",'Mapa final'!#REF!),"")</f>
        <v>#REF!</v>
      </c>
      <c r="AK80" s="728"/>
      <c r="AL80" s="728" t="e">
        <f>IF(AND('Mapa final'!#REF!="Muy Baja",'Mapa final'!#REF!="Menor"),CONCATENATE("R",'Mapa final'!#REF!),"")</f>
        <v>#REF!</v>
      </c>
      <c r="AM80" s="728"/>
      <c r="AN80" s="728" t="e">
        <f>IF(AND('Mapa final'!#REF!="Muy Baja",'Mapa final'!#REF!="Menor"),CONCATENATE("R",'Mapa final'!#REF!),"")</f>
        <v>#REF!</v>
      </c>
      <c r="AO80" s="728"/>
      <c r="AP80" s="723" t="e">
        <f>IF(AND('Mapa final'!#REF!="Muy Baja",'Mapa final'!#REF!="Moderado"),CONCATENATE("R",'Mapa final'!#REF!),"")</f>
        <v>#REF!</v>
      </c>
      <c r="AQ80" s="721"/>
      <c r="AR80" s="721" t="e">
        <f>IF(AND('Mapa final'!#REF!="Muy Baja",'Mapa final'!#REF!="Moderado"),CONCATENATE("R",'Mapa final'!#REF!),"")</f>
        <v>#REF!</v>
      </c>
      <c r="AS80" s="721"/>
      <c r="AT80" s="721" t="e">
        <f>IF(AND('Mapa final'!#REF!="Muy Baja",'Mapa final'!#REF!="Moderado"),CONCATENATE("R",'Mapa final'!#REF!),"")</f>
        <v>#REF!</v>
      </c>
      <c r="AU80" s="721"/>
      <c r="AV80" s="721" t="e">
        <f>IF(AND('Mapa final'!#REF!="Muy Baja",'Mapa final'!#REF!="Moderado"),CONCATENATE("R",'Mapa final'!#REF!),"")</f>
        <v>#REF!</v>
      </c>
      <c r="AW80" s="721"/>
      <c r="AX80" s="721" t="e">
        <f>IF(AND('Mapa final'!#REF!="Muy Baja",'Mapa final'!#REF!="Moderado"),CONCATENATE("R",'Mapa final'!#REF!),"")</f>
        <v>#REF!</v>
      </c>
      <c r="AY80" s="721"/>
      <c r="AZ80" s="721" t="e">
        <f>IF(AND('Mapa final'!#REF!="Muy Baja",'Mapa final'!#REF!="Moderado"),CONCATENATE("R",'Mapa final'!#REF!),"")</f>
        <v>#REF!</v>
      </c>
      <c r="BA80" s="721"/>
      <c r="BB80" s="721" t="e">
        <f>IF(AND('Mapa final'!#REF!="Muy Baja",'Mapa final'!#REF!="Moderado"),CONCATENATE("R",'Mapa final'!#REF!),"")</f>
        <v>#REF!</v>
      </c>
      <c r="BC80" s="721"/>
      <c r="BD80" s="721" t="e">
        <f>IF(AND('Mapa final'!#REF!="Muy Baja",'Mapa final'!#REF!="Moderado"),CONCATENATE("R",'Mapa final'!#REF!),"")</f>
        <v>#REF!</v>
      </c>
      <c r="BE80" s="732"/>
      <c r="BF80" s="711" t="e">
        <f>IF(AND('Mapa final'!#REF!="Muy Baja",'Mapa final'!#REF!="Mayor"),CONCATENATE("R",'Mapa final'!#REF!),"")</f>
        <v>#REF!</v>
      </c>
      <c r="BG80" s="709"/>
      <c r="BH80" s="709" t="e">
        <f>IF(AND('Mapa final'!#REF!="Muy Baja",'Mapa final'!#REF!="Mayor"),CONCATENATE("R",'Mapa final'!#REF!),"")</f>
        <v>#REF!</v>
      </c>
      <c r="BI80" s="709"/>
      <c r="BJ80" s="709" t="e">
        <f>IF(AND('Mapa final'!#REF!="Muy Baja",'Mapa final'!#REF!="Mayor"),CONCATENATE("R",'Mapa final'!#REF!),"")</f>
        <v>#REF!</v>
      </c>
      <c r="BK80" s="709"/>
      <c r="BL80" s="709" t="e">
        <f>IF(AND('Mapa final'!#REF!="Muy Baja",'Mapa final'!#REF!="Mayor"),CONCATENATE("R",'Mapa final'!#REF!),"")</f>
        <v>#REF!</v>
      </c>
      <c r="BM80" s="709"/>
      <c r="BN80" s="709" t="e">
        <f>IF(AND('Mapa final'!#REF!="Muy Baja",'Mapa final'!#REF!="Mayor"),CONCATENATE("R",'Mapa final'!#REF!),"")</f>
        <v>#REF!</v>
      </c>
      <c r="BO80" s="709"/>
      <c r="BP80" s="709" t="e">
        <f>IF(AND('Mapa final'!#REF!="Muy Baja",'Mapa final'!#REF!="Mayor"),CONCATENATE("R",'Mapa final'!#REF!),"")</f>
        <v>#REF!</v>
      </c>
      <c r="BQ80" s="709"/>
      <c r="BR80" s="709" t="e">
        <f>IF(AND('Mapa final'!#REF!="Muy Baja",'Mapa final'!#REF!="Mayor"),CONCATENATE("R",'Mapa final'!#REF!),"")</f>
        <v>#REF!</v>
      </c>
      <c r="BS80" s="709"/>
      <c r="BT80" s="709" t="e">
        <f>IF(AND('Mapa final'!#REF!="Muy Baja",'Mapa final'!#REF!="Mayor"),CONCATENATE("R",'Mapa final'!#REF!),"")</f>
        <v>#REF!</v>
      </c>
      <c r="BU80" s="710"/>
      <c r="BV80" s="733" t="e">
        <f>IF(AND('Mapa final'!#REF!="Muy Baja",'Mapa final'!#REF!="Catastrófico"),CONCATENATE("R",'Mapa final'!#REF!),"")</f>
        <v>#REF!</v>
      </c>
      <c r="BW80" s="715"/>
      <c r="BX80" s="715" t="e">
        <f>IF(AND('Mapa final'!#REF!="Muy Baja",'Mapa final'!#REF!="Catastrófico"),CONCATENATE("R",'Mapa final'!#REF!),"")</f>
        <v>#REF!</v>
      </c>
      <c r="BY80" s="715"/>
      <c r="BZ80" s="715" t="e">
        <f>IF(AND('Mapa final'!#REF!="Muy Baja",'Mapa final'!#REF!="Catastrófico"),CONCATENATE("R",'Mapa final'!#REF!),"")</f>
        <v>#REF!</v>
      </c>
      <c r="CA80" s="715"/>
      <c r="CB80" s="715" t="e">
        <f>IF(AND('Mapa final'!#REF!="Muy Baja",'Mapa final'!#REF!="Catastrófico"),CONCATENATE("R",'Mapa final'!#REF!),"")</f>
        <v>#REF!</v>
      </c>
      <c r="CC80" s="715"/>
      <c r="CD80" s="715" t="e">
        <f>IF(AND('Mapa final'!#REF!="Muy Baja",'Mapa final'!#REF!="Catastrófico"),CONCATENATE("R",'Mapa final'!#REF!),"")</f>
        <v>#REF!</v>
      </c>
      <c r="CE80" s="715"/>
      <c r="CF80" s="715" t="e">
        <f>IF(AND('Mapa final'!#REF!="Muy Baja",'Mapa final'!#REF!="Catastrófico"),CONCATENATE("R",'Mapa final'!#REF!),"")</f>
        <v>#REF!</v>
      </c>
      <c r="CG80" s="715"/>
      <c r="CH80" s="715" t="e">
        <f>IF(AND('Mapa final'!#REF!="Muy Baja",'Mapa final'!#REF!="Catastrófico"),CONCATENATE("R",'Mapa final'!#REF!),"")</f>
        <v>#REF!</v>
      </c>
      <c r="CI80" s="715"/>
      <c r="CJ80" s="715" t="e">
        <f>IF(AND('Mapa final'!#REF!="Muy Baja",'Mapa final'!#REF!="Catastrófico"),CONCATENATE("R",'Mapa final'!#REF!),"")</f>
        <v>#REF!</v>
      </c>
      <c r="CK80" s="716"/>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row>
    <row r="81" spans="1:130" ht="14.45" customHeight="1" x14ac:dyDescent="0.25">
      <c r="A81" s="22"/>
      <c r="B81" s="780"/>
      <c r="C81" s="780"/>
      <c r="D81" s="781"/>
      <c r="E81" s="703"/>
      <c r="F81" s="704"/>
      <c r="G81" s="704"/>
      <c r="H81" s="704"/>
      <c r="I81" s="704"/>
      <c r="J81" s="727"/>
      <c r="K81" s="728"/>
      <c r="L81" s="728"/>
      <c r="M81" s="728"/>
      <c r="N81" s="728"/>
      <c r="O81" s="728"/>
      <c r="P81" s="728"/>
      <c r="Q81" s="728"/>
      <c r="R81" s="728"/>
      <c r="S81" s="728"/>
      <c r="T81" s="728"/>
      <c r="U81" s="728"/>
      <c r="V81" s="728"/>
      <c r="W81" s="728"/>
      <c r="X81" s="728"/>
      <c r="Y81" s="728"/>
      <c r="Z81" s="727"/>
      <c r="AA81" s="728"/>
      <c r="AB81" s="728"/>
      <c r="AC81" s="728"/>
      <c r="AD81" s="728"/>
      <c r="AE81" s="728"/>
      <c r="AF81" s="728"/>
      <c r="AG81" s="728"/>
      <c r="AH81" s="728"/>
      <c r="AI81" s="728"/>
      <c r="AJ81" s="728"/>
      <c r="AK81" s="728"/>
      <c r="AL81" s="728"/>
      <c r="AM81" s="728"/>
      <c r="AN81" s="728"/>
      <c r="AO81" s="728"/>
      <c r="AP81" s="723"/>
      <c r="AQ81" s="721"/>
      <c r="AR81" s="721"/>
      <c r="AS81" s="721"/>
      <c r="AT81" s="721"/>
      <c r="AU81" s="721"/>
      <c r="AV81" s="721"/>
      <c r="AW81" s="721"/>
      <c r="AX81" s="721"/>
      <c r="AY81" s="721"/>
      <c r="AZ81" s="721"/>
      <c r="BA81" s="721"/>
      <c r="BB81" s="721"/>
      <c r="BC81" s="721"/>
      <c r="BD81" s="721"/>
      <c r="BE81" s="732"/>
      <c r="BF81" s="711"/>
      <c r="BG81" s="709"/>
      <c r="BH81" s="709"/>
      <c r="BI81" s="709"/>
      <c r="BJ81" s="709"/>
      <c r="BK81" s="709"/>
      <c r="BL81" s="709"/>
      <c r="BM81" s="709"/>
      <c r="BN81" s="709"/>
      <c r="BO81" s="709"/>
      <c r="BP81" s="709"/>
      <c r="BQ81" s="709"/>
      <c r="BR81" s="709"/>
      <c r="BS81" s="709"/>
      <c r="BT81" s="709"/>
      <c r="BU81" s="710"/>
      <c r="BV81" s="733"/>
      <c r="BW81" s="715"/>
      <c r="BX81" s="715"/>
      <c r="BY81" s="715"/>
      <c r="BZ81" s="715"/>
      <c r="CA81" s="715"/>
      <c r="CB81" s="715"/>
      <c r="CC81" s="715"/>
      <c r="CD81" s="715"/>
      <c r="CE81" s="715"/>
      <c r="CF81" s="715"/>
      <c r="CG81" s="715"/>
      <c r="CH81" s="715"/>
      <c r="CI81" s="715"/>
      <c r="CJ81" s="715"/>
      <c r="CK81" s="716"/>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22"/>
      <c r="DX81" s="22"/>
      <c r="DY81" s="22"/>
      <c r="DZ81" s="22"/>
    </row>
    <row r="82" spans="1:130" ht="14.45" customHeight="1" x14ac:dyDescent="0.25">
      <c r="A82" s="22"/>
      <c r="B82" s="780"/>
      <c r="C82" s="780"/>
      <c r="D82" s="781"/>
      <c r="E82" s="703"/>
      <c r="F82" s="704"/>
      <c r="G82" s="704"/>
      <c r="H82" s="704"/>
      <c r="I82" s="704"/>
      <c r="J82" s="727" t="e">
        <f>IF(AND('Mapa final'!#REF!="Muy Baja",'Mapa final'!#REF!="Leve"),CONCATENATE("R",'Mapa final'!#REF!),"")</f>
        <v>#REF!</v>
      </c>
      <c r="K82" s="728"/>
      <c r="L82" s="728" t="e">
        <f>IF(AND('Mapa final'!#REF!="Muy Baja",'Mapa final'!#REF!="Leve"),CONCATENATE("R",'Mapa final'!#REF!),"")</f>
        <v>#REF!</v>
      </c>
      <c r="M82" s="728"/>
      <c r="N82" s="728" t="e">
        <f>IF(AND('Mapa final'!#REF!="Muy Baja",'Mapa final'!#REF!="Leve"),CONCATENATE("R",'Mapa final'!#REF!),"")</f>
        <v>#REF!</v>
      </c>
      <c r="O82" s="728"/>
      <c r="P82" s="728" t="e">
        <f>IF(AND('Mapa final'!#REF!="Muy Baja",'Mapa final'!#REF!="Leve"),CONCATENATE("R",'Mapa final'!#REF!),"")</f>
        <v>#REF!</v>
      </c>
      <c r="Q82" s="728"/>
      <c r="R82" s="728" t="e">
        <f>IF(AND('Mapa final'!#REF!="Muy Baja",'Mapa final'!#REF!="Leve"),CONCATENATE("R",'Mapa final'!#REF!),"")</f>
        <v>#REF!</v>
      </c>
      <c r="S82" s="728"/>
      <c r="T82" s="728" t="e">
        <f>IF(AND('Mapa final'!#REF!="Muy Baja",'Mapa final'!#REF!="Leve"),CONCATENATE("R",'Mapa final'!#REF!),"")</f>
        <v>#REF!</v>
      </c>
      <c r="U82" s="728"/>
      <c r="V82" s="728" t="e">
        <f>IF(AND('Mapa final'!#REF!="Muy Baja",'Mapa final'!#REF!="Leve"),CONCATENATE("R",'Mapa final'!#REF!),"")</f>
        <v>#REF!</v>
      </c>
      <c r="W82" s="728"/>
      <c r="X82" s="728" t="e">
        <f>IF(AND('Mapa final'!#REF!="Muy Baja",'Mapa final'!#REF!="Leve"),CONCATENATE("R",'Mapa final'!#REF!),"")</f>
        <v>#REF!</v>
      </c>
      <c r="Y82" s="728"/>
      <c r="Z82" s="727" t="e">
        <f>IF(AND('Mapa final'!#REF!="Muy Baja",'Mapa final'!#REF!="Menor"),CONCATENATE("R",'Mapa final'!#REF!),"")</f>
        <v>#REF!</v>
      </c>
      <c r="AA82" s="728"/>
      <c r="AB82" s="728" t="e">
        <f>IF(AND('Mapa final'!#REF!="Muy Baja",'Mapa final'!#REF!="Menor"),CONCATENATE("R",'Mapa final'!#REF!),"")</f>
        <v>#REF!</v>
      </c>
      <c r="AC82" s="728"/>
      <c r="AD82" s="728" t="e">
        <f>IF(AND('Mapa final'!#REF!="Muy Baja",'Mapa final'!#REF!="Menor"),CONCATENATE("R",'Mapa final'!#REF!),"")</f>
        <v>#REF!</v>
      </c>
      <c r="AE82" s="728"/>
      <c r="AF82" s="728" t="e">
        <f>IF(AND('Mapa final'!#REF!="Muy Baja",'Mapa final'!#REF!="Menor"),CONCATENATE("R",'Mapa final'!#REF!),"")</f>
        <v>#REF!</v>
      </c>
      <c r="AG82" s="728"/>
      <c r="AH82" s="728" t="e">
        <f>IF(AND('Mapa final'!#REF!="Muy Baja",'Mapa final'!#REF!="Menor"),CONCATENATE("R",'Mapa final'!#REF!),"")</f>
        <v>#REF!</v>
      </c>
      <c r="AI82" s="728"/>
      <c r="AJ82" s="728" t="e">
        <f>IF(AND('Mapa final'!#REF!="Muy Baja",'Mapa final'!#REF!="Menor"),CONCATENATE("R",'Mapa final'!#REF!),"")</f>
        <v>#REF!</v>
      </c>
      <c r="AK82" s="728"/>
      <c r="AL82" s="728" t="e">
        <f>IF(AND('Mapa final'!#REF!="Muy Baja",'Mapa final'!#REF!="Menor"),CONCATENATE("R",'Mapa final'!#REF!),"")</f>
        <v>#REF!</v>
      </c>
      <c r="AM82" s="728"/>
      <c r="AN82" s="728" t="e">
        <f>IF(AND('Mapa final'!#REF!="Muy Baja",'Mapa final'!#REF!="Menor"),CONCATENATE("R",'Mapa final'!#REF!),"")</f>
        <v>#REF!</v>
      </c>
      <c r="AO82" s="728"/>
      <c r="AP82" s="723" t="e">
        <f>IF(AND('Mapa final'!#REF!="Muy Baja",'Mapa final'!#REF!="Moderado"),CONCATENATE("R",'Mapa final'!#REF!),"")</f>
        <v>#REF!</v>
      </c>
      <c r="AQ82" s="721"/>
      <c r="AR82" s="721" t="e">
        <f>IF(AND('Mapa final'!#REF!="Muy Baja",'Mapa final'!#REF!="Moderado"),CONCATENATE("R",'Mapa final'!#REF!),"")</f>
        <v>#REF!</v>
      </c>
      <c r="AS82" s="721"/>
      <c r="AT82" s="721" t="e">
        <f>IF(AND('Mapa final'!#REF!="Muy Baja",'Mapa final'!#REF!="Moderado"),CONCATENATE("R",'Mapa final'!#REF!),"")</f>
        <v>#REF!</v>
      </c>
      <c r="AU82" s="721"/>
      <c r="AV82" s="721" t="e">
        <f>IF(AND('Mapa final'!#REF!="Muy Baja",'Mapa final'!#REF!="Moderado"),CONCATENATE("R",'Mapa final'!#REF!),"")</f>
        <v>#REF!</v>
      </c>
      <c r="AW82" s="721"/>
      <c r="AX82" s="721" t="e">
        <f>IF(AND('Mapa final'!#REF!="Muy Baja",'Mapa final'!#REF!="Moderado"),CONCATENATE("R",'Mapa final'!#REF!),"")</f>
        <v>#REF!</v>
      </c>
      <c r="AY82" s="721"/>
      <c r="AZ82" s="721" t="e">
        <f>IF(AND('Mapa final'!#REF!="Muy Baja",'Mapa final'!#REF!="Moderado"),CONCATENATE("R",'Mapa final'!#REF!),"")</f>
        <v>#REF!</v>
      </c>
      <c r="BA82" s="721"/>
      <c r="BB82" s="721" t="e">
        <f>IF(AND('Mapa final'!#REF!="Muy Baja",'Mapa final'!#REF!="Moderado"),CONCATENATE("R",'Mapa final'!#REF!),"")</f>
        <v>#REF!</v>
      </c>
      <c r="BC82" s="721"/>
      <c r="BD82" s="721" t="e">
        <f>IF(AND('Mapa final'!#REF!="Muy Baja",'Mapa final'!#REF!="Moderado"),CONCATENATE("R",'Mapa final'!#REF!),"")</f>
        <v>#REF!</v>
      </c>
      <c r="BE82" s="732"/>
      <c r="BF82" s="711" t="e">
        <f>IF(AND('Mapa final'!#REF!="Muy Baja",'Mapa final'!#REF!="Mayor"),CONCATENATE("R",'Mapa final'!#REF!),"")</f>
        <v>#REF!</v>
      </c>
      <c r="BG82" s="709"/>
      <c r="BH82" s="709" t="e">
        <f>IF(AND('Mapa final'!#REF!="Muy Baja",'Mapa final'!#REF!="Mayor"),CONCATENATE("R",'Mapa final'!#REF!),"")</f>
        <v>#REF!</v>
      </c>
      <c r="BI82" s="709"/>
      <c r="BJ82" s="709" t="e">
        <f>IF(AND('Mapa final'!#REF!="Muy Baja",'Mapa final'!#REF!="Mayor"),CONCATENATE("R",'Mapa final'!#REF!),"")</f>
        <v>#REF!</v>
      </c>
      <c r="BK82" s="709"/>
      <c r="BL82" s="709" t="e">
        <f>IF(AND('Mapa final'!#REF!="Muy Baja",'Mapa final'!#REF!="Mayor"),CONCATENATE("R",'Mapa final'!#REF!),"")</f>
        <v>#REF!</v>
      </c>
      <c r="BM82" s="709"/>
      <c r="BN82" s="709" t="e">
        <f>IF(AND('Mapa final'!#REF!="Muy Baja",'Mapa final'!#REF!="Mayor"),CONCATENATE("R",'Mapa final'!#REF!),"")</f>
        <v>#REF!</v>
      </c>
      <c r="BO82" s="709"/>
      <c r="BP82" s="709" t="e">
        <f>IF(AND('Mapa final'!#REF!="Muy Baja",'Mapa final'!#REF!="Mayor"),CONCATENATE("R",'Mapa final'!#REF!),"")</f>
        <v>#REF!</v>
      </c>
      <c r="BQ82" s="709"/>
      <c r="BR82" s="709" t="e">
        <f>IF(AND('Mapa final'!#REF!="Muy Baja",'Mapa final'!#REF!="Mayor"),CONCATENATE("R",'Mapa final'!#REF!),"")</f>
        <v>#REF!</v>
      </c>
      <c r="BS82" s="709"/>
      <c r="BT82" s="709" t="e">
        <f>IF(AND('Mapa final'!#REF!="Muy Baja",'Mapa final'!#REF!="Mayor"),CONCATENATE("R",'Mapa final'!#REF!),"")</f>
        <v>#REF!</v>
      </c>
      <c r="BU82" s="710"/>
      <c r="BV82" s="733" t="e">
        <f>IF(AND('Mapa final'!#REF!="Muy Baja",'Mapa final'!#REF!="Catastrófico"),CONCATENATE("R",'Mapa final'!#REF!),"")</f>
        <v>#REF!</v>
      </c>
      <c r="BW82" s="715"/>
      <c r="BX82" s="715" t="e">
        <f>IF(AND('Mapa final'!#REF!="Muy Baja",'Mapa final'!#REF!="Catastrófico"),CONCATENATE("R",'Mapa final'!#REF!),"")</f>
        <v>#REF!</v>
      </c>
      <c r="BY82" s="715"/>
      <c r="BZ82" s="715" t="e">
        <f>IF(AND('Mapa final'!#REF!="Muy Baja",'Mapa final'!#REF!="Catastrófico"),CONCATENATE("R",'Mapa final'!#REF!),"")</f>
        <v>#REF!</v>
      </c>
      <c r="CA82" s="715"/>
      <c r="CB82" s="715" t="e">
        <f>IF(AND('Mapa final'!#REF!="Muy Baja",'Mapa final'!#REF!="Catastrófico"),CONCATENATE("R",'Mapa final'!#REF!),"")</f>
        <v>#REF!</v>
      </c>
      <c r="CC82" s="715"/>
      <c r="CD82" s="715" t="e">
        <f>IF(AND('Mapa final'!#REF!="Muy Baja",'Mapa final'!#REF!="Catastrófico"),CONCATENATE("R",'Mapa final'!#REF!),"")</f>
        <v>#REF!</v>
      </c>
      <c r="CE82" s="715"/>
      <c r="CF82" s="715" t="e">
        <f>IF(AND('Mapa final'!#REF!="Muy Baja",'Mapa final'!#REF!="Catastrófico"),CONCATENATE("R",'Mapa final'!#REF!),"")</f>
        <v>#REF!</v>
      </c>
      <c r="CG82" s="715"/>
      <c r="CH82" s="715" t="e">
        <f>IF(AND('Mapa final'!#REF!="Muy Baja",'Mapa final'!#REF!="Catastrófico"),CONCATENATE("R",'Mapa final'!#REF!),"")</f>
        <v>#REF!</v>
      </c>
      <c r="CI82" s="715"/>
      <c r="CJ82" s="715" t="e">
        <f>IF(AND('Mapa final'!#REF!="Muy Baja",'Mapa final'!#REF!="Catastrófico"),CONCATENATE("R",'Mapa final'!#REF!),"")</f>
        <v>#REF!</v>
      </c>
      <c r="CK82" s="716"/>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row>
    <row r="83" spans="1:130" ht="14.45" customHeight="1" x14ac:dyDescent="0.25">
      <c r="A83" s="22"/>
      <c r="B83" s="780"/>
      <c r="C83" s="780"/>
      <c r="D83" s="781"/>
      <c r="E83" s="703"/>
      <c r="F83" s="704"/>
      <c r="G83" s="704"/>
      <c r="H83" s="704"/>
      <c r="I83" s="704"/>
      <c r="J83" s="727"/>
      <c r="K83" s="728"/>
      <c r="L83" s="728"/>
      <c r="M83" s="728"/>
      <c r="N83" s="728"/>
      <c r="O83" s="728"/>
      <c r="P83" s="728"/>
      <c r="Q83" s="728"/>
      <c r="R83" s="728"/>
      <c r="S83" s="728"/>
      <c r="T83" s="728"/>
      <c r="U83" s="728"/>
      <c r="V83" s="728"/>
      <c r="W83" s="728"/>
      <c r="X83" s="728"/>
      <c r="Y83" s="728"/>
      <c r="Z83" s="727"/>
      <c r="AA83" s="728"/>
      <c r="AB83" s="728"/>
      <c r="AC83" s="728"/>
      <c r="AD83" s="728"/>
      <c r="AE83" s="728"/>
      <c r="AF83" s="728"/>
      <c r="AG83" s="728"/>
      <c r="AH83" s="728"/>
      <c r="AI83" s="728"/>
      <c r="AJ83" s="728"/>
      <c r="AK83" s="728"/>
      <c r="AL83" s="728"/>
      <c r="AM83" s="728"/>
      <c r="AN83" s="728"/>
      <c r="AO83" s="728"/>
      <c r="AP83" s="723"/>
      <c r="AQ83" s="721"/>
      <c r="AR83" s="721"/>
      <c r="AS83" s="721"/>
      <c r="AT83" s="721"/>
      <c r="AU83" s="721"/>
      <c r="AV83" s="721"/>
      <c r="AW83" s="721"/>
      <c r="AX83" s="721"/>
      <c r="AY83" s="721"/>
      <c r="AZ83" s="721"/>
      <c r="BA83" s="721"/>
      <c r="BB83" s="721"/>
      <c r="BC83" s="721"/>
      <c r="BD83" s="721"/>
      <c r="BE83" s="732"/>
      <c r="BF83" s="711"/>
      <c r="BG83" s="709"/>
      <c r="BH83" s="709"/>
      <c r="BI83" s="709"/>
      <c r="BJ83" s="709"/>
      <c r="BK83" s="709"/>
      <c r="BL83" s="709"/>
      <c r="BM83" s="709"/>
      <c r="BN83" s="709"/>
      <c r="BO83" s="709"/>
      <c r="BP83" s="709"/>
      <c r="BQ83" s="709"/>
      <c r="BR83" s="709"/>
      <c r="BS83" s="709"/>
      <c r="BT83" s="709"/>
      <c r="BU83" s="710"/>
      <c r="BV83" s="733"/>
      <c r="BW83" s="715"/>
      <c r="BX83" s="715"/>
      <c r="BY83" s="715"/>
      <c r="BZ83" s="715"/>
      <c r="CA83" s="715"/>
      <c r="CB83" s="715"/>
      <c r="CC83" s="715"/>
      <c r="CD83" s="715"/>
      <c r="CE83" s="715"/>
      <c r="CF83" s="715"/>
      <c r="CG83" s="715"/>
      <c r="CH83" s="715"/>
      <c r="CI83" s="715"/>
      <c r="CJ83" s="715"/>
      <c r="CK83" s="716"/>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row>
    <row r="84" spans="1:130" ht="14.45" customHeight="1" x14ac:dyDescent="0.25">
      <c r="A84" s="22"/>
      <c r="B84" s="780"/>
      <c r="C84" s="780"/>
      <c r="D84" s="781"/>
      <c r="E84" s="703"/>
      <c r="F84" s="704"/>
      <c r="G84" s="704"/>
      <c r="H84" s="704"/>
      <c r="I84" s="704"/>
      <c r="J84" s="727" t="e">
        <f>IF(AND('Mapa final'!#REF!="Muy Baja",'Mapa final'!#REF!="Leve"),CONCATENATE("R",'Mapa final'!#REF!),"")</f>
        <v>#REF!</v>
      </c>
      <c r="K84" s="728"/>
      <c r="L84" s="728" t="e">
        <f>IF(AND('Mapa final'!#REF!="Muy Baja",'Mapa final'!#REF!="Leve"),CONCATENATE("R",'Mapa final'!#REF!),"")</f>
        <v>#REF!</v>
      </c>
      <c r="M84" s="728"/>
      <c r="N84" s="728" t="e">
        <f>IF(AND('Mapa final'!#REF!="Muy Baja",'Mapa final'!#REF!="Leve"),CONCATENATE("R",'Mapa final'!#REF!),"")</f>
        <v>#REF!</v>
      </c>
      <c r="O84" s="728"/>
      <c r="P84" s="728" t="e">
        <f>IF(AND('Mapa final'!#REF!="Muy Baja",'Mapa final'!#REF!="Leve"),CONCATENATE("R",'Mapa final'!#REF!),"")</f>
        <v>#REF!</v>
      </c>
      <c r="Q84" s="728"/>
      <c r="R84" s="728" t="e">
        <f>IF(AND('Mapa final'!#REF!="Muy Baja",'Mapa final'!#REF!="Leve"),CONCATENATE("R",'Mapa final'!#REF!),"")</f>
        <v>#REF!</v>
      </c>
      <c r="S84" s="728"/>
      <c r="T84" s="728" t="e">
        <f>IF(AND('Mapa final'!#REF!="Muy Baja",'Mapa final'!#REF!="Leve"),CONCATENATE("R",'Mapa final'!#REF!),"")</f>
        <v>#REF!</v>
      </c>
      <c r="U84" s="728"/>
      <c r="V84" s="728" t="e">
        <f>IF(AND('Mapa final'!#REF!="Muy Baja",'Mapa final'!#REF!="Leve"),CONCATENATE("R",'Mapa final'!#REF!),"")</f>
        <v>#REF!</v>
      </c>
      <c r="W84" s="728"/>
      <c r="X84" s="728" t="e">
        <f>IF(AND('Mapa final'!#REF!="Muy Baja",'Mapa final'!#REF!="Leve"),CONCATENATE("R",'Mapa final'!#REF!),"")</f>
        <v>#REF!</v>
      </c>
      <c r="Y84" s="728"/>
      <c r="Z84" s="727" t="e">
        <f>IF(AND('Mapa final'!#REF!="Muy Baja",'Mapa final'!#REF!="Menor"),CONCATENATE("R",'Mapa final'!#REF!),"")</f>
        <v>#REF!</v>
      </c>
      <c r="AA84" s="728"/>
      <c r="AB84" s="728" t="e">
        <f>IF(AND('Mapa final'!#REF!="Muy Baja",'Mapa final'!#REF!="Menor"),CONCATENATE("R",'Mapa final'!#REF!),"")</f>
        <v>#REF!</v>
      </c>
      <c r="AC84" s="728"/>
      <c r="AD84" s="728" t="e">
        <f>IF(AND('Mapa final'!#REF!="Muy Baja",'Mapa final'!#REF!="Menor"),CONCATENATE("R",'Mapa final'!#REF!),"")</f>
        <v>#REF!</v>
      </c>
      <c r="AE84" s="728"/>
      <c r="AF84" s="728" t="e">
        <f>IF(AND('Mapa final'!#REF!="Muy Baja",'Mapa final'!#REF!="Menor"),CONCATENATE("R",'Mapa final'!#REF!),"")</f>
        <v>#REF!</v>
      </c>
      <c r="AG84" s="728"/>
      <c r="AH84" s="728" t="e">
        <f>IF(AND('Mapa final'!#REF!="Muy Baja",'Mapa final'!#REF!="Menor"),CONCATENATE("R",'Mapa final'!#REF!),"")</f>
        <v>#REF!</v>
      </c>
      <c r="AI84" s="728"/>
      <c r="AJ84" s="728" t="e">
        <f>IF(AND('Mapa final'!#REF!="Muy Baja",'Mapa final'!#REF!="Menor"),CONCATENATE("R",'Mapa final'!#REF!),"")</f>
        <v>#REF!</v>
      </c>
      <c r="AK84" s="728"/>
      <c r="AL84" s="728" t="e">
        <f>IF(AND('Mapa final'!#REF!="Muy Baja",'Mapa final'!#REF!="Menor"),CONCATENATE("R",'Mapa final'!#REF!),"")</f>
        <v>#REF!</v>
      </c>
      <c r="AM84" s="728"/>
      <c r="AN84" s="728" t="e">
        <f>IF(AND('Mapa final'!#REF!="Muy Baja",'Mapa final'!#REF!="Menor"),CONCATENATE("R",'Mapa final'!#REF!),"")</f>
        <v>#REF!</v>
      </c>
      <c r="AO84" s="728"/>
      <c r="AP84" s="723" t="e">
        <f>IF(AND('Mapa final'!#REF!="Muy Baja",'Mapa final'!#REF!="Moderado"),CONCATENATE("R",'Mapa final'!#REF!),"")</f>
        <v>#REF!</v>
      </c>
      <c r="AQ84" s="721"/>
      <c r="AR84" s="721" t="e">
        <f>IF(AND('Mapa final'!#REF!="Muy Baja",'Mapa final'!#REF!="Moderado"),CONCATENATE("R",'Mapa final'!#REF!),"")</f>
        <v>#REF!</v>
      </c>
      <c r="AS84" s="721"/>
      <c r="AT84" s="721" t="e">
        <f>IF(AND('Mapa final'!#REF!="Muy Baja",'Mapa final'!#REF!="Moderado"),CONCATENATE("R",'Mapa final'!#REF!),"")</f>
        <v>#REF!</v>
      </c>
      <c r="AU84" s="721"/>
      <c r="AV84" s="721" t="e">
        <f>IF(AND('Mapa final'!#REF!="Muy Baja",'Mapa final'!#REF!="Moderado"),CONCATENATE("R",'Mapa final'!#REF!),"")</f>
        <v>#REF!</v>
      </c>
      <c r="AW84" s="721"/>
      <c r="AX84" s="721" t="e">
        <f>IF(AND('Mapa final'!#REF!="Muy Baja",'Mapa final'!#REF!="Moderado"),CONCATENATE("R",'Mapa final'!#REF!),"")</f>
        <v>#REF!</v>
      </c>
      <c r="AY84" s="721"/>
      <c r="AZ84" s="721" t="e">
        <f>IF(AND('Mapa final'!#REF!="Muy Baja",'Mapa final'!#REF!="Moderado"),CONCATENATE("R",'Mapa final'!#REF!),"")</f>
        <v>#REF!</v>
      </c>
      <c r="BA84" s="721"/>
      <c r="BB84" s="721" t="e">
        <f>IF(AND('Mapa final'!#REF!="Muy Baja",'Mapa final'!#REF!="Moderado"),CONCATENATE("R",'Mapa final'!#REF!),"")</f>
        <v>#REF!</v>
      </c>
      <c r="BC84" s="721"/>
      <c r="BD84" s="721" t="e">
        <f>IF(AND('Mapa final'!#REF!="Muy Baja",'Mapa final'!#REF!="Moderado"),CONCATENATE("R",'Mapa final'!#REF!),"")</f>
        <v>#REF!</v>
      </c>
      <c r="BE84" s="732"/>
      <c r="BF84" s="711" t="e">
        <f>IF(AND('Mapa final'!#REF!="Muy Baja",'Mapa final'!#REF!="Mayor"),CONCATENATE("R",'Mapa final'!#REF!),"")</f>
        <v>#REF!</v>
      </c>
      <c r="BG84" s="709"/>
      <c r="BH84" s="709" t="e">
        <f>IF(AND('Mapa final'!#REF!="Muy Baja",'Mapa final'!#REF!="Mayor"),CONCATENATE("R",'Mapa final'!#REF!),"")</f>
        <v>#REF!</v>
      </c>
      <c r="BI84" s="709"/>
      <c r="BJ84" s="709" t="e">
        <f>IF(AND('Mapa final'!#REF!="Muy Baja",'Mapa final'!#REF!="Mayor"),CONCATENATE("R",'Mapa final'!#REF!),"")</f>
        <v>#REF!</v>
      </c>
      <c r="BK84" s="709"/>
      <c r="BL84" s="709" t="e">
        <f>IF(AND('Mapa final'!#REF!="Muy Baja",'Mapa final'!#REF!="Mayor"),CONCATENATE("R",'Mapa final'!#REF!),"")</f>
        <v>#REF!</v>
      </c>
      <c r="BM84" s="709"/>
      <c r="BN84" s="709" t="e">
        <f>IF(AND('Mapa final'!#REF!="Muy Baja",'Mapa final'!#REF!="Mayor"),CONCATENATE("R",'Mapa final'!#REF!),"")</f>
        <v>#REF!</v>
      </c>
      <c r="BO84" s="709"/>
      <c r="BP84" s="709" t="e">
        <f>IF(AND('Mapa final'!#REF!="Muy Baja",'Mapa final'!#REF!="Mayor"),CONCATENATE("R",'Mapa final'!#REF!),"")</f>
        <v>#REF!</v>
      </c>
      <c r="BQ84" s="709"/>
      <c r="BR84" s="709" t="e">
        <f>IF(AND('Mapa final'!#REF!="Muy Baja",'Mapa final'!#REF!="Mayor"),CONCATENATE("R",'Mapa final'!#REF!),"")</f>
        <v>#REF!</v>
      </c>
      <c r="BS84" s="709"/>
      <c r="BT84" s="709" t="e">
        <f>IF(AND('Mapa final'!#REF!="Muy Baja",'Mapa final'!#REF!="Mayor"),CONCATENATE("R",'Mapa final'!#REF!),"")</f>
        <v>#REF!</v>
      </c>
      <c r="BU84" s="710"/>
      <c r="BV84" s="733" t="e">
        <f>IF(AND('Mapa final'!#REF!="Muy Baja",'Mapa final'!#REF!="Catastrófico"),CONCATENATE("R",'Mapa final'!#REF!),"")</f>
        <v>#REF!</v>
      </c>
      <c r="BW84" s="715"/>
      <c r="BX84" s="715" t="e">
        <f>IF(AND('Mapa final'!#REF!="Muy Baja",'Mapa final'!#REF!="Catastrófico"),CONCATENATE("R",'Mapa final'!#REF!),"")</f>
        <v>#REF!</v>
      </c>
      <c r="BY84" s="715"/>
      <c r="BZ84" s="715" t="e">
        <f>IF(AND('Mapa final'!#REF!="Muy Baja",'Mapa final'!#REF!="Catastrófico"),CONCATENATE("R",'Mapa final'!#REF!),"")</f>
        <v>#REF!</v>
      </c>
      <c r="CA84" s="715"/>
      <c r="CB84" s="715" t="e">
        <f>IF(AND('Mapa final'!#REF!="Muy Baja",'Mapa final'!#REF!="Catastrófico"),CONCATENATE("R",'Mapa final'!#REF!),"")</f>
        <v>#REF!</v>
      </c>
      <c r="CC84" s="715"/>
      <c r="CD84" s="715" t="e">
        <f>IF(AND('Mapa final'!#REF!="Muy Baja",'Mapa final'!#REF!="Catastrófico"),CONCATENATE("R",'Mapa final'!#REF!),"")</f>
        <v>#REF!</v>
      </c>
      <c r="CE84" s="715"/>
      <c r="CF84" s="715" t="e">
        <f>IF(AND('Mapa final'!#REF!="Muy Baja",'Mapa final'!#REF!="Catastrófico"),CONCATENATE("R",'Mapa final'!#REF!),"")</f>
        <v>#REF!</v>
      </c>
      <c r="CG84" s="715"/>
      <c r="CH84" s="715" t="e">
        <f>IF(AND('Mapa final'!#REF!="Muy Baja",'Mapa final'!#REF!="Catastrófico"),CONCATENATE("R",'Mapa final'!#REF!),"")</f>
        <v>#REF!</v>
      </c>
      <c r="CI84" s="715"/>
      <c r="CJ84" s="715" t="e">
        <f>IF(AND('Mapa final'!#REF!="Muy Baja",'Mapa final'!#REF!="Catastrófico"),CONCATENATE("R",'Mapa final'!#REF!),"")</f>
        <v>#REF!</v>
      </c>
      <c r="CK84" s="716"/>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row>
    <row r="85" spans="1:130" ht="15" customHeight="1" thickBot="1" x14ac:dyDescent="0.3">
      <c r="A85" s="22"/>
      <c r="B85" s="780"/>
      <c r="C85" s="780"/>
      <c r="D85" s="781"/>
      <c r="E85" s="706"/>
      <c r="F85" s="707"/>
      <c r="G85" s="707"/>
      <c r="H85" s="707"/>
      <c r="I85" s="707"/>
      <c r="J85" s="729"/>
      <c r="K85" s="730"/>
      <c r="L85" s="730"/>
      <c r="M85" s="730"/>
      <c r="N85" s="730"/>
      <c r="O85" s="730"/>
      <c r="P85" s="730"/>
      <c r="Q85" s="730"/>
      <c r="R85" s="730"/>
      <c r="S85" s="730"/>
      <c r="T85" s="730"/>
      <c r="U85" s="730"/>
      <c r="V85" s="730"/>
      <c r="W85" s="730"/>
      <c r="X85" s="730"/>
      <c r="Y85" s="730"/>
      <c r="Z85" s="729"/>
      <c r="AA85" s="730"/>
      <c r="AB85" s="730"/>
      <c r="AC85" s="730"/>
      <c r="AD85" s="730"/>
      <c r="AE85" s="730"/>
      <c r="AF85" s="730"/>
      <c r="AG85" s="730"/>
      <c r="AH85" s="730"/>
      <c r="AI85" s="730"/>
      <c r="AJ85" s="730"/>
      <c r="AK85" s="730"/>
      <c r="AL85" s="730"/>
      <c r="AM85" s="730"/>
      <c r="AN85" s="730"/>
      <c r="AO85" s="730"/>
      <c r="AP85" s="731"/>
      <c r="AQ85" s="722"/>
      <c r="AR85" s="722"/>
      <c r="AS85" s="722"/>
      <c r="AT85" s="722"/>
      <c r="AU85" s="722"/>
      <c r="AV85" s="722"/>
      <c r="AW85" s="722"/>
      <c r="AX85" s="722"/>
      <c r="AY85" s="722"/>
      <c r="AZ85" s="722"/>
      <c r="BA85" s="722"/>
      <c r="BB85" s="722"/>
      <c r="BC85" s="722"/>
      <c r="BD85" s="722"/>
      <c r="BE85" s="738"/>
      <c r="BF85" s="712"/>
      <c r="BG85" s="713"/>
      <c r="BH85" s="713"/>
      <c r="BI85" s="713"/>
      <c r="BJ85" s="713"/>
      <c r="BK85" s="713"/>
      <c r="BL85" s="713"/>
      <c r="BM85" s="713"/>
      <c r="BN85" s="713"/>
      <c r="BO85" s="713"/>
      <c r="BP85" s="713"/>
      <c r="BQ85" s="713"/>
      <c r="BR85" s="713"/>
      <c r="BS85" s="713"/>
      <c r="BT85" s="713"/>
      <c r="BU85" s="714"/>
      <c r="BV85" s="778"/>
      <c r="BW85" s="767"/>
      <c r="BX85" s="767"/>
      <c r="BY85" s="767"/>
      <c r="BZ85" s="767"/>
      <c r="CA85" s="767"/>
      <c r="CB85" s="767"/>
      <c r="CC85" s="767"/>
      <c r="CD85" s="767"/>
      <c r="CE85" s="767"/>
      <c r="CF85" s="767"/>
      <c r="CG85" s="767"/>
      <c r="CH85" s="767"/>
      <c r="CI85" s="767"/>
      <c r="CJ85" s="767"/>
      <c r="CK85" s="768"/>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row>
    <row r="86" spans="1:130" ht="18" customHeight="1" x14ac:dyDescent="0.25">
      <c r="A86" s="22"/>
      <c r="B86" s="22"/>
      <c r="C86" s="22"/>
      <c r="D86" s="22"/>
      <c r="E86" s="22"/>
      <c r="F86" s="22"/>
      <c r="G86" s="22"/>
      <c r="H86" s="22"/>
      <c r="I86" s="22"/>
      <c r="J86" s="703" t="s">
        <v>104</v>
      </c>
      <c r="K86" s="704"/>
      <c r="L86" s="704"/>
      <c r="M86" s="704"/>
      <c r="N86" s="704"/>
      <c r="O86" s="704"/>
      <c r="P86" s="704"/>
      <c r="Q86" s="704"/>
      <c r="R86" s="704"/>
      <c r="S86" s="704"/>
      <c r="T86" s="704"/>
      <c r="U86" s="704"/>
      <c r="V86" s="704"/>
      <c r="W86" s="704"/>
      <c r="X86" s="704"/>
      <c r="Y86" s="705"/>
      <c r="Z86" s="703" t="s">
        <v>103</v>
      </c>
      <c r="AA86" s="704"/>
      <c r="AB86" s="704"/>
      <c r="AC86" s="704"/>
      <c r="AD86" s="704"/>
      <c r="AE86" s="704"/>
      <c r="AF86" s="704"/>
      <c r="AG86" s="704"/>
      <c r="AH86" s="704"/>
      <c r="AI86" s="704"/>
      <c r="AJ86" s="704"/>
      <c r="AK86" s="704"/>
      <c r="AL86" s="704"/>
      <c r="AM86" s="704"/>
      <c r="AN86" s="704"/>
      <c r="AO86" s="705"/>
      <c r="AP86" s="700" t="s">
        <v>102</v>
      </c>
      <c r="AQ86" s="701"/>
      <c r="AR86" s="701"/>
      <c r="AS86" s="701"/>
      <c r="AT86" s="701"/>
      <c r="AU86" s="701"/>
      <c r="AV86" s="701"/>
      <c r="AW86" s="701"/>
      <c r="AX86" s="701"/>
      <c r="AY86" s="701"/>
      <c r="AZ86" s="701"/>
      <c r="BA86" s="701"/>
      <c r="BB86" s="701"/>
      <c r="BC86" s="701"/>
      <c r="BD86" s="701"/>
      <c r="BE86" s="701"/>
      <c r="BF86" s="701" t="s">
        <v>101</v>
      </c>
      <c r="BG86" s="701"/>
      <c r="BH86" s="701"/>
      <c r="BI86" s="701"/>
      <c r="BJ86" s="701"/>
      <c r="BK86" s="701"/>
      <c r="BL86" s="701"/>
      <c r="BM86" s="701"/>
      <c r="BN86" s="701"/>
      <c r="BO86" s="701"/>
      <c r="BP86" s="701"/>
      <c r="BQ86" s="701"/>
      <c r="BR86" s="701"/>
      <c r="BS86" s="701"/>
      <c r="BT86" s="701"/>
      <c r="BU86" s="702"/>
      <c r="BV86" s="700" t="s">
        <v>100</v>
      </c>
      <c r="BW86" s="701"/>
      <c r="BX86" s="701"/>
      <c r="BY86" s="701"/>
      <c r="BZ86" s="701"/>
      <c r="CA86" s="701"/>
      <c r="CB86" s="701"/>
      <c r="CC86" s="701"/>
      <c r="CD86" s="701"/>
      <c r="CE86" s="701"/>
      <c r="CF86" s="701"/>
      <c r="CG86" s="701"/>
      <c r="CH86" s="701"/>
      <c r="CI86" s="701"/>
      <c r="CJ86" s="701"/>
      <c r="CK86" s="70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row>
    <row r="87" spans="1:130" ht="18" customHeight="1" x14ac:dyDescent="0.25">
      <c r="A87" s="22"/>
      <c r="B87" s="22"/>
      <c r="C87" s="22"/>
      <c r="D87" s="22"/>
      <c r="E87" s="22"/>
      <c r="F87" s="22"/>
      <c r="G87" s="22"/>
      <c r="H87" s="22"/>
      <c r="I87" s="22"/>
      <c r="J87" s="703"/>
      <c r="K87" s="704"/>
      <c r="L87" s="704"/>
      <c r="M87" s="704"/>
      <c r="N87" s="704"/>
      <c r="O87" s="704"/>
      <c r="P87" s="704"/>
      <c r="Q87" s="704"/>
      <c r="R87" s="704"/>
      <c r="S87" s="704"/>
      <c r="T87" s="704"/>
      <c r="U87" s="704"/>
      <c r="V87" s="704"/>
      <c r="W87" s="704"/>
      <c r="X87" s="704"/>
      <c r="Y87" s="705"/>
      <c r="Z87" s="703"/>
      <c r="AA87" s="704"/>
      <c r="AB87" s="704"/>
      <c r="AC87" s="704"/>
      <c r="AD87" s="704"/>
      <c r="AE87" s="704"/>
      <c r="AF87" s="704"/>
      <c r="AG87" s="704"/>
      <c r="AH87" s="704"/>
      <c r="AI87" s="704"/>
      <c r="AJ87" s="704"/>
      <c r="AK87" s="704"/>
      <c r="AL87" s="704"/>
      <c r="AM87" s="704"/>
      <c r="AN87" s="704"/>
      <c r="AO87" s="705"/>
      <c r="AP87" s="703"/>
      <c r="AQ87" s="704"/>
      <c r="AR87" s="704"/>
      <c r="AS87" s="704"/>
      <c r="AT87" s="704"/>
      <c r="AU87" s="704"/>
      <c r="AV87" s="704"/>
      <c r="AW87" s="704"/>
      <c r="AX87" s="704"/>
      <c r="AY87" s="704"/>
      <c r="AZ87" s="704"/>
      <c r="BA87" s="704"/>
      <c r="BB87" s="704"/>
      <c r="BC87" s="704"/>
      <c r="BD87" s="704"/>
      <c r="BE87" s="704"/>
      <c r="BF87" s="704"/>
      <c r="BG87" s="704"/>
      <c r="BH87" s="704"/>
      <c r="BI87" s="704"/>
      <c r="BJ87" s="704"/>
      <c r="BK87" s="704"/>
      <c r="BL87" s="704"/>
      <c r="BM87" s="704"/>
      <c r="BN87" s="704"/>
      <c r="BO87" s="704"/>
      <c r="BP87" s="704"/>
      <c r="BQ87" s="704"/>
      <c r="BR87" s="704"/>
      <c r="BS87" s="704"/>
      <c r="BT87" s="704"/>
      <c r="BU87" s="705"/>
      <c r="BV87" s="703"/>
      <c r="BW87" s="704"/>
      <c r="BX87" s="704"/>
      <c r="BY87" s="704"/>
      <c r="BZ87" s="704"/>
      <c r="CA87" s="704"/>
      <c r="CB87" s="704"/>
      <c r="CC87" s="704"/>
      <c r="CD87" s="704"/>
      <c r="CE87" s="704"/>
      <c r="CF87" s="704"/>
      <c r="CG87" s="704"/>
      <c r="CH87" s="704"/>
      <c r="CI87" s="704"/>
      <c r="CJ87" s="704"/>
      <c r="CK87" s="705"/>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row>
    <row r="88" spans="1:130" ht="18" customHeight="1" x14ac:dyDescent="0.25">
      <c r="A88" s="22"/>
      <c r="B88" s="22"/>
      <c r="C88" s="22"/>
      <c r="D88" s="22"/>
      <c r="E88" s="22"/>
      <c r="F88" s="22"/>
      <c r="G88" s="22"/>
      <c r="H88" s="22"/>
      <c r="I88" s="22"/>
      <c r="J88" s="703"/>
      <c r="K88" s="704"/>
      <c r="L88" s="704"/>
      <c r="M88" s="704"/>
      <c r="N88" s="704"/>
      <c r="O88" s="704"/>
      <c r="P88" s="704"/>
      <c r="Q88" s="704"/>
      <c r="R88" s="704"/>
      <c r="S88" s="704"/>
      <c r="T88" s="704"/>
      <c r="U88" s="704"/>
      <c r="V88" s="704"/>
      <c r="W88" s="704"/>
      <c r="X88" s="704"/>
      <c r="Y88" s="705"/>
      <c r="Z88" s="703"/>
      <c r="AA88" s="704"/>
      <c r="AB88" s="704"/>
      <c r="AC88" s="704"/>
      <c r="AD88" s="704"/>
      <c r="AE88" s="704"/>
      <c r="AF88" s="704"/>
      <c r="AG88" s="704"/>
      <c r="AH88" s="704"/>
      <c r="AI88" s="704"/>
      <c r="AJ88" s="704"/>
      <c r="AK88" s="704"/>
      <c r="AL88" s="704"/>
      <c r="AM88" s="704"/>
      <c r="AN88" s="704"/>
      <c r="AO88" s="705"/>
      <c r="AP88" s="703"/>
      <c r="AQ88" s="704"/>
      <c r="AR88" s="704"/>
      <c r="AS88" s="704"/>
      <c r="AT88" s="704"/>
      <c r="AU88" s="704"/>
      <c r="AV88" s="704"/>
      <c r="AW88" s="704"/>
      <c r="AX88" s="704"/>
      <c r="AY88" s="704"/>
      <c r="AZ88" s="704"/>
      <c r="BA88" s="704"/>
      <c r="BB88" s="704"/>
      <c r="BC88" s="704"/>
      <c r="BD88" s="704"/>
      <c r="BE88" s="704"/>
      <c r="BF88" s="704"/>
      <c r="BG88" s="704"/>
      <c r="BH88" s="704"/>
      <c r="BI88" s="704"/>
      <c r="BJ88" s="704"/>
      <c r="BK88" s="704"/>
      <c r="BL88" s="704"/>
      <c r="BM88" s="704"/>
      <c r="BN88" s="704"/>
      <c r="BO88" s="704"/>
      <c r="BP88" s="704"/>
      <c r="BQ88" s="704"/>
      <c r="BR88" s="704"/>
      <c r="BS88" s="704"/>
      <c r="BT88" s="704"/>
      <c r="BU88" s="705"/>
      <c r="BV88" s="703"/>
      <c r="BW88" s="704"/>
      <c r="BX88" s="704"/>
      <c r="BY88" s="704"/>
      <c r="BZ88" s="704"/>
      <c r="CA88" s="704"/>
      <c r="CB88" s="704"/>
      <c r="CC88" s="704"/>
      <c r="CD88" s="704"/>
      <c r="CE88" s="704"/>
      <c r="CF88" s="704"/>
      <c r="CG88" s="704"/>
      <c r="CH88" s="704"/>
      <c r="CI88" s="704"/>
      <c r="CJ88" s="704"/>
      <c r="CK88" s="705"/>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row>
    <row r="89" spans="1:130" ht="18" customHeight="1" x14ac:dyDescent="0.25">
      <c r="A89" s="22"/>
      <c r="B89" s="22"/>
      <c r="C89" s="22"/>
      <c r="D89" s="22"/>
      <c r="E89" s="22"/>
      <c r="F89" s="22"/>
      <c r="G89" s="22"/>
      <c r="H89" s="22"/>
      <c r="I89" s="22"/>
      <c r="J89" s="703"/>
      <c r="K89" s="704"/>
      <c r="L89" s="704"/>
      <c r="M89" s="704"/>
      <c r="N89" s="704"/>
      <c r="O89" s="704"/>
      <c r="P89" s="704"/>
      <c r="Q89" s="704"/>
      <c r="R89" s="704"/>
      <c r="S89" s="704"/>
      <c r="T89" s="704"/>
      <c r="U89" s="704"/>
      <c r="V89" s="704"/>
      <c r="W89" s="704"/>
      <c r="X89" s="704"/>
      <c r="Y89" s="705"/>
      <c r="Z89" s="703"/>
      <c r="AA89" s="704"/>
      <c r="AB89" s="704"/>
      <c r="AC89" s="704"/>
      <c r="AD89" s="704"/>
      <c r="AE89" s="704"/>
      <c r="AF89" s="704"/>
      <c r="AG89" s="704"/>
      <c r="AH89" s="704"/>
      <c r="AI89" s="704"/>
      <c r="AJ89" s="704"/>
      <c r="AK89" s="704"/>
      <c r="AL89" s="704"/>
      <c r="AM89" s="704"/>
      <c r="AN89" s="704"/>
      <c r="AO89" s="705"/>
      <c r="AP89" s="703"/>
      <c r="AQ89" s="704"/>
      <c r="AR89" s="704"/>
      <c r="AS89" s="704"/>
      <c r="AT89" s="704"/>
      <c r="AU89" s="704"/>
      <c r="AV89" s="704"/>
      <c r="AW89" s="704"/>
      <c r="AX89" s="704"/>
      <c r="AY89" s="704"/>
      <c r="AZ89" s="704"/>
      <c r="BA89" s="704"/>
      <c r="BB89" s="704"/>
      <c r="BC89" s="704"/>
      <c r="BD89" s="704"/>
      <c r="BE89" s="704"/>
      <c r="BF89" s="704"/>
      <c r="BG89" s="704"/>
      <c r="BH89" s="704"/>
      <c r="BI89" s="704"/>
      <c r="BJ89" s="704"/>
      <c r="BK89" s="704"/>
      <c r="BL89" s="704"/>
      <c r="BM89" s="704"/>
      <c r="BN89" s="704"/>
      <c r="BO89" s="704"/>
      <c r="BP89" s="704"/>
      <c r="BQ89" s="704"/>
      <c r="BR89" s="704"/>
      <c r="BS89" s="704"/>
      <c r="BT89" s="704"/>
      <c r="BU89" s="705"/>
      <c r="BV89" s="703"/>
      <c r="BW89" s="704"/>
      <c r="BX89" s="704"/>
      <c r="BY89" s="704"/>
      <c r="BZ89" s="704"/>
      <c r="CA89" s="704"/>
      <c r="CB89" s="704"/>
      <c r="CC89" s="704"/>
      <c r="CD89" s="704"/>
      <c r="CE89" s="704"/>
      <c r="CF89" s="704"/>
      <c r="CG89" s="704"/>
      <c r="CH89" s="704"/>
      <c r="CI89" s="704"/>
      <c r="CJ89" s="704"/>
      <c r="CK89" s="705"/>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row>
    <row r="90" spans="1:130" ht="18" customHeight="1" x14ac:dyDescent="0.25">
      <c r="A90" s="22"/>
      <c r="B90" s="22"/>
      <c r="C90" s="22"/>
      <c r="D90" s="22"/>
      <c r="E90" s="22"/>
      <c r="F90" s="22"/>
      <c r="G90" s="22"/>
      <c r="H90" s="22"/>
      <c r="I90" s="22"/>
      <c r="J90" s="703"/>
      <c r="K90" s="704"/>
      <c r="L90" s="704"/>
      <c r="M90" s="704"/>
      <c r="N90" s="704"/>
      <c r="O90" s="704"/>
      <c r="P90" s="704"/>
      <c r="Q90" s="704"/>
      <c r="R90" s="704"/>
      <c r="S90" s="704"/>
      <c r="T90" s="704"/>
      <c r="U90" s="704"/>
      <c r="V90" s="704"/>
      <c r="W90" s="704"/>
      <c r="X90" s="704"/>
      <c r="Y90" s="705"/>
      <c r="Z90" s="703"/>
      <c r="AA90" s="704"/>
      <c r="AB90" s="704"/>
      <c r="AC90" s="704"/>
      <c r="AD90" s="704"/>
      <c r="AE90" s="704"/>
      <c r="AF90" s="704"/>
      <c r="AG90" s="704"/>
      <c r="AH90" s="704"/>
      <c r="AI90" s="704"/>
      <c r="AJ90" s="704"/>
      <c r="AK90" s="704"/>
      <c r="AL90" s="704"/>
      <c r="AM90" s="704"/>
      <c r="AN90" s="704"/>
      <c r="AO90" s="705"/>
      <c r="AP90" s="703"/>
      <c r="AQ90" s="704"/>
      <c r="AR90" s="704"/>
      <c r="AS90" s="704"/>
      <c r="AT90" s="704"/>
      <c r="AU90" s="704"/>
      <c r="AV90" s="704"/>
      <c r="AW90" s="704"/>
      <c r="AX90" s="704"/>
      <c r="AY90" s="704"/>
      <c r="AZ90" s="704"/>
      <c r="BA90" s="704"/>
      <c r="BB90" s="704"/>
      <c r="BC90" s="704"/>
      <c r="BD90" s="704"/>
      <c r="BE90" s="704"/>
      <c r="BF90" s="704"/>
      <c r="BG90" s="704"/>
      <c r="BH90" s="704"/>
      <c r="BI90" s="704"/>
      <c r="BJ90" s="704"/>
      <c r="BK90" s="704"/>
      <c r="BL90" s="704"/>
      <c r="BM90" s="704"/>
      <c r="BN90" s="704"/>
      <c r="BO90" s="704"/>
      <c r="BP90" s="704"/>
      <c r="BQ90" s="704"/>
      <c r="BR90" s="704"/>
      <c r="BS90" s="704"/>
      <c r="BT90" s="704"/>
      <c r="BU90" s="705"/>
      <c r="BV90" s="703"/>
      <c r="BW90" s="704"/>
      <c r="BX90" s="704"/>
      <c r="BY90" s="704"/>
      <c r="BZ90" s="704"/>
      <c r="CA90" s="704"/>
      <c r="CB90" s="704"/>
      <c r="CC90" s="704"/>
      <c r="CD90" s="704"/>
      <c r="CE90" s="704"/>
      <c r="CF90" s="704"/>
      <c r="CG90" s="704"/>
      <c r="CH90" s="704"/>
      <c r="CI90" s="704"/>
      <c r="CJ90" s="704"/>
      <c r="CK90" s="705"/>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row>
    <row r="91" spans="1:130" ht="18" customHeight="1" thickBot="1" x14ac:dyDescent="0.3">
      <c r="A91" s="22"/>
      <c r="B91" s="22"/>
      <c r="C91" s="22"/>
      <c r="D91" s="22"/>
      <c r="E91" s="22"/>
      <c r="F91" s="22"/>
      <c r="G91" s="22"/>
      <c r="H91" s="22"/>
      <c r="I91" s="22"/>
      <c r="J91" s="706"/>
      <c r="K91" s="707"/>
      <c r="L91" s="707"/>
      <c r="M91" s="707"/>
      <c r="N91" s="707"/>
      <c r="O91" s="707"/>
      <c r="P91" s="707"/>
      <c r="Q91" s="707"/>
      <c r="R91" s="707"/>
      <c r="S91" s="707"/>
      <c r="T91" s="707"/>
      <c r="U91" s="707"/>
      <c r="V91" s="707"/>
      <c r="W91" s="707"/>
      <c r="X91" s="707"/>
      <c r="Y91" s="708"/>
      <c r="Z91" s="706"/>
      <c r="AA91" s="707"/>
      <c r="AB91" s="707"/>
      <c r="AC91" s="707"/>
      <c r="AD91" s="707"/>
      <c r="AE91" s="707"/>
      <c r="AF91" s="707"/>
      <c r="AG91" s="707"/>
      <c r="AH91" s="707"/>
      <c r="AI91" s="707"/>
      <c r="AJ91" s="707"/>
      <c r="AK91" s="707"/>
      <c r="AL91" s="707"/>
      <c r="AM91" s="707"/>
      <c r="AN91" s="707"/>
      <c r="AO91" s="708"/>
      <c r="AP91" s="706"/>
      <c r="AQ91" s="707"/>
      <c r="AR91" s="707"/>
      <c r="AS91" s="707"/>
      <c r="AT91" s="707"/>
      <c r="AU91" s="707"/>
      <c r="AV91" s="707"/>
      <c r="AW91" s="707"/>
      <c r="AX91" s="707"/>
      <c r="AY91" s="707"/>
      <c r="AZ91" s="707"/>
      <c r="BA91" s="707"/>
      <c r="BB91" s="707"/>
      <c r="BC91" s="707"/>
      <c r="BD91" s="707"/>
      <c r="BE91" s="707"/>
      <c r="BF91" s="707"/>
      <c r="BG91" s="707"/>
      <c r="BH91" s="707"/>
      <c r="BI91" s="707"/>
      <c r="BJ91" s="707"/>
      <c r="BK91" s="707"/>
      <c r="BL91" s="707"/>
      <c r="BM91" s="707"/>
      <c r="BN91" s="707"/>
      <c r="BO91" s="707"/>
      <c r="BP91" s="707"/>
      <c r="BQ91" s="707"/>
      <c r="BR91" s="707"/>
      <c r="BS91" s="707"/>
      <c r="BT91" s="707"/>
      <c r="BU91" s="708"/>
      <c r="BV91" s="706"/>
      <c r="BW91" s="707"/>
      <c r="BX91" s="707"/>
      <c r="BY91" s="707"/>
      <c r="BZ91" s="707"/>
      <c r="CA91" s="707"/>
      <c r="CB91" s="707"/>
      <c r="CC91" s="707"/>
      <c r="CD91" s="707"/>
      <c r="CE91" s="707"/>
      <c r="CF91" s="707"/>
      <c r="CG91" s="707"/>
      <c r="CH91" s="707"/>
      <c r="CI91" s="707"/>
      <c r="CJ91" s="707"/>
      <c r="CK91" s="708"/>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row>
    <row r="92" spans="1:130" x14ac:dyDescent="0.2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row>
    <row r="93" spans="1:130" ht="15" customHeight="1" x14ac:dyDescent="0.25">
      <c r="A93" s="22"/>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row>
    <row r="94" spans="1:130" ht="15" customHeight="1" x14ac:dyDescent="0.25">
      <c r="A94" s="22"/>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row>
    <row r="95" spans="1:130" x14ac:dyDescent="0.2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row>
    <row r="96" spans="1:130" x14ac:dyDescent="0.2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row>
    <row r="97" spans="1:130" x14ac:dyDescent="0.2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row>
    <row r="98" spans="1:130" x14ac:dyDescent="0.2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row>
    <row r="99" spans="1:130" x14ac:dyDescent="0.2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row>
    <row r="100" spans="1:130" x14ac:dyDescent="0.2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row>
    <row r="101" spans="1:130" x14ac:dyDescent="0.2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row>
    <row r="102" spans="1:130" x14ac:dyDescent="0.2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row>
    <row r="103" spans="1:130" x14ac:dyDescent="0.2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row>
    <row r="104" spans="1:130" x14ac:dyDescent="0.2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row>
    <row r="105" spans="1:130" x14ac:dyDescent="0.2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row>
    <row r="106" spans="1:130" x14ac:dyDescent="0.2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row>
    <row r="107" spans="1:130" x14ac:dyDescent="0.2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row>
    <row r="108" spans="1:130" x14ac:dyDescent="0.2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row>
    <row r="109" spans="1:130" x14ac:dyDescent="0.2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row>
    <row r="110" spans="1:130" x14ac:dyDescent="0.2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row>
    <row r="111" spans="1:130" x14ac:dyDescent="0.2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row>
    <row r="112" spans="1:130" x14ac:dyDescent="0.25">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row>
    <row r="113" spans="1:130" x14ac:dyDescent="0.2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row>
    <row r="114" spans="1:130" x14ac:dyDescent="0.2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row>
    <row r="115" spans="1:130" x14ac:dyDescent="0.25">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row>
    <row r="116" spans="1:130" x14ac:dyDescent="0.25">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row>
    <row r="117" spans="1:130" x14ac:dyDescent="0.25">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c r="DM117" s="22"/>
      <c r="DN117" s="22"/>
      <c r="DO117" s="22"/>
      <c r="DP117" s="22"/>
      <c r="DQ117" s="22"/>
      <c r="DR117" s="22"/>
      <c r="DS117" s="22"/>
      <c r="DT117" s="22"/>
      <c r="DU117" s="22"/>
      <c r="DV117" s="22"/>
      <c r="DW117" s="22"/>
      <c r="DX117" s="22"/>
      <c r="DY117" s="22"/>
      <c r="DZ117" s="22"/>
    </row>
    <row r="118" spans="1:130" x14ac:dyDescent="0.25">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row>
    <row r="119" spans="1:130" x14ac:dyDescent="0.25">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row>
    <row r="120" spans="1:130" x14ac:dyDescent="0.25">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row>
    <row r="121" spans="1:130" x14ac:dyDescent="0.25">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row>
    <row r="122" spans="1:130" x14ac:dyDescent="0.25">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row>
    <row r="123" spans="1:130" x14ac:dyDescent="0.25">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row>
    <row r="124" spans="1:130" x14ac:dyDescent="0.25">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row>
    <row r="125" spans="1:130" x14ac:dyDescent="0.25">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row>
    <row r="126" spans="1:130" x14ac:dyDescent="0.25">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row>
    <row r="127" spans="1:130" x14ac:dyDescent="0.25">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row>
    <row r="128" spans="1:130" x14ac:dyDescent="0.25">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row>
    <row r="129" spans="1:113" x14ac:dyDescent="0.25">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row>
    <row r="130" spans="1:113" x14ac:dyDescent="0.25">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row>
    <row r="131" spans="1:113" x14ac:dyDescent="0.25">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row>
    <row r="132" spans="1:113" x14ac:dyDescent="0.25">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row>
    <row r="133" spans="1:113" x14ac:dyDescent="0.25">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row>
    <row r="134" spans="1:113" x14ac:dyDescent="0.25">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row>
    <row r="135" spans="1:113" x14ac:dyDescent="0.2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row>
    <row r="136" spans="1:113" x14ac:dyDescent="0.25">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row>
    <row r="137" spans="1:113" x14ac:dyDescent="0.25">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row>
    <row r="138" spans="1:113" x14ac:dyDescent="0.25">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row>
    <row r="139" spans="1:113" x14ac:dyDescent="0.25">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row>
    <row r="140" spans="1:113" x14ac:dyDescent="0.25">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row>
    <row r="141" spans="1:113" x14ac:dyDescent="0.25">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row>
    <row r="142" spans="1:113" x14ac:dyDescent="0.25">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row>
    <row r="143" spans="1:113" x14ac:dyDescent="0.25">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row>
    <row r="144" spans="1:113" x14ac:dyDescent="0.25">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row>
    <row r="145" spans="1:113" x14ac:dyDescent="0.2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row>
    <row r="146" spans="1:113" x14ac:dyDescent="0.25">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row>
    <row r="147" spans="1:113" x14ac:dyDescent="0.25">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row>
    <row r="148" spans="1:113" x14ac:dyDescent="0.25">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row>
    <row r="149" spans="1:113" x14ac:dyDescent="0.25">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row>
    <row r="150" spans="1:113" x14ac:dyDescent="0.25">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row>
    <row r="151" spans="1:113" x14ac:dyDescent="0.25">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row>
    <row r="152" spans="1:113" x14ac:dyDescent="0.25">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row>
    <row r="153" spans="1:113" x14ac:dyDescent="0.25">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row>
    <row r="154" spans="1:113" x14ac:dyDescent="0.25">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row>
    <row r="155" spans="1:113" x14ac:dyDescent="0.2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row>
    <row r="156" spans="1:113" x14ac:dyDescent="0.25">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row>
    <row r="157" spans="1:113" x14ac:dyDescent="0.25">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row>
    <row r="158" spans="1:113" x14ac:dyDescent="0.25">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row>
    <row r="159" spans="1:113" x14ac:dyDescent="0.25">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row>
    <row r="160" spans="1:113" x14ac:dyDescent="0.25">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row>
    <row r="161" spans="1:113" x14ac:dyDescent="0.25">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row>
    <row r="162" spans="1:113" x14ac:dyDescent="0.25">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row>
    <row r="163" spans="1:113" x14ac:dyDescent="0.25">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row>
    <row r="164" spans="1:113" x14ac:dyDescent="0.25">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row>
    <row r="165" spans="1:113" x14ac:dyDescent="0.25">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row>
    <row r="166" spans="1:113" x14ac:dyDescent="0.25">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row>
    <row r="167" spans="1:113" x14ac:dyDescent="0.25">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row>
    <row r="168" spans="1:113" x14ac:dyDescent="0.25">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row>
    <row r="169" spans="1:113" x14ac:dyDescent="0.25">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row>
    <row r="170" spans="1:113" x14ac:dyDescent="0.25">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row>
    <row r="171" spans="1:113" x14ac:dyDescent="0.25">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row>
    <row r="172" spans="1:113" x14ac:dyDescent="0.25">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row>
    <row r="173" spans="1:113" x14ac:dyDescent="0.25">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row>
    <row r="174" spans="1:113" x14ac:dyDescent="0.25">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row>
    <row r="175" spans="1:113" x14ac:dyDescent="0.25">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row>
    <row r="176" spans="1:113" x14ac:dyDescent="0.25">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row>
    <row r="177" spans="2:9" x14ac:dyDescent="0.25">
      <c r="B177" s="22"/>
      <c r="C177" s="22"/>
      <c r="D177" s="22"/>
      <c r="E177" s="22"/>
      <c r="F177" s="22"/>
      <c r="G177" s="22"/>
      <c r="H177" s="22"/>
      <c r="I177" s="22"/>
    </row>
    <row r="178" spans="2:9" x14ac:dyDescent="0.25">
      <c r="B178" s="22"/>
      <c r="C178" s="22"/>
      <c r="D178" s="22"/>
      <c r="E178" s="22"/>
      <c r="F178" s="22"/>
      <c r="G178" s="22"/>
      <c r="H178" s="22"/>
      <c r="I178" s="22"/>
    </row>
    <row r="179" spans="2:9" x14ac:dyDescent="0.25">
      <c r="B179" s="22"/>
      <c r="C179" s="22"/>
      <c r="D179" s="22"/>
      <c r="E179" s="22"/>
      <c r="F179" s="22"/>
      <c r="G179" s="22"/>
      <c r="H179" s="22"/>
      <c r="I179" s="22"/>
    </row>
    <row r="180" spans="2:9" x14ac:dyDescent="0.25">
      <c r="B180" s="22"/>
      <c r="C180" s="22"/>
      <c r="D180" s="22"/>
      <c r="E180" s="22"/>
      <c r="F180" s="22"/>
      <c r="G180" s="22"/>
      <c r="H180" s="22"/>
      <c r="I180" s="22"/>
    </row>
  </sheetData>
  <mergeCells count="1617">
    <mergeCell ref="J2:CK4"/>
    <mergeCell ref="B6:D85"/>
    <mergeCell ref="B2:I4"/>
    <mergeCell ref="AJ82:AK83"/>
    <mergeCell ref="AL82:AM83"/>
    <mergeCell ref="AN82:AO83"/>
    <mergeCell ref="AJ84:AK85"/>
    <mergeCell ref="AL84:AM85"/>
    <mergeCell ref="AN84:AO85"/>
    <mergeCell ref="AJ78:AK79"/>
    <mergeCell ref="AL78:AM79"/>
    <mergeCell ref="AN78:AO79"/>
    <mergeCell ref="AJ80:AK81"/>
    <mergeCell ref="AL80:AM81"/>
    <mergeCell ref="AN80:AO81"/>
    <mergeCell ref="T82:U83"/>
    <mergeCell ref="V82:W83"/>
    <mergeCell ref="X82:Y83"/>
    <mergeCell ref="T84:U85"/>
    <mergeCell ref="V84:W85"/>
    <mergeCell ref="X84:Y85"/>
    <mergeCell ref="T78:U79"/>
    <mergeCell ref="V78:W79"/>
    <mergeCell ref="X78:Y79"/>
    <mergeCell ref="T80:U81"/>
    <mergeCell ref="V80:W81"/>
    <mergeCell ref="T24:U25"/>
    <mergeCell ref="V24:W25"/>
    <mergeCell ref="X24:Y25"/>
    <mergeCell ref="AJ26:AK27"/>
    <mergeCell ref="AL26:AM27"/>
    <mergeCell ref="AN26:AO27"/>
    <mergeCell ref="AH36:AI37"/>
    <mergeCell ref="T40:U41"/>
    <mergeCell ref="V40:W41"/>
    <mergeCell ref="X40:Y41"/>
    <mergeCell ref="AL44:AM45"/>
    <mergeCell ref="T56:U57"/>
    <mergeCell ref="V56:W57"/>
    <mergeCell ref="X56:Y57"/>
    <mergeCell ref="AD42:AE43"/>
    <mergeCell ref="AF42:AG43"/>
    <mergeCell ref="AH42:AI43"/>
    <mergeCell ref="AB44:AC45"/>
    <mergeCell ref="AD44:AE45"/>
    <mergeCell ref="AF44:AG45"/>
    <mergeCell ref="AH44:AI45"/>
    <mergeCell ref="Z46:AA47"/>
    <mergeCell ref="AF46:AG47"/>
    <mergeCell ref="AH46:AI47"/>
    <mergeCell ref="Z52:AA53"/>
    <mergeCell ref="AB52:AC53"/>
    <mergeCell ref="AB56:AC57"/>
    <mergeCell ref="AD56:AE57"/>
    <mergeCell ref="Z54:AA55"/>
    <mergeCell ref="AB54:AC55"/>
    <mergeCell ref="AD54:AE55"/>
    <mergeCell ref="AJ56:AK57"/>
    <mergeCell ref="AL56:AM57"/>
    <mergeCell ref="Z44:AA45"/>
    <mergeCell ref="AH38:AI39"/>
    <mergeCell ref="Z40:AA41"/>
    <mergeCell ref="AB40:AC41"/>
    <mergeCell ref="AL62:AM63"/>
    <mergeCell ref="AN62:AO63"/>
    <mergeCell ref="AJ64:AK65"/>
    <mergeCell ref="AL64:AM65"/>
    <mergeCell ref="AN64:AO65"/>
    <mergeCell ref="T74:U75"/>
    <mergeCell ref="V74:W75"/>
    <mergeCell ref="BV82:BW83"/>
    <mergeCell ref="BX82:BY83"/>
    <mergeCell ref="BD84:BE85"/>
    <mergeCell ref="BV84:BW85"/>
    <mergeCell ref="BX84:BY85"/>
    <mergeCell ref="BD78:BE79"/>
    <mergeCell ref="BV78:BW79"/>
    <mergeCell ref="BX78:BY79"/>
    <mergeCell ref="BD80:BE81"/>
    <mergeCell ref="BV80:BW81"/>
    <mergeCell ref="BX80:BY81"/>
    <mergeCell ref="BF80:BG81"/>
    <mergeCell ref="BH80:BI81"/>
    <mergeCell ref="BJ80:BK81"/>
    <mergeCell ref="BL80:BM81"/>
    <mergeCell ref="BN80:BO81"/>
    <mergeCell ref="BP80:BQ81"/>
    <mergeCell ref="BR80:BS81"/>
    <mergeCell ref="BT80:BU81"/>
    <mergeCell ref="BF82:BG83"/>
    <mergeCell ref="X80:Y81"/>
    <mergeCell ref="T66:U67"/>
    <mergeCell ref="V66:W67"/>
    <mergeCell ref="X66:Y67"/>
    <mergeCell ref="T68:U69"/>
    <mergeCell ref="BV66:BW67"/>
    <mergeCell ref="BX66:BY67"/>
    <mergeCell ref="BD68:BE69"/>
    <mergeCell ref="BV68:BW69"/>
    <mergeCell ref="BX68:BY69"/>
    <mergeCell ref="BD62:BE63"/>
    <mergeCell ref="BV62:BW63"/>
    <mergeCell ref="BX62:BY63"/>
    <mergeCell ref="BD64:BE65"/>
    <mergeCell ref="BV64:BW65"/>
    <mergeCell ref="BX64:BY65"/>
    <mergeCell ref="BF62:BG63"/>
    <mergeCell ref="BH62:BI63"/>
    <mergeCell ref="BJ62:BK63"/>
    <mergeCell ref="BL62:BM63"/>
    <mergeCell ref="BN62:BO63"/>
    <mergeCell ref="BP62:BQ63"/>
    <mergeCell ref="BR62:BS63"/>
    <mergeCell ref="BT62:BU63"/>
    <mergeCell ref="BF64:BG65"/>
    <mergeCell ref="BH64:BI65"/>
    <mergeCell ref="BJ64:BK65"/>
    <mergeCell ref="BN64:BO65"/>
    <mergeCell ref="BP64:BQ65"/>
    <mergeCell ref="BR64:BS65"/>
    <mergeCell ref="BT64:BU65"/>
    <mergeCell ref="BF66:BG67"/>
    <mergeCell ref="BH66:BI67"/>
    <mergeCell ref="BJ66:BK67"/>
    <mergeCell ref="BL66:BM67"/>
    <mergeCell ref="BN66:BO67"/>
    <mergeCell ref="BP66:BQ67"/>
    <mergeCell ref="AN28:AO29"/>
    <mergeCell ref="AJ22:AK23"/>
    <mergeCell ref="AL22:AM23"/>
    <mergeCell ref="AN22:AO23"/>
    <mergeCell ref="AJ24:AK25"/>
    <mergeCell ref="AL24:AM25"/>
    <mergeCell ref="AN24:AO25"/>
    <mergeCell ref="T50:U51"/>
    <mergeCell ref="V50:W51"/>
    <mergeCell ref="X50:Y51"/>
    <mergeCell ref="T46:U47"/>
    <mergeCell ref="V46:W47"/>
    <mergeCell ref="X46:Y47"/>
    <mergeCell ref="T48:U49"/>
    <mergeCell ref="V48:W49"/>
    <mergeCell ref="X48:Y49"/>
    <mergeCell ref="AJ50:AK51"/>
    <mergeCell ref="AL50:AM51"/>
    <mergeCell ref="AN50:AO51"/>
    <mergeCell ref="AJ46:AK47"/>
    <mergeCell ref="AL46:AM47"/>
    <mergeCell ref="AN46:AO47"/>
    <mergeCell ref="AJ48:AK49"/>
    <mergeCell ref="AL48:AM49"/>
    <mergeCell ref="Z36:AA37"/>
    <mergeCell ref="AB36:AC37"/>
    <mergeCell ref="AD36:AE37"/>
    <mergeCell ref="AF36:AG37"/>
    <mergeCell ref="AJ28:AK29"/>
    <mergeCell ref="AL28:AM29"/>
    <mergeCell ref="AB46:AC47"/>
    <mergeCell ref="AD46:AE47"/>
    <mergeCell ref="CJ82:CK83"/>
    <mergeCell ref="CF84:CG85"/>
    <mergeCell ref="CH84:CI85"/>
    <mergeCell ref="CJ84:CK85"/>
    <mergeCell ref="CF78:CG79"/>
    <mergeCell ref="CH78:CI79"/>
    <mergeCell ref="CJ78:CK79"/>
    <mergeCell ref="CF80:CG81"/>
    <mergeCell ref="CH80:CI81"/>
    <mergeCell ref="CJ80:CK81"/>
    <mergeCell ref="T26:U27"/>
    <mergeCell ref="V26:W27"/>
    <mergeCell ref="X26:Y27"/>
    <mergeCell ref="T28:U29"/>
    <mergeCell ref="V28:W29"/>
    <mergeCell ref="X28:Y29"/>
    <mergeCell ref="T52:U53"/>
    <mergeCell ref="V52:W53"/>
    <mergeCell ref="X52:Y53"/>
    <mergeCell ref="AJ52:AK53"/>
    <mergeCell ref="AL52:AM53"/>
    <mergeCell ref="AN52:AO53"/>
    <mergeCell ref="AN48:AO49"/>
    <mergeCell ref="BD50:BE51"/>
    <mergeCell ref="BV50:BW51"/>
    <mergeCell ref="BX50:BY51"/>
    <mergeCell ref="BD52:BE53"/>
    <mergeCell ref="BV52:BW53"/>
    <mergeCell ref="BX52:BY53"/>
    <mergeCell ref="BD46:BE47"/>
    <mergeCell ref="BV46:BW47"/>
    <mergeCell ref="BX58:BY59"/>
    <mergeCell ref="CF50:CG51"/>
    <mergeCell ref="CH50:CI51"/>
    <mergeCell ref="CJ50:CK51"/>
    <mergeCell ref="CF52:CG53"/>
    <mergeCell ref="CH52:CI53"/>
    <mergeCell ref="CJ52:CK53"/>
    <mergeCell ref="CF46:CG47"/>
    <mergeCell ref="CH46:CI47"/>
    <mergeCell ref="CJ46:CK47"/>
    <mergeCell ref="CF48:CG49"/>
    <mergeCell ref="CH48:CI49"/>
    <mergeCell ref="CJ48:CK49"/>
    <mergeCell ref="CF66:CG67"/>
    <mergeCell ref="CH66:CI67"/>
    <mergeCell ref="CJ66:CK67"/>
    <mergeCell ref="CF68:CG69"/>
    <mergeCell ref="CH68:CI69"/>
    <mergeCell ref="CJ68:CK69"/>
    <mergeCell ref="CF62:CG63"/>
    <mergeCell ref="CH62:CI63"/>
    <mergeCell ref="CJ62:CK63"/>
    <mergeCell ref="CF64:CG65"/>
    <mergeCell ref="CH64:CI65"/>
    <mergeCell ref="CJ64:CK65"/>
    <mergeCell ref="CH56:CI57"/>
    <mergeCell ref="CH58:CI59"/>
    <mergeCell ref="CJ58:CK59"/>
    <mergeCell ref="CH60:CI61"/>
    <mergeCell ref="CJ60:CK61"/>
    <mergeCell ref="CF58:CG59"/>
    <mergeCell ref="CF18:CG19"/>
    <mergeCell ref="CH18:CI19"/>
    <mergeCell ref="CJ18:CK19"/>
    <mergeCell ref="CF20:CG21"/>
    <mergeCell ref="CH20:CI21"/>
    <mergeCell ref="CJ20:CK21"/>
    <mergeCell ref="CF14:CG15"/>
    <mergeCell ref="CH14:CI15"/>
    <mergeCell ref="CJ14:CK15"/>
    <mergeCell ref="CF16:CG17"/>
    <mergeCell ref="CH16:CI17"/>
    <mergeCell ref="CJ16:CK17"/>
    <mergeCell ref="CF26:CG27"/>
    <mergeCell ref="CH26:CI27"/>
    <mergeCell ref="CJ26:CK27"/>
    <mergeCell ref="CF28:CG29"/>
    <mergeCell ref="CH28:CI29"/>
    <mergeCell ref="CJ28:CK29"/>
    <mergeCell ref="CF22:CG23"/>
    <mergeCell ref="CH22:CI23"/>
    <mergeCell ref="CJ22:CK23"/>
    <mergeCell ref="CF24:CG25"/>
    <mergeCell ref="CH24:CI25"/>
    <mergeCell ref="CJ24:CK25"/>
    <mergeCell ref="BZ66:CA67"/>
    <mergeCell ref="CB66:CC67"/>
    <mergeCell ref="CD66:CE67"/>
    <mergeCell ref="BZ68:CA69"/>
    <mergeCell ref="CB68:CC69"/>
    <mergeCell ref="CD68:CE69"/>
    <mergeCell ref="BZ62:CA63"/>
    <mergeCell ref="CB62:CC63"/>
    <mergeCell ref="CD62:CE63"/>
    <mergeCell ref="BZ64:CA65"/>
    <mergeCell ref="CB64:CC65"/>
    <mergeCell ref="CD64:CE65"/>
    <mergeCell ref="BZ82:CA83"/>
    <mergeCell ref="CB82:CC83"/>
    <mergeCell ref="CD82:CE83"/>
    <mergeCell ref="BZ84:CA85"/>
    <mergeCell ref="CB84:CC85"/>
    <mergeCell ref="CD84:CE85"/>
    <mergeCell ref="BZ78:CA79"/>
    <mergeCell ref="CB78:CC79"/>
    <mergeCell ref="CD78:CE79"/>
    <mergeCell ref="BZ80:CA81"/>
    <mergeCell ref="CB80:CC81"/>
    <mergeCell ref="CD80:CE81"/>
    <mergeCell ref="CB70:CC71"/>
    <mergeCell ref="CD70:CE71"/>
    <mergeCell ref="CB74:CC75"/>
    <mergeCell ref="CD74:CE75"/>
    <mergeCell ref="BZ26:CA27"/>
    <mergeCell ref="CB26:CC27"/>
    <mergeCell ref="BD26:BE27"/>
    <mergeCell ref="BV26:BW27"/>
    <mergeCell ref="BX26:BY27"/>
    <mergeCell ref="CD26:CE27"/>
    <mergeCell ref="BZ28:CA29"/>
    <mergeCell ref="CB28:CC29"/>
    <mergeCell ref="CD28:CE29"/>
    <mergeCell ref="BZ50:CA51"/>
    <mergeCell ref="CB50:CC51"/>
    <mergeCell ref="CD50:CE51"/>
    <mergeCell ref="BZ52:CA53"/>
    <mergeCell ref="CB52:CC53"/>
    <mergeCell ref="CD52:CE53"/>
    <mergeCell ref="BZ46:CA47"/>
    <mergeCell ref="CB46:CC47"/>
    <mergeCell ref="CD46:CE47"/>
    <mergeCell ref="BZ48:CA49"/>
    <mergeCell ref="CB48:CC49"/>
    <mergeCell ref="CD48:CE49"/>
    <mergeCell ref="BX46:BY47"/>
    <mergeCell ref="BD48:BE49"/>
    <mergeCell ref="BV48:BW49"/>
    <mergeCell ref="BX48:BY49"/>
    <mergeCell ref="BF46:BG47"/>
    <mergeCell ref="BH46:BI47"/>
    <mergeCell ref="BJ46:BK47"/>
    <mergeCell ref="BL46:BM47"/>
    <mergeCell ref="BN46:BO47"/>
    <mergeCell ref="BP46:BQ47"/>
    <mergeCell ref="BR46:BS47"/>
    <mergeCell ref="BZ20:CA21"/>
    <mergeCell ref="CB20:CC21"/>
    <mergeCell ref="CD20:CE21"/>
    <mergeCell ref="BF14:BG15"/>
    <mergeCell ref="BH14:BI15"/>
    <mergeCell ref="BJ14:BK15"/>
    <mergeCell ref="BL14:BM15"/>
    <mergeCell ref="BN14:BO15"/>
    <mergeCell ref="BP14:BQ15"/>
    <mergeCell ref="BR14:BS15"/>
    <mergeCell ref="BT14:BU15"/>
    <mergeCell ref="BZ22:CA23"/>
    <mergeCell ref="CB22:CC23"/>
    <mergeCell ref="CD22:CE23"/>
    <mergeCell ref="BZ24:CA25"/>
    <mergeCell ref="CB24:CC25"/>
    <mergeCell ref="CD24:CE25"/>
    <mergeCell ref="BV22:BW23"/>
    <mergeCell ref="BX22:BY23"/>
    <mergeCell ref="BV24:BW25"/>
    <mergeCell ref="BX24:BY25"/>
    <mergeCell ref="BF16:BG17"/>
    <mergeCell ref="BH16:BI17"/>
    <mergeCell ref="BJ16:BK17"/>
    <mergeCell ref="BL16:BM17"/>
    <mergeCell ref="BN16:BO17"/>
    <mergeCell ref="BP16:BQ17"/>
    <mergeCell ref="BR16:BS17"/>
    <mergeCell ref="BT16:BU17"/>
    <mergeCell ref="BF18:BG19"/>
    <mergeCell ref="BH18:BI19"/>
    <mergeCell ref="BJ18:BK19"/>
    <mergeCell ref="T14:U15"/>
    <mergeCell ref="AJ14:AK15"/>
    <mergeCell ref="AJ20:AK21"/>
    <mergeCell ref="V14:W15"/>
    <mergeCell ref="X14:Y15"/>
    <mergeCell ref="X16:Y17"/>
    <mergeCell ref="V16:W17"/>
    <mergeCell ref="T16:U17"/>
    <mergeCell ref="T18:U19"/>
    <mergeCell ref="AJ16:AK17"/>
    <mergeCell ref="AL16:AM17"/>
    <mergeCell ref="AN16:AO17"/>
    <mergeCell ref="AJ18:AK19"/>
    <mergeCell ref="AL18:AM19"/>
    <mergeCell ref="AN18:AO19"/>
    <mergeCell ref="T20:U21"/>
    <mergeCell ref="V18:W19"/>
    <mergeCell ref="V20:W21"/>
    <mergeCell ref="Z18:AA19"/>
    <mergeCell ref="AB18:AC19"/>
    <mergeCell ref="AD18:AE19"/>
    <mergeCell ref="AF18:AG19"/>
    <mergeCell ref="AH18:AI19"/>
    <mergeCell ref="Z20:AA21"/>
    <mergeCell ref="AB20:AC21"/>
    <mergeCell ref="AD20:AE21"/>
    <mergeCell ref="AF20:AG21"/>
    <mergeCell ref="AH20:AI21"/>
    <mergeCell ref="Z14:AA15"/>
    <mergeCell ref="AB14:AC15"/>
    <mergeCell ref="AD14:AE15"/>
    <mergeCell ref="AF14:AG15"/>
    <mergeCell ref="CD14:CE15"/>
    <mergeCell ref="BZ16:CA17"/>
    <mergeCell ref="CB16:CC17"/>
    <mergeCell ref="CD16:CE17"/>
    <mergeCell ref="BZ18:CA19"/>
    <mergeCell ref="CB18:CC19"/>
    <mergeCell ref="CD18:CE19"/>
    <mergeCell ref="BX18:BY19"/>
    <mergeCell ref="BD20:BE21"/>
    <mergeCell ref="BV20:BW21"/>
    <mergeCell ref="BX20:BY21"/>
    <mergeCell ref="BZ14:CA15"/>
    <mergeCell ref="CB14:CC15"/>
    <mergeCell ref="J14:K15"/>
    <mergeCell ref="P14:Q15"/>
    <mergeCell ref="R14:S15"/>
    <mergeCell ref="J16:K17"/>
    <mergeCell ref="P16:Q17"/>
    <mergeCell ref="R16:S17"/>
    <mergeCell ref="J18:K19"/>
    <mergeCell ref="P18:Q19"/>
    <mergeCell ref="R18:S19"/>
    <mergeCell ref="X18:Y19"/>
    <mergeCell ref="X20:Y21"/>
    <mergeCell ref="AL20:AM21"/>
    <mergeCell ref="AN20:AO21"/>
    <mergeCell ref="BD14:BE15"/>
    <mergeCell ref="BV14:BW15"/>
    <mergeCell ref="BX14:BY15"/>
    <mergeCell ref="BD16:BE17"/>
    <mergeCell ref="BV16:BW17"/>
    <mergeCell ref="BX16:BY17"/>
    <mergeCell ref="BD18:BE19"/>
    <mergeCell ref="BV18:BW19"/>
    <mergeCell ref="AL14:AM15"/>
    <mergeCell ref="AN14:AO15"/>
    <mergeCell ref="BD28:BE29"/>
    <mergeCell ref="BV28:BW29"/>
    <mergeCell ref="BX28:BY29"/>
    <mergeCell ref="BD22:BE23"/>
    <mergeCell ref="BD24:BE25"/>
    <mergeCell ref="T22:U23"/>
    <mergeCell ref="V22:W23"/>
    <mergeCell ref="X22:Y23"/>
    <mergeCell ref="P28:Q29"/>
    <mergeCell ref="R28:S29"/>
    <mergeCell ref="J46:K47"/>
    <mergeCell ref="P46:Q47"/>
    <mergeCell ref="R46:S47"/>
    <mergeCell ref="R30:S31"/>
    <mergeCell ref="R36:S37"/>
    <mergeCell ref="R44:S45"/>
    <mergeCell ref="J20:K21"/>
    <mergeCell ref="P20:Q21"/>
    <mergeCell ref="R20:S21"/>
    <mergeCell ref="J22:K23"/>
    <mergeCell ref="P22:Q23"/>
    <mergeCell ref="R22:S23"/>
    <mergeCell ref="J24:K25"/>
    <mergeCell ref="P24:Q25"/>
    <mergeCell ref="R24:S25"/>
    <mergeCell ref="J40:K41"/>
    <mergeCell ref="L40:M41"/>
    <mergeCell ref="N40:O41"/>
    <mergeCell ref="N80:O81"/>
    <mergeCell ref="J62:K63"/>
    <mergeCell ref="P62:Q63"/>
    <mergeCell ref="R62:S63"/>
    <mergeCell ref="J64:K65"/>
    <mergeCell ref="P64:Q65"/>
    <mergeCell ref="R64:S65"/>
    <mergeCell ref="J66:K67"/>
    <mergeCell ref="P66:Q67"/>
    <mergeCell ref="R66:S67"/>
    <mergeCell ref="L62:M63"/>
    <mergeCell ref="N62:O63"/>
    <mergeCell ref="L64:M65"/>
    <mergeCell ref="N64:O65"/>
    <mergeCell ref="L66:M67"/>
    <mergeCell ref="N66:O67"/>
    <mergeCell ref="J74:K75"/>
    <mergeCell ref="L74:M75"/>
    <mergeCell ref="N74:O75"/>
    <mergeCell ref="P74:Q75"/>
    <mergeCell ref="R74:S75"/>
    <mergeCell ref="N70:O71"/>
    <mergeCell ref="P70:Q71"/>
    <mergeCell ref="R70:S71"/>
    <mergeCell ref="L22:M23"/>
    <mergeCell ref="N22:O23"/>
    <mergeCell ref="L24:M25"/>
    <mergeCell ref="N24:O25"/>
    <mergeCell ref="L26:M27"/>
    <mergeCell ref="N26:O27"/>
    <mergeCell ref="L28:M29"/>
    <mergeCell ref="N28:O29"/>
    <mergeCell ref="L46:M47"/>
    <mergeCell ref="N46:O47"/>
    <mergeCell ref="J68:K69"/>
    <mergeCell ref="P68:Q69"/>
    <mergeCell ref="R68:S69"/>
    <mergeCell ref="J48:K49"/>
    <mergeCell ref="P48:Q49"/>
    <mergeCell ref="R48:S49"/>
    <mergeCell ref="J50:K51"/>
    <mergeCell ref="P50:Q51"/>
    <mergeCell ref="R50:S51"/>
    <mergeCell ref="J52:K53"/>
    <mergeCell ref="P52:Q53"/>
    <mergeCell ref="R52:S53"/>
    <mergeCell ref="L48:M49"/>
    <mergeCell ref="N48:O49"/>
    <mergeCell ref="L50:M51"/>
    <mergeCell ref="N50:O51"/>
    <mergeCell ref="L52:M53"/>
    <mergeCell ref="N52:O53"/>
    <mergeCell ref="J26:K27"/>
    <mergeCell ref="P26:Q27"/>
    <mergeCell ref="R26:S27"/>
    <mergeCell ref="J28:K29"/>
    <mergeCell ref="Z6:AA7"/>
    <mergeCell ref="AB6:AC7"/>
    <mergeCell ref="AD6:AE7"/>
    <mergeCell ref="AF6:AG7"/>
    <mergeCell ref="AH6:AI7"/>
    <mergeCell ref="BF6:BG7"/>
    <mergeCell ref="BH6:BI7"/>
    <mergeCell ref="BJ6:BK7"/>
    <mergeCell ref="BL6:BM7"/>
    <mergeCell ref="BN6:BO7"/>
    <mergeCell ref="BP6:BQ7"/>
    <mergeCell ref="BR6:BS7"/>
    <mergeCell ref="BT6:BU7"/>
    <mergeCell ref="J6:K7"/>
    <mergeCell ref="P6:Q7"/>
    <mergeCell ref="R6:S7"/>
    <mergeCell ref="J12:K13"/>
    <mergeCell ref="P12:Q13"/>
    <mergeCell ref="R12:S13"/>
    <mergeCell ref="V12:W13"/>
    <mergeCell ref="X12:Y13"/>
    <mergeCell ref="AJ12:AK13"/>
    <mergeCell ref="AL12:AM13"/>
    <mergeCell ref="AN12:AO13"/>
    <mergeCell ref="BD12:BE13"/>
    <mergeCell ref="Z12:AA13"/>
    <mergeCell ref="AB12:AC13"/>
    <mergeCell ref="AD12:AE13"/>
    <mergeCell ref="AF12:AG13"/>
    <mergeCell ref="AH12:AI13"/>
    <mergeCell ref="AR12:AS13"/>
    <mergeCell ref="AT12:AU13"/>
    <mergeCell ref="BZ6:CA7"/>
    <mergeCell ref="CB6:CC7"/>
    <mergeCell ref="CD6:CE7"/>
    <mergeCell ref="CF6:CG7"/>
    <mergeCell ref="CH6:CI7"/>
    <mergeCell ref="CJ6:CK7"/>
    <mergeCell ref="J8:K9"/>
    <mergeCell ref="P8:Q9"/>
    <mergeCell ref="R8:S9"/>
    <mergeCell ref="T8:U9"/>
    <mergeCell ref="V8:W9"/>
    <mergeCell ref="X8:Y9"/>
    <mergeCell ref="AJ8:AK9"/>
    <mergeCell ref="AL8:AM9"/>
    <mergeCell ref="AN8:AO9"/>
    <mergeCell ref="BD8:BE9"/>
    <mergeCell ref="BV8:BW9"/>
    <mergeCell ref="BX8:BY9"/>
    <mergeCell ref="BZ8:CA9"/>
    <mergeCell ref="CB8:CC9"/>
    <mergeCell ref="CD8:CE9"/>
    <mergeCell ref="CF8:CG9"/>
    <mergeCell ref="CH8:CI9"/>
    <mergeCell ref="T6:U7"/>
    <mergeCell ref="V6:W7"/>
    <mergeCell ref="X6:Y7"/>
    <mergeCell ref="AJ6:AK7"/>
    <mergeCell ref="AL6:AM7"/>
    <mergeCell ref="AN6:AO7"/>
    <mergeCell ref="BD6:BE7"/>
    <mergeCell ref="BV6:BW7"/>
    <mergeCell ref="BX6:BY7"/>
    <mergeCell ref="CJ8:CK9"/>
    <mergeCell ref="J10:K11"/>
    <mergeCell ref="P10:Q11"/>
    <mergeCell ref="R10:S11"/>
    <mergeCell ref="T10:U11"/>
    <mergeCell ref="V10:W11"/>
    <mergeCell ref="X10:Y11"/>
    <mergeCell ref="AJ10:AK11"/>
    <mergeCell ref="AL10:AM11"/>
    <mergeCell ref="AN10:AO11"/>
    <mergeCell ref="BD10:BE11"/>
    <mergeCell ref="BV10:BW11"/>
    <mergeCell ref="BX10:BY11"/>
    <mergeCell ref="BZ10:CA11"/>
    <mergeCell ref="CB10:CC11"/>
    <mergeCell ref="CD10:CE11"/>
    <mergeCell ref="CF10:CG11"/>
    <mergeCell ref="CH10:CI11"/>
    <mergeCell ref="CJ10:CK11"/>
    <mergeCell ref="Z8:AA9"/>
    <mergeCell ref="AB8:AC9"/>
    <mergeCell ref="AD8:AE9"/>
    <mergeCell ref="AF8:AG9"/>
    <mergeCell ref="AH8:AI9"/>
    <mergeCell ref="Z10:AA11"/>
    <mergeCell ref="AB10:AC11"/>
    <mergeCell ref="AD10:AE11"/>
    <mergeCell ref="AF10:AG11"/>
    <mergeCell ref="AH10:AI11"/>
    <mergeCell ref="AV10:AW11"/>
    <mergeCell ref="AX10:AY11"/>
    <mergeCell ref="AZ10:BA11"/>
    <mergeCell ref="R82:S83"/>
    <mergeCell ref="AP36:AQ37"/>
    <mergeCell ref="AR36:AS37"/>
    <mergeCell ref="AT36:AU37"/>
    <mergeCell ref="AV36:AW37"/>
    <mergeCell ref="AX36:AY37"/>
    <mergeCell ref="AZ36:BA37"/>
    <mergeCell ref="BB36:BC37"/>
    <mergeCell ref="BF36:BG37"/>
    <mergeCell ref="BH36:BI37"/>
    <mergeCell ref="BJ36:BK37"/>
    <mergeCell ref="AJ40:AK41"/>
    <mergeCell ref="AL40:AM41"/>
    <mergeCell ref="AN40:AO41"/>
    <mergeCell ref="BD40:BE41"/>
    <mergeCell ref="R40:S41"/>
    <mergeCell ref="R80:S81"/>
    <mergeCell ref="R56:S57"/>
    <mergeCell ref="AN44:AO45"/>
    <mergeCell ref="BD44:BE45"/>
    <mergeCell ref="BF52:BG53"/>
    <mergeCell ref="BH52:BI53"/>
    <mergeCell ref="BH82:BI83"/>
    <mergeCell ref="BJ82:BK83"/>
    <mergeCell ref="BD82:BE83"/>
    <mergeCell ref="BF48:BG49"/>
    <mergeCell ref="BH48:BI49"/>
    <mergeCell ref="BJ48:BK49"/>
    <mergeCell ref="BD66:BE67"/>
    <mergeCell ref="AN66:AO67"/>
    <mergeCell ref="AJ68:AK69"/>
    <mergeCell ref="AL68:AM69"/>
    <mergeCell ref="BZ12:CA13"/>
    <mergeCell ref="CB12:CC13"/>
    <mergeCell ref="CD12:CE13"/>
    <mergeCell ref="CF12:CG13"/>
    <mergeCell ref="CH12:CI13"/>
    <mergeCell ref="CJ12:CK13"/>
    <mergeCell ref="E6:I21"/>
    <mergeCell ref="J86:Y91"/>
    <mergeCell ref="L6:M7"/>
    <mergeCell ref="N6:O7"/>
    <mergeCell ref="L8:M9"/>
    <mergeCell ref="N8:O9"/>
    <mergeCell ref="L10:M11"/>
    <mergeCell ref="N10:O11"/>
    <mergeCell ref="L12:M13"/>
    <mergeCell ref="N12:O13"/>
    <mergeCell ref="L14:M15"/>
    <mergeCell ref="N14:O15"/>
    <mergeCell ref="L16:M17"/>
    <mergeCell ref="N16:O17"/>
    <mergeCell ref="L18:M19"/>
    <mergeCell ref="N18:O19"/>
    <mergeCell ref="L20:M21"/>
    <mergeCell ref="N20:O21"/>
    <mergeCell ref="T12:U13"/>
    <mergeCell ref="L82:M83"/>
    <mergeCell ref="BV12:BW13"/>
    <mergeCell ref="BX12:BY13"/>
    <mergeCell ref="AV12:AW13"/>
    <mergeCell ref="AX12:AY13"/>
    <mergeCell ref="AZ12:BA13"/>
    <mergeCell ref="BB12:BC13"/>
    <mergeCell ref="J30:K31"/>
    <mergeCell ref="L30:M31"/>
    <mergeCell ref="N30:O31"/>
    <mergeCell ref="P30:Q31"/>
    <mergeCell ref="J36:K37"/>
    <mergeCell ref="L36:M37"/>
    <mergeCell ref="N36:O37"/>
    <mergeCell ref="P36:Q37"/>
    <mergeCell ref="J44:K45"/>
    <mergeCell ref="L44:M45"/>
    <mergeCell ref="N44:O45"/>
    <mergeCell ref="P44:Q45"/>
    <mergeCell ref="J60:K61"/>
    <mergeCell ref="L60:M61"/>
    <mergeCell ref="N60:O61"/>
    <mergeCell ref="P60:Q61"/>
    <mergeCell ref="J82:K83"/>
    <mergeCell ref="P82:Q83"/>
    <mergeCell ref="J80:K81"/>
    <mergeCell ref="P80:Q81"/>
    <mergeCell ref="J56:K57"/>
    <mergeCell ref="L56:M57"/>
    <mergeCell ref="N56:O57"/>
    <mergeCell ref="P56:Q57"/>
    <mergeCell ref="P40:Q41"/>
    <mergeCell ref="L68:M69"/>
    <mergeCell ref="N68:O69"/>
    <mergeCell ref="J78:K79"/>
    <mergeCell ref="P78:Q79"/>
    <mergeCell ref="L78:M79"/>
    <mergeCell ref="N78:O79"/>
    <mergeCell ref="L80:M81"/>
    <mergeCell ref="BZ30:CA31"/>
    <mergeCell ref="CB30:CC31"/>
    <mergeCell ref="CD30:CE31"/>
    <mergeCell ref="CF30:CG31"/>
    <mergeCell ref="CH30:CI31"/>
    <mergeCell ref="CJ30:CK31"/>
    <mergeCell ref="J32:K33"/>
    <mergeCell ref="L32:M33"/>
    <mergeCell ref="N32:O33"/>
    <mergeCell ref="P32:Q33"/>
    <mergeCell ref="R32:S33"/>
    <mergeCell ref="T32:U33"/>
    <mergeCell ref="V32:W33"/>
    <mergeCell ref="X32:Y33"/>
    <mergeCell ref="AJ32:AK33"/>
    <mergeCell ref="AL32:AM33"/>
    <mergeCell ref="AN32:AO33"/>
    <mergeCell ref="BD32:BE33"/>
    <mergeCell ref="BV32:BW33"/>
    <mergeCell ref="BX32:BY33"/>
    <mergeCell ref="BZ32:CA33"/>
    <mergeCell ref="CB32:CC33"/>
    <mergeCell ref="CD32:CE33"/>
    <mergeCell ref="T30:U31"/>
    <mergeCell ref="V30:W31"/>
    <mergeCell ref="X30:Y31"/>
    <mergeCell ref="AJ30:AK31"/>
    <mergeCell ref="AL30:AM31"/>
    <mergeCell ref="AN30:AO31"/>
    <mergeCell ref="BD30:BE31"/>
    <mergeCell ref="BV30:BW31"/>
    <mergeCell ref="BX30:BY31"/>
    <mergeCell ref="CJ32:CK33"/>
    <mergeCell ref="J34:K35"/>
    <mergeCell ref="L34:M35"/>
    <mergeCell ref="N34:O35"/>
    <mergeCell ref="P34:Q35"/>
    <mergeCell ref="R34:S35"/>
    <mergeCell ref="T34:U35"/>
    <mergeCell ref="V34:W35"/>
    <mergeCell ref="X34:Y35"/>
    <mergeCell ref="AJ34:AK35"/>
    <mergeCell ref="AL34:AM35"/>
    <mergeCell ref="AN34:AO35"/>
    <mergeCell ref="BD34:BE35"/>
    <mergeCell ref="BV34:BW35"/>
    <mergeCell ref="BX34:BY35"/>
    <mergeCell ref="BZ34:CA35"/>
    <mergeCell ref="CB34:CC35"/>
    <mergeCell ref="CD34:CE35"/>
    <mergeCell ref="CF34:CG35"/>
    <mergeCell ref="CH34:CI35"/>
    <mergeCell ref="CJ34:CK35"/>
    <mergeCell ref="Z32:AA33"/>
    <mergeCell ref="AB32:AC33"/>
    <mergeCell ref="AD32:AE33"/>
    <mergeCell ref="AF32:AG33"/>
    <mergeCell ref="AH32:AI33"/>
    <mergeCell ref="Z34:AA35"/>
    <mergeCell ref="AB34:AC35"/>
    <mergeCell ref="AD34:AE35"/>
    <mergeCell ref="AF34:AG35"/>
    <mergeCell ref="AH34:AI35"/>
    <mergeCell ref="BH32:BI33"/>
    <mergeCell ref="CF32:CG33"/>
    <mergeCell ref="CH32:CI33"/>
    <mergeCell ref="BZ36:CA37"/>
    <mergeCell ref="CB36:CC37"/>
    <mergeCell ref="CD36:CE37"/>
    <mergeCell ref="CF36:CG37"/>
    <mergeCell ref="CH36:CI37"/>
    <mergeCell ref="AP32:AQ33"/>
    <mergeCell ref="AR32:AS33"/>
    <mergeCell ref="AT32:AU33"/>
    <mergeCell ref="AV32:AW33"/>
    <mergeCell ref="AX32:AY33"/>
    <mergeCell ref="AZ32:BA33"/>
    <mergeCell ref="BB32:BC33"/>
    <mergeCell ref="AP34:AQ35"/>
    <mergeCell ref="AR34:AS35"/>
    <mergeCell ref="AT34:AU35"/>
    <mergeCell ref="AV34:AW35"/>
    <mergeCell ref="AX34:AY35"/>
    <mergeCell ref="AZ34:BA35"/>
    <mergeCell ref="BB34:BC35"/>
    <mergeCell ref="BF32:BG33"/>
    <mergeCell ref="BJ32:BK33"/>
    <mergeCell ref="BL32:BM33"/>
    <mergeCell ref="BN32:BO33"/>
    <mergeCell ref="BP32:BQ33"/>
    <mergeCell ref="BR32:BS33"/>
    <mergeCell ref="BT32:BU33"/>
    <mergeCell ref="BF34:BG35"/>
    <mergeCell ref="BH34:BI35"/>
    <mergeCell ref="BJ34:BK35"/>
    <mergeCell ref="BL34:BM35"/>
    <mergeCell ref="CJ36:CK37"/>
    <mergeCell ref="CM6:CR21"/>
    <mergeCell ref="E22:I37"/>
    <mergeCell ref="J38:K39"/>
    <mergeCell ref="L38:M39"/>
    <mergeCell ref="N38:O39"/>
    <mergeCell ref="P38:Q39"/>
    <mergeCell ref="R38:S39"/>
    <mergeCell ref="T38:U39"/>
    <mergeCell ref="V38:W39"/>
    <mergeCell ref="X38:Y39"/>
    <mergeCell ref="AJ38:AK39"/>
    <mergeCell ref="AL38:AM39"/>
    <mergeCell ref="AN38:AO39"/>
    <mergeCell ref="BD38:BE39"/>
    <mergeCell ref="BV38:BW39"/>
    <mergeCell ref="BX38:BY39"/>
    <mergeCell ref="BZ38:CA39"/>
    <mergeCell ref="T36:U37"/>
    <mergeCell ref="V36:W37"/>
    <mergeCell ref="X36:Y37"/>
    <mergeCell ref="AJ36:AK37"/>
    <mergeCell ref="AL36:AM37"/>
    <mergeCell ref="AN36:AO37"/>
    <mergeCell ref="BD36:BE37"/>
    <mergeCell ref="BV36:BW37"/>
    <mergeCell ref="BX36:BY37"/>
    <mergeCell ref="CB38:CC39"/>
    <mergeCell ref="CD38:CE39"/>
    <mergeCell ref="CF38:CG39"/>
    <mergeCell ref="CH38:CI39"/>
    <mergeCell ref="CJ38:CK39"/>
    <mergeCell ref="BX44:BY45"/>
    <mergeCell ref="BF44:BG45"/>
    <mergeCell ref="BH44:BI45"/>
    <mergeCell ref="BJ44:BK45"/>
    <mergeCell ref="BL44:BM45"/>
    <mergeCell ref="BN44:BO45"/>
    <mergeCell ref="BP44:BQ45"/>
    <mergeCell ref="BR44:BS45"/>
    <mergeCell ref="BT44:BU45"/>
    <mergeCell ref="BZ44:CA45"/>
    <mergeCell ref="CB44:CC45"/>
    <mergeCell ref="CD44:CE45"/>
    <mergeCell ref="CF44:CG45"/>
    <mergeCell ref="BN40:BO41"/>
    <mergeCell ref="BP40:BQ41"/>
    <mergeCell ref="BR40:BS41"/>
    <mergeCell ref="BT40:BU41"/>
    <mergeCell ref="BF42:BG43"/>
    <mergeCell ref="BH42:BI43"/>
    <mergeCell ref="BJ42:BK43"/>
    <mergeCell ref="BL42:BM43"/>
    <mergeCell ref="BN42:BO43"/>
    <mergeCell ref="BP42:BQ43"/>
    <mergeCell ref="BR42:BS43"/>
    <mergeCell ref="BT42:BU43"/>
    <mergeCell ref="BV40:BW41"/>
    <mergeCell ref="BV44:BW45"/>
    <mergeCell ref="CH40:CI41"/>
    <mergeCell ref="CJ40:CK41"/>
    <mergeCell ref="J42:K43"/>
    <mergeCell ref="L42:M43"/>
    <mergeCell ref="N42:O43"/>
    <mergeCell ref="P42:Q43"/>
    <mergeCell ref="R42:S43"/>
    <mergeCell ref="T42:U43"/>
    <mergeCell ref="V42:W43"/>
    <mergeCell ref="X42:Y43"/>
    <mergeCell ref="AJ42:AK43"/>
    <mergeCell ref="AL42:AM43"/>
    <mergeCell ref="AN42:AO43"/>
    <mergeCell ref="BD42:BE43"/>
    <mergeCell ref="BV42:BW43"/>
    <mergeCell ref="BX42:BY43"/>
    <mergeCell ref="BZ42:CA43"/>
    <mergeCell ref="CB42:CC43"/>
    <mergeCell ref="CD42:CE43"/>
    <mergeCell ref="CF42:CG43"/>
    <mergeCell ref="CH42:CI43"/>
    <mergeCell ref="CJ42:CK43"/>
    <mergeCell ref="Z42:AA43"/>
    <mergeCell ref="BX40:BY41"/>
    <mergeCell ref="BZ40:CA41"/>
    <mergeCell ref="CB40:CC41"/>
    <mergeCell ref="CD40:CE41"/>
    <mergeCell ref="CF40:CG41"/>
    <mergeCell ref="AD40:AE41"/>
    <mergeCell ref="AF40:AG41"/>
    <mergeCell ref="AH40:AI41"/>
    <mergeCell ref="AB42:AC43"/>
    <mergeCell ref="CH44:CI45"/>
    <mergeCell ref="CJ44:CK45"/>
    <mergeCell ref="E38:I53"/>
    <mergeCell ref="J54:K55"/>
    <mergeCell ref="L54:M55"/>
    <mergeCell ref="N54:O55"/>
    <mergeCell ref="P54:Q55"/>
    <mergeCell ref="R54:S55"/>
    <mergeCell ref="T54:U55"/>
    <mergeCell ref="V54:W55"/>
    <mergeCell ref="X54:Y55"/>
    <mergeCell ref="AJ54:AK55"/>
    <mergeCell ref="AL54:AM55"/>
    <mergeCell ref="AN54:AO55"/>
    <mergeCell ref="BD54:BE55"/>
    <mergeCell ref="BV54:BW55"/>
    <mergeCell ref="BX54:BY55"/>
    <mergeCell ref="BZ54:CA55"/>
    <mergeCell ref="CB54:CC55"/>
    <mergeCell ref="T44:U45"/>
    <mergeCell ref="V44:W45"/>
    <mergeCell ref="X44:Y45"/>
    <mergeCell ref="AJ44:AK45"/>
    <mergeCell ref="AP44:AQ45"/>
    <mergeCell ref="AR44:AS45"/>
    <mergeCell ref="AT44:AU45"/>
    <mergeCell ref="AV44:AW45"/>
    <mergeCell ref="AX44:AY45"/>
    <mergeCell ref="AZ44:BA45"/>
    <mergeCell ref="BB44:BC45"/>
    <mergeCell ref="BJ40:BK41"/>
    <mergeCell ref="BL40:BM41"/>
    <mergeCell ref="AN56:AO57"/>
    <mergeCell ref="BD56:BE57"/>
    <mergeCell ref="BV56:BW57"/>
    <mergeCell ref="BX56:BY57"/>
    <mergeCell ref="BZ56:CA57"/>
    <mergeCell ref="CB56:CC57"/>
    <mergeCell ref="CD56:CE57"/>
    <mergeCell ref="CF56:CG57"/>
    <mergeCell ref="CJ56:CK57"/>
    <mergeCell ref="AF56:AG57"/>
    <mergeCell ref="AH56:AI57"/>
    <mergeCell ref="BF54:BG55"/>
    <mergeCell ref="BH54:BI55"/>
    <mergeCell ref="BJ54:BK55"/>
    <mergeCell ref="BL54:BM55"/>
    <mergeCell ref="BN54:BO55"/>
    <mergeCell ref="BP54:BQ55"/>
    <mergeCell ref="BR54:BS55"/>
    <mergeCell ref="BT54:BU55"/>
    <mergeCell ref="AF54:AG55"/>
    <mergeCell ref="AH54:AI55"/>
    <mergeCell ref="CM22:CR37"/>
    <mergeCell ref="CM38:CR53"/>
    <mergeCell ref="CM54:CR69"/>
    <mergeCell ref="Z22:AA23"/>
    <mergeCell ref="AB22:AC23"/>
    <mergeCell ref="AD22:AE23"/>
    <mergeCell ref="AF22:AG23"/>
    <mergeCell ref="AH22:AI23"/>
    <mergeCell ref="Z24:AA25"/>
    <mergeCell ref="AB24:AC25"/>
    <mergeCell ref="AD24:AE25"/>
    <mergeCell ref="AF24:AG25"/>
    <mergeCell ref="AH24:AI25"/>
    <mergeCell ref="Z26:AA27"/>
    <mergeCell ref="AB26:AC27"/>
    <mergeCell ref="AD26:AE27"/>
    <mergeCell ref="BX60:BY61"/>
    <mergeCell ref="BZ60:CA61"/>
    <mergeCell ref="CB60:CC61"/>
    <mergeCell ref="CD60:CE61"/>
    <mergeCell ref="CF60:CG61"/>
    <mergeCell ref="Z56:AA57"/>
    <mergeCell ref="Z38:AA39"/>
    <mergeCell ref="AB38:AC39"/>
    <mergeCell ref="AD38:AE39"/>
    <mergeCell ref="AF38:AG39"/>
    <mergeCell ref="CB58:CC59"/>
    <mergeCell ref="CD54:CE55"/>
    <mergeCell ref="CF54:CG55"/>
    <mergeCell ref="CH54:CI55"/>
    <mergeCell ref="CJ54:CK55"/>
    <mergeCell ref="CD58:CE59"/>
    <mergeCell ref="BD60:BE61"/>
    <mergeCell ref="BV60:BW61"/>
    <mergeCell ref="BF60:BG61"/>
    <mergeCell ref="BH60:BI61"/>
    <mergeCell ref="BJ60:BK61"/>
    <mergeCell ref="BL60:BM61"/>
    <mergeCell ref="BN60:BO61"/>
    <mergeCell ref="BP60:BQ61"/>
    <mergeCell ref="BR60:BS61"/>
    <mergeCell ref="BZ58:CA59"/>
    <mergeCell ref="AL60:AM61"/>
    <mergeCell ref="AN60:AO61"/>
    <mergeCell ref="Z48:AA49"/>
    <mergeCell ref="AB48:AC49"/>
    <mergeCell ref="AD48:AE49"/>
    <mergeCell ref="AF48:AG49"/>
    <mergeCell ref="AH48:AI49"/>
    <mergeCell ref="Z50:AA51"/>
    <mergeCell ref="AB50:AC51"/>
    <mergeCell ref="AD50:AE51"/>
    <mergeCell ref="AF50:AG51"/>
    <mergeCell ref="AH50:AI51"/>
    <mergeCell ref="BV58:BW59"/>
    <mergeCell ref="AX48:AY49"/>
    <mergeCell ref="AZ48:BA49"/>
    <mergeCell ref="BB48:BC49"/>
    <mergeCell ref="AZ58:BA59"/>
    <mergeCell ref="BB58:BC59"/>
    <mergeCell ref="AP60:AQ61"/>
    <mergeCell ref="AR60:AS61"/>
    <mergeCell ref="AT60:AU61"/>
    <mergeCell ref="AV60:AW61"/>
    <mergeCell ref="AR40:AS41"/>
    <mergeCell ref="AT40:AU41"/>
    <mergeCell ref="AV40:AW41"/>
    <mergeCell ref="AX40:AY41"/>
    <mergeCell ref="AZ40:BA41"/>
    <mergeCell ref="E70:I85"/>
    <mergeCell ref="E54:I69"/>
    <mergeCell ref="BT60:BU61"/>
    <mergeCell ref="J58:K59"/>
    <mergeCell ref="L58:M59"/>
    <mergeCell ref="N58:O59"/>
    <mergeCell ref="P58:Q59"/>
    <mergeCell ref="R58:S59"/>
    <mergeCell ref="T58:U59"/>
    <mergeCell ref="V58:W59"/>
    <mergeCell ref="X58:Y59"/>
    <mergeCell ref="AJ58:AK59"/>
    <mergeCell ref="AL58:AM59"/>
    <mergeCell ref="AN58:AO59"/>
    <mergeCell ref="BD58:BE59"/>
    <mergeCell ref="N82:O83"/>
    <mergeCell ref="L84:M85"/>
    <mergeCell ref="N84:O85"/>
    <mergeCell ref="J84:K85"/>
    <mergeCell ref="P84:Q85"/>
    <mergeCell ref="R84:S85"/>
    <mergeCell ref="R78:S79"/>
    <mergeCell ref="AP70:AQ71"/>
    <mergeCell ref="AR70:AS71"/>
    <mergeCell ref="AT70:AU71"/>
    <mergeCell ref="AV70:AW71"/>
    <mergeCell ref="AX70:AY71"/>
    <mergeCell ref="AZ70:BA71"/>
    <mergeCell ref="BB70:BC71"/>
    <mergeCell ref="J70:K71"/>
    <mergeCell ref="L70:M71"/>
    <mergeCell ref="T70:U71"/>
    <mergeCell ref="V70:W71"/>
    <mergeCell ref="X70:Y71"/>
    <mergeCell ref="Z64:AA65"/>
    <mergeCell ref="AB64:AC65"/>
    <mergeCell ref="AD64:AE65"/>
    <mergeCell ref="AF64:AG65"/>
    <mergeCell ref="AH64:AI65"/>
    <mergeCell ref="Z66:AA67"/>
    <mergeCell ref="AB66:AC67"/>
    <mergeCell ref="AD66:AE67"/>
    <mergeCell ref="AF66:AG67"/>
    <mergeCell ref="R60:S61"/>
    <mergeCell ref="T60:U61"/>
    <mergeCell ref="V60:W61"/>
    <mergeCell ref="X60:Y61"/>
    <mergeCell ref="AJ60:AK61"/>
    <mergeCell ref="Z62:AA63"/>
    <mergeCell ref="AB62:AC63"/>
    <mergeCell ref="AD62:AE63"/>
    <mergeCell ref="AF62:AG63"/>
    <mergeCell ref="AH62:AI63"/>
    <mergeCell ref="AJ62:AK63"/>
    <mergeCell ref="V68:W69"/>
    <mergeCell ref="X68:Y69"/>
    <mergeCell ref="T62:U63"/>
    <mergeCell ref="V62:W63"/>
    <mergeCell ref="X62:Y63"/>
    <mergeCell ref="T64:U65"/>
    <mergeCell ref="V64:W65"/>
    <mergeCell ref="X64:Y65"/>
    <mergeCell ref="AJ66:AK67"/>
    <mergeCell ref="X74:Y75"/>
    <mergeCell ref="AB70:AC71"/>
    <mergeCell ref="AD70:AE71"/>
    <mergeCell ref="AF70:AG71"/>
    <mergeCell ref="AH70:AI71"/>
    <mergeCell ref="Z72:AA73"/>
    <mergeCell ref="AB72:AC73"/>
    <mergeCell ref="AD72:AE73"/>
    <mergeCell ref="AF72:AG73"/>
    <mergeCell ref="AH72:AI73"/>
    <mergeCell ref="BD74:BE75"/>
    <mergeCell ref="AH66:AI67"/>
    <mergeCell ref="Z68:AA69"/>
    <mergeCell ref="AB68:AC69"/>
    <mergeCell ref="AD68:AE69"/>
    <mergeCell ref="AF68:AG69"/>
    <mergeCell ref="AH68:AI69"/>
    <mergeCell ref="Z74:AA75"/>
    <mergeCell ref="AP66:AQ67"/>
    <mergeCell ref="AR66:AS67"/>
    <mergeCell ref="AT66:AU67"/>
    <mergeCell ref="AV66:AW67"/>
    <mergeCell ref="AX66:AY67"/>
    <mergeCell ref="AZ66:BA67"/>
    <mergeCell ref="BB66:BC67"/>
    <mergeCell ref="AP68:AQ69"/>
    <mergeCell ref="AR68:AS69"/>
    <mergeCell ref="AT68:AU69"/>
    <mergeCell ref="AV68:AW69"/>
    <mergeCell ref="AN68:AO69"/>
    <mergeCell ref="AL66:AM67"/>
    <mergeCell ref="AX68:AY69"/>
    <mergeCell ref="BV74:BW75"/>
    <mergeCell ref="BX74:BY75"/>
    <mergeCell ref="BZ74:CA75"/>
    <mergeCell ref="BF74:BG75"/>
    <mergeCell ref="BH74:BI75"/>
    <mergeCell ref="BJ74:BK75"/>
    <mergeCell ref="BL74:BM75"/>
    <mergeCell ref="BN74:BO75"/>
    <mergeCell ref="BP74:BQ75"/>
    <mergeCell ref="BR74:BS75"/>
    <mergeCell ref="BT74:BU75"/>
    <mergeCell ref="AJ70:AK71"/>
    <mergeCell ref="AL70:AM71"/>
    <mergeCell ref="AN70:AO71"/>
    <mergeCell ref="BD70:BE71"/>
    <mergeCell ref="BV70:BW71"/>
    <mergeCell ref="BX70:BY71"/>
    <mergeCell ref="BZ70:CA71"/>
    <mergeCell ref="AJ74:AK75"/>
    <mergeCell ref="AL74:AM75"/>
    <mergeCell ref="AN74:AO75"/>
    <mergeCell ref="AZ68:BA69"/>
    <mergeCell ref="BB68:BC69"/>
    <mergeCell ref="AT74:AU75"/>
    <mergeCell ref="AV74:AW75"/>
    <mergeCell ref="AX74:AY75"/>
    <mergeCell ref="AZ74:BA75"/>
    <mergeCell ref="BB74:BC75"/>
    <mergeCell ref="CF70:CG71"/>
    <mergeCell ref="CH70:CI71"/>
    <mergeCell ref="CJ70:CK71"/>
    <mergeCell ref="J72:K73"/>
    <mergeCell ref="L72:M73"/>
    <mergeCell ref="N72:O73"/>
    <mergeCell ref="P72:Q73"/>
    <mergeCell ref="R72:S73"/>
    <mergeCell ref="T72:U73"/>
    <mergeCell ref="V72:W73"/>
    <mergeCell ref="X72:Y73"/>
    <mergeCell ref="AJ72:AK73"/>
    <mergeCell ref="AL72:AM73"/>
    <mergeCell ref="AN72:AO73"/>
    <mergeCell ref="BD72:BE73"/>
    <mergeCell ref="BV72:BW73"/>
    <mergeCell ref="BX72:BY73"/>
    <mergeCell ref="BZ72:CA73"/>
    <mergeCell ref="CB72:CC73"/>
    <mergeCell ref="CD72:CE73"/>
    <mergeCell ref="CF72:CG73"/>
    <mergeCell ref="CH72:CI73"/>
    <mergeCell ref="CJ72:CK73"/>
    <mergeCell ref="BF72:BG73"/>
    <mergeCell ref="BH72:BI73"/>
    <mergeCell ref="BJ72:BK73"/>
    <mergeCell ref="BL72:BM73"/>
    <mergeCell ref="BN72:BO73"/>
    <mergeCell ref="BP72:BQ73"/>
    <mergeCell ref="BR72:BS73"/>
    <mergeCell ref="BT72:BU73"/>
    <mergeCell ref="Z70:AA71"/>
    <mergeCell ref="AF30:AG31"/>
    <mergeCell ref="AH30:AI31"/>
    <mergeCell ref="CF74:CG75"/>
    <mergeCell ref="CH74:CI75"/>
    <mergeCell ref="CJ74:CK75"/>
    <mergeCell ref="J76:K77"/>
    <mergeCell ref="L76:M77"/>
    <mergeCell ref="N76:O77"/>
    <mergeCell ref="P76:Q77"/>
    <mergeCell ref="R76:S77"/>
    <mergeCell ref="T76:U77"/>
    <mergeCell ref="V76:W77"/>
    <mergeCell ref="X76:Y77"/>
    <mergeCell ref="AJ76:AK77"/>
    <mergeCell ref="AL76:AM77"/>
    <mergeCell ref="AN76:AO77"/>
    <mergeCell ref="BD76:BE77"/>
    <mergeCell ref="BV76:BW77"/>
    <mergeCell ref="BX76:BY77"/>
    <mergeCell ref="BZ76:CA77"/>
    <mergeCell ref="CB76:CC77"/>
    <mergeCell ref="CD76:CE77"/>
    <mergeCell ref="CF76:CG77"/>
    <mergeCell ref="CH76:CI77"/>
    <mergeCell ref="AF76:AG77"/>
    <mergeCell ref="AH76:AI77"/>
    <mergeCell ref="Z76:AA77"/>
    <mergeCell ref="AB76:AC77"/>
    <mergeCell ref="AD76:AE77"/>
    <mergeCell ref="AP76:AQ77"/>
    <mergeCell ref="AR76:AS77"/>
    <mergeCell ref="AT76:AU77"/>
    <mergeCell ref="BB10:BC11"/>
    <mergeCell ref="AP12:AQ13"/>
    <mergeCell ref="AB74:AC75"/>
    <mergeCell ref="AD74:AE75"/>
    <mergeCell ref="AF74:AG75"/>
    <mergeCell ref="AH74:AI75"/>
    <mergeCell ref="AP14:AQ15"/>
    <mergeCell ref="AR14:AS15"/>
    <mergeCell ref="AT14:AU15"/>
    <mergeCell ref="AV14:AW15"/>
    <mergeCell ref="AX14:AY15"/>
    <mergeCell ref="AZ14:BA15"/>
    <mergeCell ref="BB14:BC15"/>
    <mergeCell ref="AP16:AQ17"/>
    <mergeCell ref="AR16:AS17"/>
    <mergeCell ref="AT16:AU17"/>
    <mergeCell ref="AV16:AW17"/>
    <mergeCell ref="AX16:AY17"/>
    <mergeCell ref="AZ16:BA17"/>
    <mergeCell ref="AH14:AI15"/>
    <mergeCell ref="AB16:AC17"/>
    <mergeCell ref="AD16:AE17"/>
    <mergeCell ref="AF16:AG17"/>
    <mergeCell ref="AH16:AI17"/>
    <mergeCell ref="AF26:AG27"/>
    <mergeCell ref="AH26:AI27"/>
    <mergeCell ref="AB28:AC29"/>
    <mergeCell ref="AD28:AE29"/>
    <mergeCell ref="AF28:AG29"/>
    <mergeCell ref="AH28:AI29"/>
    <mergeCell ref="AB30:AC31"/>
    <mergeCell ref="AD30:AE31"/>
    <mergeCell ref="AR20:AS21"/>
    <mergeCell ref="AT20:AU21"/>
    <mergeCell ref="AV20:AW21"/>
    <mergeCell ref="AX20:AY21"/>
    <mergeCell ref="Z82:AA83"/>
    <mergeCell ref="AB82:AC83"/>
    <mergeCell ref="AD82:AE83"/>
    <mergeCell ref="AF82:AG83"/>
    <mergeCell ref="AH82:AI83"/>
    <mergeCell ref="AR24:AS25"/>
    <mergeCell ref="AT24:AU25"/>
    <mergeCell ref="AV24:AW25"/>
    <mergeCell ref="AX24:AY25"/>
    <mergeCell ref="AZ24:BA25"/>
    <mergeCell ref="BB24:BC25"/>
    <mergeCell ref="AR26:AS27"/>
    <mergeCell ref="AT26:AU27"/>
    <mergeCell ref="AV26:AW27"/>
    <mergeCell ref="AX26:AY27"/>
    <mergeCell ref="AZ26:BA27"/>
    <mergeCell ref="BB26:BC27"/>
    <mergeCell ref="AR28:AS29"/>
    <mergeCell ref="AT28:AU29"/>
    <mergeCell ref="Z58:AA59"/>
    <mergeCell ref="AB58:AC59"/>
    <mergeCell ref="AD58:AE59"/>
    <mergeCell ref="AF58:AG59"/>
    <mergeCell ref="AH58:AI59"/>
    <mergeCell ref="Z60:AA61"/>
    <mergeCell ref="AB60:AC61"/>
    <mergeCell ref="AD60:AE61"/>
    <mergeCell ref="AF60:AG61"/>
    <mergeCell ref="Z84:AA85"/>
    <mergeCell ref="AB84:AC85"/>
    <mergeCell ref="AD84:AE85"/>
    <mergeCell ref="AF84:AG85"/>
    <mergeCell ref="AH84:AI85"/>
    <mergeCell ref="Z78:AA79"/>
    <mergeCell ref="AB78:AC79"/>
    <mergeCell ref="AD78:AE79"/>
    <mergeCell ref="AF78:AG79"/>
    <mergeCell ref="AH78:AI79"/>
    <mergeCell ref="Z80:AA81"/>
    <mergeCell ref="AB80:AC81"/>
    <mergeCell ref="AD80:AE81"/>
    <mergeCell ref="AF80:AG81"/>
    <mergeCell ref="AH80:AI81"/>
    <mergeCell ref="Z86:AO91"/>
    <mergeCell ref="AP6:AQ7"/>
    <mergeCell ref="AP24:AQ25"/>
    <mergeCell ref="AP26:AQ27"/>
    <mergeCell ref="AP28:AQ29"/>
    <mergeCell ref="AP40:AQ41"/>
    <mergeCell ref="AP52:AQ53"/>
    <mergeCell ref="AP84:AQ85"/>
    <mergeCell ref="AP18:AQ19"/>
    <mergeCell ref="AP20:AQ21"/>
    <mergeCell ref="AH60:AI61"/>
    <mergeCell ref="AD52:AE53"/>
    <mergeCell ref="AF52:AG53"/>
    <mergeCell ref="AH52:AI53"/>
    <mergeCell ref="Z16:AA17"/>
    <mergeCell ref="Z28:AA29"/>
    <mergeCell ref="Z30:AA31"/>
    <mergeCell ref="AR6:AS7"/>
    <mergeCell ref="AT6:AU7"/>
    <mergeCell ref="AV6:AW7"/>
    <mergeCell ref="AX6:AY7"/>
    <mergeCell ref="AZ6:BA7"/>
    <mergeCell ref="BB6:BC7"/>
    <mergeCell ref="AP8:AQ9"/>
    <mergeCell ref="AR8:AS9"/>
    <mergeCell ref="AT8:AU9"/>
    <mergeCell ref="AV8:AW9"/>
    <mergeCell ref="AX8:AY9"/>
    <mergeCell ref="AZ8:BA9"/>
    <mergeCell ref="BB8:BC9"/>
    <mergeCell ref="AP10:AQ11"/>
    <mergeCell ref="AR10:AS11"/>
    <mergeCell ref="AT10:AU11"/>
    <mergeCell ref="AP22:AQ23"/>
    <mergeCell ref="AR22:AS23"/>
    <mergeCell ref="AT22:AU23"/>
    <mergeCell ref="AV22:AW23"/>
    <mergeCell ref="AX22:AY23"/>
    <mergeCell ref="AZ22:BA23"/>
    <mergeCell ref="BB22:BC23"/>
    <mergeCell ref="AZ20:BA21"/>
    <mergeCell ref="BB20:BC21"/>
    <mergeCell ref="BB16:BC17"/>
    <mergeCell ref="AR18:AS19"/>
    <mergeCell ref="AT18:AU19"/>
    <mergeCell ref="AV18:AW19"/>
    <mergeCell ref="AX18:AY19"/>
    <mergeCell ref="AZ18:BA19"/>
    <mergeCell ref="BB18:BC19"/>
    <mergeCell ref="AV28:AW29"/>
    <mergeCell ref="AX28:AY29"/>
    <mergeCell ref="AZ28:BA29"/>
    <mergeCell ref="BB28:BC29"/>
    <mergeCell ref="AP30:AQ31"/>
    <mergeCell ref="AR30:AS31"/>
    <mergeCell ref="AT30:AU31"/>
    <mergeCell ref="AV30:AW31"/>
    <mergeCell ref="AX30:AY31"/>
    <mergeCell ref="AZ30:BA31"/>
    <mergeCell ref="BB30:BC31"/>
    <mergeCell ref="AP38:AQ39"/>
    <mergeCell ref="AR38:AS39"/>
    <mergeCell ref="AT38:AU39"/>
    <mergeCell ref="AV38:AW39"/>
    <mergeCell ref="AX38:AY39"/>
    <mergeCell ref="AZ38:BA39"/>
    <mergeCell ref="BB38:BC39"/>
    <mergeCell ref="BB40:BC41"/>
    <mergeCell ref="AP50:AQ51"/>
    <mergeCell ref="AR50:AS51"/>
    <mergeCell ref="AT50:AU51"/>
    <mergeCell ref="AV50:AW51"/>
    <mergeCell ref="AX50:AY51"/>
    <mergeCell ref="AZ50:BA51"/>
    <mergeCell ref="BB50:BC51"/>
    <mergeCell ref="AP42:AQ43"/>
    <mergeCell ref="AR42:AS43"/>
    <mergeCell ref="AT42:AU43"/>
    <mergeCell ref="AV42:AW43"/>
    <mergeCell ref="AX42:AY43"/>
    <mergeCell ref="AZ42:BA43"/>
    <mergeCell ref="BB42:BC43"/>
    <mergeCell ref="AR52:AS53"/>
    <mergeCell ref="AT52:AU53"/>
    <mergeCell ref="AV52:AW53"/>
    <mergeCell ref="AX52:AY53"/>
    <mergeCell ref="AZ52:BA53"/>
    <mergeCell ref="BB52:BC53"/>
    <mergeCell ref="AP46:AQ47"/>
    <mergeCell ref="AR46:AS47"/>
    <mergeCell ref="AT46:AU47"/>
    <mergeCell ref="AV46:AW47"/>
    <mergeCell ref="AX46:AY47"/>
    <mergeCell ref="AZ46:BA47"/>
    <mergeCell ref="BB46:BC47"/>
    <mergeCell ref="AP48:AQ49"/>
    <mergeCell ref="AR48:AS49"/>
    <mergeCell ref="AT48:AU49"/>
    <mergeCell ref="AV48:AW49"/>
    <mergeCell ref="AX60:AY61"/>
    <mergeCell ref="AZ60:BA61"/>
    <mergeCell ref="BB60:BC61"/>
    <mergeCell ref="AP54:AQ55"/>
    <mergeCell ref="AR54:AS55"/>
    <mergeCell ref="AT54:AU55"/>
    <mergeCell ref="AV54:AW55"/>
    <mergeCell ref="AX54:AY55"/>
    <mergeCell ref="AZ54:BA55"/>
    <mergeCell ref="BB54:BC55"/>
    <mergeCell ref="AP56:AQ57"/>
    <mergeCell ref="AR56:AS57"/>
    <mergeCell ref="AT56:AU57"/>
    <mergeCell ref="AV56:AW57"/>
    <mergeCell ref="AX56:AY57"/>
    <mergeCell ref="AZ56:BA57"/>
    <mergeCell ref="BB56:BC57"/>
    <mergeCell ref="AP58:AQ59"/>
    <mergeCell ref="AR58:AS59"/>
    <mergeCell ref="AT58:AU59"/>
    <mergeCell ref="AV58:AW59"/>
    <mergeCell ref="AX58:AY59"/>
    <mergeCell ref="AP62:AQ63"/>
    <mergeCell ref="AR62:AS63"/>
    <mergeCell ref="AT62:AU63"/>
    <mergeCell ref="AV62:AW63"/>
    <mergeCell ref="AX62:AY63"/>
    <mergeCell ref="AZ62:BA63"/>
    <mergeCell ref="BB62:BC63"/>
    <mergeCell ref="AP64:AQ65"/>
    <mergeCell ref="AR64:AS65"/>
    <mergeCell ref="AT64:AU65"/>
    <mergeCell ref="AV64:AW65"/>
    <mergeCell ref="AX64:AY65"/>
    <mergeCell ref="AZ64:BA65"/>
    <mergeCell ref="BB64:BC65"/>
    <mergeCell ref="AZ76:BA77"/>
    <mergeCell ref="BB76:BC77"/>
    <mergeCell ref="AP78:AQ79"/>
    <mergeCell ref="AR78:AS79"/>
    <mergeCell ref="AT78:AU79"/>
    <mergeCell ref="AV78:AW79"/>
    <mergeCell ref="AX78:AY79"/>
    <mergeCell ref="AZ78:BA79"/>
    <mergeCell ref="BB78:BC79"/>
    <mergeCell ref="AP72:AQ73"/>
    <mergeCell ref="AR72:AS73"/>
    <mergeCell ref="AT72:AU73"/>
    <mergeCell ref="AV72:AW73"/>
    <mergeCell ref="AX72:AY73"/>
    <mergeCell ref="AZ72:BA73"/>
    <mergeCell ref="BB72:BC73"/>
    <mergeCell ref="AP74:AQ75"/>
    <mergeCell ref="AR74:AS75"/>
    <mergeCell ref="AV76:AW77"/>
    <mergeCell ref="AX76:AY77"/>
    <mergeCell ref="AR84:AS85"/>
    <mergeCell ref="AT84:AU85"/>
    <mergeCell ref="AV84:AW85"/>
    <mergeCell ref="AX84:AY85"/>
    <mergeCell ref="AZ84:BA85"/>
    <mergeCell ref="BB84:BC85"/>
    <mergeCell ref="AP86:BE91"/>
    <mergeCell ref="AP80:AQ81"/>
    <mergeCell ref="AR80:AS81"/>
    <mergeCell ref="AT80:AU81"/>
    <mergeCell ref="AV80:AW81"/>
    <mergeCell ref="AX80:AY81"/>
    <mergeCell ref="AZ80:BA81"/>
    <mergeCell ref="BB80:BC81"/>
    <mergeCell ref="AP82:AQ83"/>
    <mergeCell ref="AR82:AS83"/>
    <mergeCell ref="AT82:AU83"/>
    <mergeCell ref="AV82:AW83"/>
    <mergeCell ref="AX82:AY83"/>
    <mergeCell ref="AZ82:BA83"/>
    <mergeCell ref="BB82:BC83"/>
    <mergeCell ref="BL18:BM19"/>
    <mergeCell ref="BN18:BO19"/>
    <mergeCell ref="BP18:BQ19"/>
    <mergeCell ref="BR18:BS19"/>
    <mergeCell ref="BT18:BU19"/>
    <mergeCell ref="BF8:BG9"/>
    <mergeCell ref="BH8:BI9"/>
    <mergeCell ref="BJ8:BK9"/>
    <mergeCell ref="BL8:BM9"/>
    <mergeCell ref="BN8:BO9"/>
    <mergeCell ref="BP8:BQ9"/>
    <mergeCell ref="BR8:BS9"/>
    <mergeCell ref="BT8:BU9"/>
    <mergeCell ref="BF10:BG11"/>
    <mergeCell ref="BH10:BI11"/>
    <mergeCell ref="BJ10:BK11"/>
    <mergeCell ref="BL10:BM11"/>
    <mergeCell ref="BN10:BO11"/>
    <mergeCell ref="BP10:BQ11"/>
    <mergeCell ref="BR10:BS11"/>
    <mergeCell ref="BT10:BU11"/>
    <mergeCell ref="BF12:BG13"/>
    <mergeCell ref="BH12:BI13"/>
    <mergeCell ref="BJ12:BK13"/>
    <mergeCell ref="BL12:BM13"/>
    <mergeCell ref="BN12:BO13"/>
    <mergeCell ref="BP12:BQ13"/>
    <mergeCell ref="BR12:BS13"/>
    <mergeCell ref="BT12:BU13"/>
    <mergeCell ref="BF24:BG25"/>
    <mergeCell ref="BH24:BI25"/>
    <mergeCell ref="BJ24:BK25"/>
    <mergeCell ref="BL24:BM25"/>
    <mergeCell ref="BN24:BO25"/>
    <mergeCell ref="BP24:BQ25"/>
    <mergeCell ref="BR24:BS25"/>
    <mergeCell ref="BT24:BU25"/>
    <mergeCell ref="BF26:BG27"/>
    <mergeCell ref="BH26:BI27"/>
    <mergeCell ref="BJ26:BK27"/>
    <mergeCell ref="BL26:BM27"/>
    <mergeCell ref="BN26:BO27"/>
    <mergeCell ref="BP26:BQ27"/>
    <mergeCell ref="BR26:BS27"/>
    <mergeCell ref="BT26:BU27"/>
    <mergeCell ref="BF20:BG21"/>
    <mergeCell ref="BH20:BI21"/>
    <mergeCell ref="BJ20:BK21"/>
    <mergeCell ref="BL20:BM21"/>
    <mergeCell ref="BN20:BO21"/>
    <mergeCell ref="BP20:BQ21"/>
    <mergeCell ref="BR20:BS21"/>
    <mergeCell ref="BT20:BU21"/>
    <mergeCell ref="BF22:BG23"/>
    <mergeCell ref="BH22:BI23"/>
    <mergeCell ref="BJ22:BK23"/>
    <mergeCell ref="BL22:BM23"/>
    <mergeCell ref="BN22:BO23"/>
    <mergeCell ref="BP22:BQ23"/>
    <mergeCell ref="BR22:BS23"/>
    <mergeCell ref="BT22:BU23"/>
    <mergeCell ref="BN34:BO35"/>
    <mergeCell ref="BP34:BQ35"/>
    <mergeCell ref="BR34:BS35"/>
    <mergeCell ref="BT34:BU35"/>
    <mergeCell ref="BF28:BG29"/>
    <mergeCell ref="BH28:BI29"/>
    <mergeCell ref="BJ28:BK29"/>
    <mergeCell ref="BL28:BM29"/>
    <mergeCell ref="BN28:BO29"/>
    <mergeCell ref="BP28:BQ29"/>
    <mergeCell ref="BR28:BS29"/>
    <mergeCell ref="BT28:BU29"/>
    <mergeCell ref="BF30:BG31"/>
    <mergeCell ref="BH30:BI31"/>
    <mergeCell ref="BJ30:BK31"/>
    <mergeCell ref="BL30:BM31"/>
    <mergeCell ref="BN30:BO31"/>
    <mergeCell ref="BP30:BQ31"/>
    <mergeCell ref="BR30:BS31"/>
    <mergeCell ref="BT30:BU31"/>
    <mergeCell ref="BL36:BM37"/>
    <mergeCell ref="BN36:BO37"/>
    <mergeCell ref="BP36:BQ37"/>
    <mergeCell ref="BR36:BS37"/>
    <mergeCell ref="BT36:BU37"/>
    <mergeCell ref="BF38:BG39"/>
    <mergeCell ref="BH38:BI39"/>
    <mergeCell ref="BJ38:BK39"/>
    <mergeCell ref="BL38:BM39"/>
    <mergeCell ref="BN38:BO39"/>
    <mergeCell ref="BP38:BQ39"/>
    <mergeCell ref="BR38:BS39"/>
    <mergeCell ref="BT38:BU39"/>
    <mergeCell ref="BJ52:BK53"/>
    <mergeCell ref="BL52:BM53"/>
    <mergeCell ref="BN52:BO53"/>
    <mergeCell ref="BP52:BQ53"/>
    <mergeCell ref="BR52:BS53"/>
    <mergeCell ref="BT52:BU53"/>
    <mergeCell ref="BF40:BG41"/>
    <mergeCell ref="BH40:BI41"/>
    <mergeCell ref="BT46:BU47"/>
    <mergeCell ref="BL48:BM49"/>
    <mergeCell ref="BN48:BO49"/>
    <mergeCell ref="BP48:BQ49"/>
    <mergeCell ref="BR48:BS49"/>
    <mergeCell ref="BT48:BU49"/>
    <mergeCell ref="BF50:BG51"/>
    <mergeCell ref="BH50:BI51"/>
    <mergeCell ref="BJ50:BK51"/>
    <mergeCell ref="BL50:BM51"/>
    <mergeCell ref="BN50:BO51"/>
    <mergeCell ref="BP50:BQ51"/>
    <mergeCell ref="BR50:BS51"/>
    <mergeCell ref="BT50:BU51"/>
    <mergeCell ref="BR66:BS67"/>
    <mergeCell ref="BT66:BU67"/>
    <mergeCell ref="BF56:BG57"/>
    <mergeCell ref="BH56:BI57"/>
    <mergeCell ref="BJ56:BK57"/>
    <mergeCell ref="BL56:BM57"/>
    <mergeCell ref="BN56:BO57"/>
    <mergeCell ref="BP56:BQ57"/>
    <mergeCell ref="BR56:BS57"/>
    <mergeCell ref="BT56:BU57"/>
    <mergeCell ref="BF58:BG59"/>
    <mergeCell ref="BH58:BI59"/>
    <mergeCell ref="BJ58:BK59"/>
    <mergeCell ref="BL58:BM59"/>
    <mergeCell ref="BN58:BO59"/>
    <mergeCell ref="BP58:BQ59"/>
    <mergeCell ref="BR58:BS59"/>
    <mergeCell ref="BT58:BU59"/>
    <mergeCell ref="BL64:BM65"/>
    <mergeCell ref="BF68:BG69"/>
    <mergeCell ref="BH68:BI69"/>
    <mergeCell ref="BJ68:BK69"/>
    <mergeCell ref="BL68:BM69"/>
    <mergeCell ref="BN68:BO69"/>
    <mergeCell ref="BP68:BQ69"/>
    <mergeCell ref="BR68:BS69"/>
    <mergeCell ref="BT68:BU69"/>
    <mergeCell ref="BF70:BG71"/>
    <mergeCell ref="BH70:BI71"/>
    <mergeCell ref="BJ70:BK71"/>
    <mergeCell ref="BL70:BM71"/>
    <mergeCell ref="BN70:BO71"/>
    <mergeCell ref="BP70:BQ71"/>
    <mergeCell ref="BR70:BS71"/>
    <mergeCell ref="BT70:BU71"/>
    <mergeCell ref="BF86:BU91"/>
    <mergeCell ref="BL82:BM83"/>
    <mergeCell ref="BV86:CK91"/>
    <mergeCell ref="BN82:BO83"/>
    <mergeCell ref="BP82:BQ83"/>
    <mergeCell ref="BR82:BS83"/>
    <mergeCell ref="BT82:BU83"/>
    <mergeCell ref="BF84:BG85"/>
    <mergeCell ref="BH84:BI85"/>
    <mergeCell ref="BJ84:BK85"/>
    <mergeCell ref="BL84:BM85"/>
    <mergeCell ref="BN84:BO85"/>
    <mergeCell ref="BP84:BQ85"/>
    <mergeCell ref="BR84:BS85"/>
    <mergeCell ref="BT84:BU85"/>
    <mergeCell ref="BF76:BG77"/>
    <mergeCell ref="BH76:BI77"/>
    <mergeCell ref="BJ76:BK77"/>
    <mergeCell ref="BL76:BM77"/>
    <mergeCell ref="BN76:BO77"/>
    <mergeCell ref="BP76:BQ77"/>
    <mergeCell ref="BR76:BS77"/>
    <mergeCell ref="BT76:BU77"/>
    <mergeCell ref="BF78:BG79"/>
    <mergeCell ref="BH78:BI79"/>
    <mergeCell ref="BJ78:BK79"/>
    <mergeCell ref="BL78:BM79"/>
    <mergeCell ref="BN78:BO79"/>
    <mergeCell ref="BP78:BQ79"/>
    <mergeCell ref="BR78:BS79"/>
    <mergeCell ref="BT78:BU79"/>
    <mergeCell ref="CJ76:CK77"/>
    <mergeCell ref="CF82:CG83"/>
    <mergeCell ref="CH82:CI83"/>
  </mergeCells>
  <pageMargins left="0.7" right="0.7" top="0.75" bottom="0.75" header="0.3" footer="0.3"/>
  <pageSetup orientation="portrait" r:id="rId1"/>
  <ignoredErrors>
    <ignoredError sqref="J8:Y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248"/>
  <sheetViews>
    <sheetView zoomScale="50" zoomScaleNormal="50" workbookViewId="0">
      <selection activeCell="Y15" sqref="Y15"/>
    </sheetView>
  </sheetViews>
  <sheetFormatPr baseColWidth="10" defaultRowHeight="15" x14ac:dyDescent="0.25"/>
  <cols>
    <col min="2" max="9" width="5.7109375" customWidth="1"/>
    <col min="10" max="11" width="11.7109375" bestFit="1" customWidth="1"/>
    <col min="12" max="43" width="6.28515625" customWidth="1"/>
    <col min="45" max="50" width="5.7109375" customWidth="1"/>
  </cols>
  <sheetData>
    <row r="1" spans="1:95" x14ac:dyDescent="0.25">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row>
    <row r="2" spans="1:95" ht="18" customHeight="1" x14ac:dyDescent="0.25">
      <c r="A2" s="22"/>
      <c r="B2" s="809" t="s">
        <v>141</v>
      </c>
      <c r="C2" s="810"/>
      <c r="D2" s="810"/>
      <c r="E2" s="810"/>
      <c r="F2" s="810"/>
      <c r="G2" s="810"/>
      <c r="H2" s="810"/>
      <c r="I2" s="810"/>
      <c r="J2" s="811" t="s">
        <v>1</v>
      </c>
      <c r="K2" s="811"/>
      <c r="L2" s="811"/>
      <c r="M2" s="811"/>
      <c r="N2" s="811"/>
      <c r="O2" s="811"/>
      <c r="P2" s="811"/>
      <c r="Q2" s="811"/>
      <c r="R2" s="811"/>
      <c r="S2" s="811"/>
      <c r="T2" s="811"/>
      <c r="U2" s="811"/>
      <c r="V2" s="811"/>
      <c r="W2" s="811"/>
      <c r="X2" s="811"/>
      <c r="Y2" s="811"/>
      <c r="Z2" s="811"/>
      <c r="AA2" s="811"/>
      <c r="AB2" s="811"/>
      <c r="AC2" s="811"/>
      <c r="AD2" s="811"/>
      <c r="AE2" s="811"/>
      <c r="AF2" s="811"/>
      <c r="AG2" s="811"/>
      <c r="AH2" s="811"/>
      <c r="AI2" s="811"/>
      <c r="AJ2" s="811"/>
      <c r="AK2" s="811"/>
      <c r="AL2" s="811"/>
      <c r="AM2" s="811"/>
      <c r="AN2" s="811"/>
      <c r="AO2" s="811"/>
      <c r="AP2" s="811"/>
      <c r="AQ2" s="811"/>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row>
    <row r="3" spans="1:95" ht="18.75" customHeight="1" x14ac:dyDescent="0.25">
      <c r="A3" s="22"/>
      <c r="B3" s="810"/>
      <c r="C3" s="810"/>
      <c r="D3" s="810"/>
      <c r="E3" s="810"/>
      <c r="F3" s="810"/>
      <c r="G3" s="810"/>
      <c r="H3" s="810"/>
      <c r="I3" s="810"/>
      <c r="J3" s="811"/>
      <c r="K3" s="811"/>
      <c r="L3" s="811"/>
      <c r="M3" s="811"/>
      <c r="N3" s="811"/>
      <c r="O3" s="811"/>
      <c r="P3" s="811"/>
      <c r="Q3" s="811"/>
      <c r="R3" s="811"/>
      <c r="S3" s="811"/>
      <c r="T3" s="811"/>
      <c r="U3" s="811"/>
      <c r="V3" s="811"/>
      <c r="W3" s="811"/>
      <c r="X3" s="811"/>
      <c r="Y3" s="811"/>
      <c r="Z3" s="811"/>
      <c r="AA3" s="811"/>
      <c r="AB3" s="811"/>
      <c r="AC3" s="811"/>
      <c r="AD3" s="811"/>
      <c r="AE3" s="811"/>
      <c r="AF3" s="811"/>
      <c r="AG3" s="811"/>
      <c r="AH3" s="811"/>
      <c r="AI3" s="811"/>
      <c r="AJ3" s="811"/>
      <c r="AK3" s="811"/>
      <c r="AL3" s="811"/>
      <c r="AM3" s="811"/>
      <c r="AN3" s="811"/>
      <c r="AO3" s="811"/>
      <c r="AP3" s="811"/>
      <c r="AQ3" s="811"/>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row>
    <row r="4" spans="1:95" ht="15" customHeight="1" x14ac:dyDescent="0.25">
      <c r="A4" s="22"/>
      <c r="B4" s="810"/>
      <c r="C4" s="810"/>
      <c r="D4" s="810"/>
      <c r="E4" s="810"/>
      <c r="F4" s="810"/>
      <c r="G4" s="810"/>
      <c r="H4" s="810"/>
      <c r="I4" s="810"/>
      <c r="J4" s="811"/>
      <c r="K4" s="811"/>
      <c r="L4" s="811"/>
      <c r="M4" s="811"/>
      <c r="N4" s="811"/>
      <c r="O4" s="811"/>
      <c r="P4" s="811"/>
      <c r="Q4" s="811"/>
      <c r="R4" s="811"/>
      <c r="S4" s="811"/>
      <c r="T4" s="811"/>
      <c r="U4" s="811"/>
      <c r="V4" s="811"/>
      <c r="W4" s="811"/>
      <c r="X4" s="811"/>
      <c r="Y4" s="811"/>
      <c r="Z4" s="811"/>
      <c r="AA4" s="811"/>
      <c r="AB4" s="811"/>
      <c r="AC4" s="811"/>
      <c r="AD4" s="811"/>
      <c r="AE4" s="811"/>
      <c r="AF4" s="811"/>
      <c r="AG4" s="811"/>
      <c r="AH4" s="811"/>
      <c r="AI4" s="811"/>
      <c r="AJ4" s="811"/>
      <c r="AK4" s="811"/>
      <c r="AL4" s="811"/>
      <c r="AM4" s="811"/>
      <c r="AN4" s="811"/>
      <c r="AO4" s="811"/>
      <c r="AP4" s="811"/>
      <c r="AQ4" s="811"/>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row>
    <row r="5" spans="1:95" ht="15.75" thickBot="1" x14ac:dyDescent="0.3">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row>
    <row r="6" spans="1:95" ht="18.600000000000001" customHeight="1" x14ac:dyDescent="0.4">
      <c r="A6" s="22"/>
      <c r="B6" s="812" t="s">
        <v>3</v>
      </c>
      <c r="C6" s="812"/>
      <c r="D6" s="813"/>
      <c r="E6" s="792" t="s">
        <v>108</v>
      </c>
      <c r="F6" s="793"/>
      <c r="G6" s="793"/>
      <c r="H6" s="793"/>
      <c r="I6" s="814"/>
      <c r="J6" s="68" t="e">
        <f>IF(AND('Mapa final'!#REF!="Muy Alta",'Mapa final'!#REF!="Leve"),CONCATENATE("R1C",'Mapa final'!#REF!),"")</f>
        <v>#REF!</v>
      </c>
      <c r="K6" s="69" t="e">
        <f>IF(AND('Mapa final'!#REF!="Muy Alta",'Mapa final'!#REF!="Leve"),CONCATENATE("R1C",'Mapa final'!#REF!),"")</f>
        <v>#REF!</v>
      </c>
      <c r="L6" s="69" t="e">
        <f>IF(AND('Mapa final'!#REF!="Muy Alta",'Mapa final'!#REF!="Leve"),CONCATENATE("R1C",'Mapa final'!#REF!),"")</f>
        <v>#REF!</v>
      </c>
      <c r="M6" s="68" t="e">
        <f>IF(AND('Mapa final'!#REF!="Muy Alta",'Mapa final'!#REF!="Leve"),CONCATENATE("R1C",'Mapa final'!#REF!),"")</f>
        <v>#REF!</v>
      </c>
      <c r="N6" s="69" t="e">
        <f>IF(AND('Mapa final'!#REF!="Muy Alta",'Mapa final'!#REF!="Leve"),CONCATENATE("R1C",'Mapa final'!#REF!),"")</f>
        <v>#REF!</v>
      </c>
      <c r="O6" s="69" t="e">
        <f>IF(AND('Mapa final'!#REF!="Muy Alta",'Mapa final'!#REF!="Leve"),CONCATENATE("R1C",'Mapa final'!#REF!),"")</f>
        <v>#REF!</v>
      </c>
      <c r="P6" s="68" t="e">
        <f>IF(AND('Mapa final'!#REF!="Muy Alta",'Mapa final'!#REF!="Leve"),CONCATENATE("R1C",'Mapa final'!#REF!),"")</f>
        <v>#REF!</v>
      </c>
      <c r="Q6" s="69" t="e">
        <f>IF(AND('Mapa final'!#REF!="Muy Alta",'Mapa final'!#REF!="Leve"),CONCATENATE("R1C",'Mapa final'!#REF!),"")</f>
        <v>#REF!</v>
      </c>
      <c r="R6" s="69" t="e">
        <f>IF(AND('Mapa final'!#REF!="Muy Alta",'Mapa final'!#REF!="Leve"),CONCATENATE("R1C",'Mapa final'!#REF!),"")</f>
        <v>#REF!</v>
      </c>
      <c r="S6" s="68" t="e">
        <f>IF(AND('Mapa final'!#REF!="Muy Alta",'Mapa final'!#REF!="Leve"),CONCATENATE("R1C",'Mapa final'!#REF!),"")</f>
        <v>#REF!</v>
      </c>
      <c r="T6" s="68" t="e">
        <f>IF(AND('Mapa final'!#REF!="Muy Alta",'Mapa final'!#REF!="Menor"),CONCATENATE("R1C",'Mapa final'!#REF!),"")</f>
        <v>#REF!</v>
      </c>
      <c r="U6" s="69" t="e">
        <f>IF(AND('Mapa final'!#REF!="Muy Alta",'Mapa final'!#REF!="Menor"),CONCATENATE("R1C",'Mapa final'!#REF!),"")</f>
        <v>#REF!</v>
      </c>
      <c r="V6" s="69" t="e">
        <f>IF(AND('Mapa final'!#REF!="Muy Alta",'Mapa final'!#REF!="Menor"),CONCATENATE("R1C",'Mapa final'!#REF!),"")</f>
        <v>#REF!</v>
      </c>
      <c r="W6" s="69" t="e">
        <f>IF(AND('Mapa final'!#REF!="Muy Alta",'Mapa final'!#REF!="Menor"),CONCATENATE("R1C",'Mapa final'!#REF!),"")</f>
        <v>#REF!</v>
      </c>
      <c r="X6" s="69" t="e">
        <f>IF(AND('Mapa final'!#REF!="Muy Alta",'Mapa final'!#REF!="Menor"),CONCATENATE("R1C",'Mapa final'!#REF!),"")</f>
        <v>#REF!</v>
      </c>
      <c r="Y6" s="70" t="e">
        <f>IF(AND('Mapa final'!#REF!="Muy Alta",'Mapa final'!#REF!="Menor"),CONCATENATE("R1C",'Mapa final'!#REF!),"")</f>
        <v>#REF!</v>
      </c>
      <c r="Z6" s="68" t="e">
        <f>IF(AND('Mapa final'!#REF!="Muy Alta",'Mapa final'!#REF!="Moderado"),CONCATENATE("R1C",'Mapa final'!#REF!),"")</f>
        <v>#REF!</v>
      </c>
      <c r="AA6" s="69" t="e">
        <f>IF(AND('Mapa final'!#REF!="Muy Alta",'Mapa final'!#REF!="Moderado"),CONCATENATE("R1C",'Mapa final'!#REF!),"")</f>
        <v>#REF!</v>
      </c>
      <c r="AB6" s="69" t="e">
        <f>IF(AND('Mapa final'!#REF!="Muy Alta",'Mapa final'!#REF!="Moderado"),CONCATENATE("R1C",'Mapa final'!#REF!),"")</f>
        <v>#REF!</v>
      </c>
      <c r="AC6" s="69" t="e">
        <f>IF(AND('Mapa final'!#REF!="Muy Alta",'Mapa final'!#REF!="Moderado"),CONCATENATE("R1C",'Mapa final'!#REF!),"")</f>
        <v>#REF!</v>
      </c>
      <c r="AD6" s="69" t="e">
        <f>IF(AND('Mapa final'!#REF!="Muy Alta",'Mapa final'!#REF!="Moderado"),CONCATENATE("R1C",'Mapa final'!#REF!),"")</f>
        <v>#REF!</v>
      </c>
      <c r="AE6" s="70" t="e">
        <f>IF(AND('Mapa final'!#REF!="Muy Alta",'Mapa final'!#REF!="Moderado"),CONCATENATE("R1C",'Mapa final'!#REF!),"")</f>
        <v>#REF!</v>
      </c>
      <c r="AF6" s="68" t="e">
        <f>IF(AND('Mapa final'!#REF!="Muy Alta",'Mapa final'!#REF!="Mayor"),CONCATENATE("R1C",'Mapa final'!#REF!),"")</f>
        <v>#REF!</v>
      </c>
      <c r="AG6" s="69" t="e">
        <f>IF(AND('Mapa final'!#REF!="Muy Alta",'Mapa final'!#REF!="Mayor"),CONCATENATE("R1C",'Mapa final'!#REF!),"")</f>
        <v>#REF!</v>
      </c>
      <c r="AH6" s="69" t="e">
        <f>IF(AND('Mapa final'!#REF!="Muy Alta",'Mapa final'!#REF!="Mayor"),CONCATENATE("R1C",'Mapa final'!#REF!),"")</f>
        <v>#REF!</v>
      </c>
      <c r="AI6" s="69" t="e">
        <f>IF(AND('Mapa final'!#REF!="Muy Alta",'Mapa final'!#REF!="Mayor"),CONCATENATE("R1C",'Mapa final'!#REF!),"")</f>
        <v>#REF!</v>
      </c>
      <c r="AJ6" s="69" t="e">
        <f>IF(AND('Mapa final'!#REF!="Muy Alta",'Mapa final'!#REF!="Mayor"),CONCATENATE("R1C",'Mapa final'!#REF!),"")</f>
        <v>#REF!</v>
      </c>
      <c r="AK6" s="70" t="e">
        <f>IF(AND('Mapa final'!#REF!="Muy Alta",'Mapa final'!#REF!="Mayor"),CONCATENATE("R1C",'Mapa final'!#REF!),"")</f>
        <v>#REF!</v>
      </c>
      <c r="AL6" s="71" t="e">
        <f>IF(AND('Mapa final'!#REF!="Muy Alta",'Mapa final'!#REF!="Catastrófico"),CONCATENATE("R1C",'Mapa final'!#REF!),"")</f>
        <v>#REF!</v>
      </c>
      <c r="AM6" s="72" t="e">
        <f>IF(AND('Mapa final'!#REF!="Muy Alta",'Mapa final'!#REF!="Catastrófico"),CONCATENATE("R1C",'Mapa final'!#REF!),"")</f>
        <v>#REF!</v>
      </c>
      <c r="AN6" s="72" t="e">
        <f>IF(AND('Mapa final'!#REF!="Muy Alta",'Mapa final'!#REF!="Catastrófico"),CONCATENATE("R1C",'Mapa final'!#REF!),"")</f>
        <v>#REF!</v>
      </c>
      <c r="AO6" s="72" t="e">
        <f>IF(AND('Mapa final'!#REF!="Muy Alta",'Mapa final'!#REF!="Catastrófico"),CONCATENATE("R1C",'Mapa final'!#REF!),"")</f>
        <v>#REF!</v>
      </c>
      <c r="AP6" s="72" t="e">
        <f>IF(AND('Mapa final'!#REF!="Muy Alta",'Mapa final'!#REF!="Catastrófico"),CONCATENATE("R1C",'Mapa final'!#REF!),"")</f>
        <v>#REF!</v>
      </c>
      <c r="AQ6" s="73" t="e">
        <f>IF(AND('Mapa final'!#REF!="Muy Alta",'Mapa final'!#REF!="Catastrófico"),CONCATENATE("R1C",'Mapa final'!#REF!),"")</f>
        <v>#REF!</v>
      </c>
      <c r="AR6" s="22"/>
      <c r="AS6" s="800" t="s">
        <v>74</v>
      </c>
      <c r="AT6" s="801"/>
      <c r="AU6" s="801"/>
      <c r="AV6" s="801"/>
      <c r="AW6" s="801"/>
      <c r="AX6" s="80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row>
    <row r="7" spans="1:95" ht="18.600000000000001" customHeight="1" x14ac:dyDescent="0.4">
      <c r="A7" s="22"/>
      <c r="B7" s="812"/>
      <c r="C7" s="812"/>
      <c r="D7" s="813"/>
      <c r="E7" s="796"/>
      <c r="F7" s="797"/>
      <c r="G7" s="797"/>
      <c r="H7" s="797"/>
      <c r="I7" s="815"/>
      <c r="J7" s="74" t="e">
        <f>IF(AND('Mapa final'!#REF!="Muy Alta",'Mapa final'!#REF!="Leve"),CONCATENATE("R2C",'Mapa final'!#REF!),"")</f>
        <v>#REF!</v>
      </c>
      <c r="K7" s="75" t="e">
        <f>IF(AND('Mapa final'!#REF!="Muy Alta",'Mapa final'!#REF!="Leve"),CONCATENATE("R2C",'Mapa final'!#REF!),"")</f>
        <v>#REF!</v>
      </c>
      <c r="L7" s="75" t="e">
        <f>IF(AND('Mapa final'!#REF!="Muy Alta",'Mapa final'!#REF!="Leve"),CONCATENATE("R2C",'Mapa final'!#REF!),"")</f>
        <v>#REF!</v>
      </c>
      <c r="M7" s="75" t="e">
        <f>IF(AND('Mapa final'!#REF!="Muy Alta",'Mapa final'!#REF!="Leve"),CONCATENATE("R2C",'Mapa final'!#REF!),"")</f>
        <v>#REF!</v>
      </c>
      <c r="N7" s="75" t="e">
        <f>IF(AND('Mapa final'!#REF!="Muy Alta",'Mapa final'!#REF!="Leve"),CONCATENATE("R2C",'Mapa final'!#REF!),"")</f>
        <v>#REF!</v>
      </c>
      <c r="O7" s="75" t="e">
        <f>IF(AND('Mapa final'!#REF!="Muy Alta",'Mapa final'!#REF!="Leve"),CONCATENATE("R2C",'Mapa final'!#REF!),"")</f>
        <v>#REF!</v>
      </c>
      <c r="P7" s="75" t="e">
        <f>IF(AND('Mapa final'!#REF!="Muy Alta",'Mapa final'!#REF!="Leve"),CONCATENATE("R2C",'Mapa final'!#REF!),"")</f>
        <v>#REF!</v>
      </c>
      <c r="Q7" s="75" t="e">
        <f>IF(AND('Mapa final'!#REF!="Muy Alta",'Mapa final'!#REF!="Leve"),CONCATENATE("R2C",'Mapa final'!#REF!),"")</f>
        <v>#REF!</v>
      </c>
      <c r="R7" s="75" t="e">
        <f>IF(AND('Mapa final'!#REF!="Muy Alta",'Mapa final'!#REF!="Leve"),CONCATENATE("R2C",'Mapa final'!#REF!),"")</f>
        <v>#REF!</v>
      </c>
      <c r="S7" s="75" t="e">
        <f>IF(AND('Mapa final'!#REF!="Muy Alta",'Mapa final'!#REF!="Leve"),CONCATENATE("R2C",'Mapa final'!#REF!),"")</f>
        <v>#REF!</v>
      </c>
      <c r="T7" s="74" t="e">
        <f>IF(AND('Mapa final'!#REF!="Muy Alta",'Mapa final'!#REF!="Menor"),CONCATENATE("R2C",'Mapa final'!#REF!),"")</f>
        <v>#REF!</v>
      </c>
      <c r="U7" s="75" t="e">
        <f>IF(AND('Mapa final'!#REF!="Muy Alta",'Mapa final'!#REF!="Menor"),CONCATENATE("R2C",'Mapa final'!#REF!),"")</f>
        <v>#REF!</v>
      </c>
      <c r="V7" s="75" t="e">
        <f>IF(AND('Mapa final'!#REF!="Muy Alta",'Mapa final'!#REF!="Menor"),CONCATENATE("R2C",'Mapa final'!#REF!),"")</f>
        <v>#REF!</v>
      </c>
      <c r="W7" s="75" t="e">
        <f>IF(AND('Mapa final'!#REF!="Muy Alta",'Mapa final'!#REF!="Menor"),CONCATENATE("R2C",'Mapa final'!#REF!),"")</f>
        <v>#REF!</v>
      </c>
      <c r="X7" s="75" t="e">
        <f>IF(AND('Mapa final'!#REF!="Muy Alta",'Mapa final'!#REF!="Menor"),CONCATENATE("R2C",'Mapa final'!#REF!),"")</f>
        <v>#REF!</v>
      </c>
      <c r="Y7" s="76" t="e">
        <f>IF(AND('Mapa final'!#REF!="Muy Alta",'Mapa final'!#REF!="Menor"),CONCATENATE("R2C",'Mapa final'!#REF!),"")</f>
        <v>#REF!</v>
      </c>
      <c r="Z7" s="74" t="e">
        <f>IF(AND('Mapa final'!#REF!="Muy Alta",'Mapa final'!#REF!="Moderado"),CONCATENATE("R2C",'Mapa final'!#REF!),"")</f>
        <v>#REF!</v>
      </c>
      <c r="AA7" s="75" t="e">
        <f>IF(AND('Mapa final'!#REF!="Muy Alta",'Mapa final'!#REF!="Moderado"),CONCATENATE("R2C",'Mapa final'!#REF!),"")</f>
        <v>#REF!</v>
      </c>
      <c r="AB7" s="75" t="e">
        <f>IF(AND('Mapa final'!#REF!="Muy Alta",'Mapa final'!#REF!="Moderado"),CONCATENATE("R2C",'Mapa final'!#REF!),"")</f>
        <v>#REF!</v>
      </c>
      <c r="AC7" s="75" t="e">
        <f>IF(AND('Mapa final'!#REF!="Muy Alta",'Mapa final'!#REF!="Moderado"),CONCATENATE("R2C",'Mapa final'!#REF!),"")</f>
        <v>#REF!</v>
      </c>
      <c r="AD7" s="75" t="e">
        <f>IF(AND('Mapa final'!#REF!="Muy Alta",'Mapa final'!#REF!="Moderado"),CONCATENATE("R2C",'Mapa final'!#REF!),"")</f>
        <v>#REF!</v>
      </c>
      <c r="AE7" s="76" t="e">
        <f>IF(AND('Mapa final'!#REF!="Muy Alta",'Mapa final'!#REF!="Moderado"),CONCATENATE("R2C",'Mapa final'!#REF!),"")</f>
        <v>#REF!</v>
      </c>
      <c r="AF7" s="74" t="e">
        <f>IF(AND('Mapa final'!#REF!="Muy Alta",'Mapa final'!#REF!="Mayor"),CONCATENATE("R2C",'Mapa final'!#REF!),"")</f>
        <v>#REF!</v>
      </c>
      <c r="AG7" s="75" t="e">
        <f>IF(AND('Mapa final'!#REF!="Muy Alta",'Mapa final'!#REF!="Mayor"),CONCATENATE("R2C",'Mapa final'!#REF!),"")</f>
        <v>#REF!</v>
      </c>
      <c r="AH7" s="75" t="e">
        <f>IF(AND('Mapa final'!#REF!="Muy Alta",'Mapa final'!#REF!="Mayor"),CONCATENATE("R2C",'Mapa final'!#REF!),"")</f>
        <v>#REF!</v>
      </c>
      <c r="AI7" s="75" t="e">
        <f>IF(AND('Mapa final'!#REF!="Muy Alta",'Mapa final'!#REF!="Mayor"),CONCATENATE("R2C",'Mapa final'!#REF!),"")</f>
        <v>#REF!</v>
      </c>
      <c r="AJ7" s="75" t="e">
        <f>IF(AND('Mapa final'!#REF!="Muy Alta",'Mapa final'!#REF!="Mayor"),CONCATENATE("R2C",'Mapa final'!#REF!),"")</f>
        <v>#REF!</v>
      </c>
      <c r="AK7" s="76" t="e">
        <f>IF(AND('Mapa final'!#REF!="Muy Alta",'Mapa final'!#REF!="Mayor"),CONCATENATE("R2C",'Mapa final'!#REF!),"")</f>
        <v>#REF!</v>
      </c>
      <c r="AL7" s="77" t="e">
        <f>IF(AND('Mapa final'!#REF!="Muy Alta",'Mapa final'!#REF!="Catastrófico"),CONCATENATE("R2C",'Mapa final'!#REF!),"")</f>
        <v>#REF!</v>
      </c>
      <c r="AM7" s="78" t="e">
        <f>IF(AND('Mapa final'!#REF!="Muy Alta",'Mapa final'!#REF!="Catastrófico"),CONCATENATE("R2C",'Mapa final'!#REF!),"")</f>
        <v>#REF!</v>
      </c>
      <c r="AN7" s="78" t="e">
        <f>IF(AND('Mapa final'!#REF!="Muy Alta",'Mapa final'!#REF!="Catastrófico"),CONCATENATE("R2C",'Mapa final'!#REF!),"")</f>
        <v>#REF!</v>
      </c>
      <c r="AO7" s="78" t="e">
        <f>IF(AND('Mapa final'!#REF!="Muy Alta",'Mapa final'!#REF!="Catastrófico"),CONCATENATE("R2C",'Mapa final'!#REF!),"")</f>
        <v>#REF!</v>
      </c>
      <c r="AP7" s="78" t="e">
        <f>IF(AND('Mapa final'!#REF!="Muy Alta",'Mapa final'!#REF!="Catastrófico"),CONCATENATE("R2C",'Mapa final'!#REF!),"")</f>
        <v>#REF!</v>
      </c>
      <c r="AQ7" s="79" t="e">
        <f>IF(AND('Mapa final'!#REF!="Muy Alta",'Mapa final'!#REF!="Catastrófico"),CONCATENATE("R2C",'Mapa final'!#REF!),"")</f>
        <v>#REF!</v>
      </c>
      <c r="AR7" s="22"/>
      <c r="AS7" s="803"/>
      <c r="AT7" s="804"/>
      <c r="AU7" s="804"/>
      <c r="AV7" s="804"/>
      <c r="AW7" s="804"/>
      <c r="AX7" s="805"/>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row>
    <row r="8" spans="1:95" ht="18.600000000000001" customHeight="1" x14ac:dyDescent="0.4">
      <c r="A8" s="22"/>
      <c r="B8" s="812"/>
      <c r="C8" s="812"/>
      <c r="D8" s="813"/>
      <c r="E8" s="796"/>
      <c r="F8" s="797"/>
      <c r="G8" s="797"/>
      <c r="H8" s="797"/>
      <c r="I8" s="815"/>
      <c r="J8" s="74" t="e">
        <f>IF(AND('Mapa final'!#REF!="Muy Alta",'Mapa final'!#REF!="Leve"),CONCATENATE("R3C",'Mapa final'!#REF!),"")</f>
        <v>#REF!</v>
      </c>
      <c r="K8" s="75" t="e">
        <f>IF(AND('Mapa final'!#REF!="Muy Alta",'Mapa final'!#REF!="Leve"),CONCATENATE("R3C",'Mapa final'!#REF!),"")</f>
        <v>#REF!</v>
      </c>
      <c r="L8" s="75" t="e">
        <f>IF(AND('Mapa final'!#REF!="Muy Alta",'Mapa final'!#REF!="Leve"),CONCATENATE("R3C",'Mapa final'!#REF!),"")</f>
        <v>#REF!</v>
      </c>
      <c r="M8" s="75" t="e">
        <f>IF(AND('Mapa final'!#REF!="Muy Alta",'Mapa final'!#REF!="Leve"),CONCATENATE("R3C",'Mapa final'!#REF!),"")</f>
        <v>#REF!</v>
      </c>
      <c r="N8" s="75" t="e">
        <f>IF(AND('Mapa final'!#REF!="Muy Alta",'Mapa final'!#REF!="Leve"),CONCATENATE("R3C",'Mapa final'!#REF!),"")</f>
        <v>#REF!</v>
      </c>
      <c r="O8" s="75" t="e">
        <f>IF(AND('Mapa final'!#REF!="Muy Alta",'Mapa final'!#REF!="Leve"),CONCATENATE("R3C",'Mapa final'!#REF!),"")</f>
        <v>#REF!</v>
      </c>
      <c r="P8" s="75" t="e">
        <f>IF(AND('Mapa final'!#REF!="Muy Alta",'Mapa final'!#REF!="Leve"),CONCATENATE("R3C",'Mapa final'!#REF!),"")</f>
        <v>#REF!</v>
      </c>
      <c r="Q8" s="75" t="e">
        <f>IF(AND('Mapa final'!#REF!="Muy Alta",'Mapa final'!#REF!="Leve"),CONCATENATE("R3C",'Mapa final'!#REF!),"")</f>
        <v>#REF!</v>
      </c>
      <c r="R8" s="75" t="e">
        <f>IF(AND('Mapa final'!#REF!="Muy Alta",'Mapa final'!#REF!="Leve"),CONCATENATE("R3C",'Mapa final'!#REF!),"")</f>
        <v>#REF!</v>
      </c>
      <c r="S8" s="75" t="e">
        <f>IF(AND('Mapa final'!#REF!="Muy Alta",'Mapa final'!#REF!="Leve"),CONCATENATE("R3C",'Mapa final'!#REF!),"")</f>
        <v>#REF!</v>
      </c>
      <c r="T8" s="74" t="e">
        <f>IF(AND('Mapa final'!#REF!="Muy Alta",'Mapa final'!#REF!="Menor"),CONCATENATE("R3C",'Mapa final'!#REF!),"")</f>
        <v>#REF!</v>
      </c>
      <c r="U8" s="75" t="e">
        <f>IF(AND('Mapa final'!#REF!="Muy Alta",'Mapa final'!#REF!="Menor"),CONCATENATE("R3C",'Mapa final'!#REF!),"")</f>
        <v>#REF!</v>
      </c>
      <c r="V8" s="75" t="e">
        <f>IF(AND('Mapa final'!#REF!="Muy Alta",'Mapa final'!#REF!="Menor"),CONCATENATE("R3C",'Mapa final'!#REF!),"")</f>
        <v>#REF!</v>
      </c>
      <c r="W8" s="75" t="e">
        <f>IF(AND('Mapa final'!#REF!="Muy Alta",'Mapa final'!#REF!="Menor"),CONCATENATE("R3C",'Mapa final'!#REF!),"")</f>
        <v>#REF!</v>
      </c>
      <c r="X8" s="75" t="e">
        <f>IF(AND('Mapa final'!#REF!="Muy Alta",'Mapa final'!#REF!="Menor"),CONCATENATE("R3C",'Mapa final'!#REF!),"")</f>
        <v>#REF!</v>
      </c>
      <c r="Y8" s="76" t="e">
        <f>IF(AND('Mapa final'!#REF!="Muy Alta",'Mapa final'!#REF!="Menor"),CONCATENATE("R3C",'Mapa final'!#REF!),"")</f>
        <v>#REF!</v>
      </c>
      <c r="Z8" s="74" t="e">
        <f>IF(AND('Mapa final'!#REF!="Muy Alta",'Mapa final'!#REF!="Moderado"),CONCATENATE("R3C",'Mapa final'!#REF!),"")</f>
        <v>#REF!</v>
      </c>
      <c r="AA8" s="75" t="e">
        <f>IF(AND('Mapa final'!#REF!="Muy Alta",'Mapa final'!#REF!="Moderado"),CONCATENATE("R3C",'Mapa final'!#REF!),"")</f>
        <v>#REF!</v>
      </c>
      <c r="AB8" s="75" t="e">
        <f>IF(AND('Mapa final'!#REF!="Muy Alta",'Mapa final'!#REF!="Moderado"),CONCATENATE("R3C",'Mapa final'!#REF!),"")</f>
        <v>#REF!</v>
      </c>
      <c r="AC8" s="75" t="e">
        <f>IF(AND('Mapa final'!#REF!="Muy Alta",'Mapa final'!#REF!="Moderado"),CONCATENATE("R3C",'Mapa final'!#REF!),"")</f>
        <v>#REF!</v>
      </c>
      <c r="AD8" s="75" t="e">
        <f>IF(AND('Mapa final'!#REF!="Muy Alta",'Mapa final'!#REF!="Moderado"),CONCATENATE("R3C",'Mapa final'!#REF!),"")</f>
        <v>#REF!</v>
      </c>
      <c r="AE8" s="76" t="e">
        <f>IF(AND('Mapa final'!#REF!="Muy Alta",'Mapa final'!#REF!="Moderado"),CONCATENATE("R3C",'Mapa final'!#REF!),"")</f>
        <v>#REF!</v>
      </c>
      <c r="AF8" s="74" t="e">
        <f>IF(AND('Mapa final'!#REF!="Muy Alta",'Mapa final'!#REF!="Mayor"),CONCATENATE("R3C",'Mapa final'!#REF!),"")</f>
        <v>#REF!</v>
      </c>
      <c r="AG8" s="75" t="e">
        <f>IF(AND('Mapa final'!#REF!="Muy Alta",'Mapa final'!#REF!="Mayor"),CONCATENATE("R3C",'Mapa final'!#REF!),"")</f>
        <v>#REF!</v>
      </c>
      <c r="AH8" s="75" t="e">
        <f>IF(AND('Mapa final'!#REF!="Muy Alta",'Mapa final'!#REF!="Mayor"),CONCATENATE("R3C",'Mapa final'!#REF!),"")</f>
        <v>#REF!</v>
      </c>
      <c r="AI8" s="75" t="e">
        <f>IF(AND('Mapa final'!#REF!="Muy Alta",'Mapa final'!#REF!="Mayor"),CONCATENATE("R3C",'Mapa final'!#REF!),"")</f>
        <v>#REF!</v>
      </c>
      <c r="AJ8" s="75" t="e">
        <f>IF(AND('Mapa final'!#REF!="Muy Alta",'Mapa final'!#REF!="Mayor"),CONCATENATE("R3C",'Mapa final'!#REF!),"")</f>
        <v>#REF!</v>
      </c>
      <c r="AK8" s="76" t="e">
        <f>IF(AND('Mapa final'!#REF!="Muy Alta",'Mapa final'!#REF!="Mayor"),CONCATENATE("R3C",'Mapa final'!#REF!),"")</f>
        <v>#REF!</v>
      </c>
      <c r="AL8" s="77" t="e">
        <f>IF(AND('Mapa final'!#REF!="Muy Alta",'Mapa final'!#REF!="Catastrófico"),CONCATENATE("R3C",'Mapa final'!#REF!),"")</f>
        <v>#REF!</v>
      </c>
      <c r="AM8" s="78" t="e">
        <f>IF(AND('Mapa final'!#REF!="Muy Alta",'Mapa final'!#REF!="Catastrófico"),CONCATENATE("R3C",'Mapa final'!#REF!),"")</f>
        <v>#REF!</v>
      </c>
      <c r="AN8" s="78" t="e">
        <f>IF(AND('Mapa final'!#REF!="Muy Alta",'Mapa final'!#REF!="Catastrófico"),CONCATENATE("R3C",'Mapa final'!#REF!),"")</f>
        <v>#REF!</v>
      </c>
      <c r="AO8" s="78" t="e">
        <f>IF(AND('Mapa final'!#REF!="Muy Alta",'Mapa final'!#REF!="Catastrófico"),CONCATENATE("R3C",'Mapa final'!#REF!),"")</f>
        <v>#REF!</v>
      </c>
      <c r="AP8" s="78" t="e">
        <f>IF(AND('Mapa final'!#REF!="Muy Alta",'Mapa final'!#REF!="Catastrófico"),CONCATENATE("R3C",'Mapa final'!#REF!),"")</f>
        <v>#REF!</v>
      </c>
      <c r="AQ8" s="79" t="e">
        <f>IF(AND('Mapa final'!#REF!="Muy Alta",'Mapa final'!#REF!="Catastrófico"),CONCATENATE("R3C",'Mapa final'!#REF!),"")</f>
        <v>#REF!</v>
      </c>
      <c r="AR8" s="22"/>
      <c r="AS8" s="803"/>
      <c r="AT8" s="804"/>
      <c r="AU8" s="804"/>
      <c r="AV8" s="804"/>
      <c r="AW8" s="804"/>
      <c r="AX8" s="805"/>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row>
    <row r="9" spans="1:95" ht="18.600000000000001" customHeight="1" x14ac:dyDescent="0.4">
      <c r="A9" s="22"/>
      <c r="B9" s="812"/>
      <c r="C9" s="812"/>
      <c r="D9" s="813"/>
      <c r="E9" s="796"/>
      <c r="F9" s="797"/>
      <c r="G9" s="797"/>
      <c r="H9" s="797"/>
      <c r="I9" s="815"/>
      <c r="J9" s="74" t="e">
        <f>IF(AND('Mapa final'!#REF!="Muy Alta",'Mapa final'!#REF!="Leve"),CONCATENATE("R5C",'Mapa final'!#REF!),"")</f>
        <v>#REF!</v>
      </c>
      <c r="K9" s="75" t="e">
        <f>IF(AND('Mapa final'!#REF!="Muy Alta",'Mapa final'!#REF!="Leve"),CONCATENATE("R5C",'Mapa final'!#REF!),"")</f>
        <v>#REF!</v>
      </c>
      <c r="L9" s="80" t="e">
        <f>IF(AND('Mapa final'!#REF!="Muy Alta",'Mapa final'!#REF!="Leve"),CONCATENATE("R5C",'Mapa final'!#REF!),"")</f>
        <v>#REF!</v>
      </c>
      <c r="M9" s="80" t="e">
        <f>IF(AND('Mapa final'!#REF!="Muy Alta",'Mapa final'!#REF!="Leve"),CONCATENATE("R5C",'Mapa final'!#REF!),"")</f>
        <v>#REF!</v>
      </c>
      <c r="N9" s="80" t="e">
        <f>IF(AND('Mapa final'!#REF!="Muy Alta",'Mapa final'!#REF!="Leve"),CONCATENATE("R5C",'Mapa final'!#REF!),"")</f>
        <v>#REF!</v>
      </c>
      <c r="O9" s="75" t="e">
        <f>IF(AND('Mapa final'!#REF!="Muy Alta",'Mapa final'!#REF!="Leve"),CONCATENATE("R5C",'Mapa final'!#REF!),"")</f>
        <v>#REF!</v>
      </c>
      <c r="P9" s="80" t="e">
        <f>IF(AND('Mapa final'!#REF!="Muy Alta",'Mapa final'!#REF!="Leve"),CONCATENATE("R5C",'Mapa final'!#REF!),"")</f>
        <v>#REF!</v>
      </c>
      <c r="Q9" s="80" t="e">
        <f>IF(AND('Mapa final'!#REF!="Muy Alta",'Mapa final'!#REF!="Leve"),CONCATENATE("R5C",'Mapa final'!#REF!),"")</f>
        <v>#REF!</v>
      </c>
      <c r="R9" s="80" t="e">
        <f>IF(AND('Mapa final'!#REF!="Muy Alta",'Mapa final'!#REF!="Leve"),CONCATENATE("R5C",'Mapa final'!#REF!),"")</f>
        <v>#REF!</v>
      </c>
      <c r="S9" s="80" t="e">
        <f>IF(AND('Mapa final'!#REF!="Muy Alta",'Mapa final'!#REF!="Leve"),CONCATENATE("R5C",'Mapa final'!#REF!),"")</f>
        <v>#REF!</v>
      </c>
      <c r="T9" s="74" t="e">
        <f>IF(AND('Mapa final'!#REF!="Muy Alta",'Mapa final'!#REF!="Menor"),CONCATENATE("R5C",'Mapa final'!#REF!),"")</f>
        <v>#REF!</v>
      </c>
      <c r="U9" s="75" t="e">
        <f>IF(AND('Mapa final'!#REF!="Muy Alta",'Mapa final'!#REF!="Menor"),CONCATENATE("R5C",'Mapa final'!#REF!),"")</f>
        <v>#REF!</v>
      </c>
      <c r="V9" s="80" t="e">
        <f>IF(AND('Mapa final'!#REF!="Muy Alta",'Mapa final'!#REF!="Menor"),CONCATENATE("R5C",'Mapa final'!#REF!),"")</f>
        <v>#REF!</v>
      </c>
      <c r="W9" s="80" t="e">
        <f>IF(AND('Mapa final'!#REF!="Muy Alta",'Mapa final'!#REF!="Menor"),CONCATENATE("R5C",'Mapa final'!#REF!),"")</f>
        <v>#REF!</v>
      </c>
      <c r="X9" s="80" t="e">
        <f>IF(AND('Mapa final'!#REF!="Muy Alta",'Mapa final'!#REF!="Menor"),CONCATENATE("R5C",'Mapa final'!#REF!),"")</f>
        <v>#REF!</v>
      </c>
      <c r="Y9" s="76" t="e">
        <f>IF(AND('Mapa final'!#REF!="Muy Alta",'Mapa final'!#REF!="Menor"),CONCATENATE("R5C",'Mapa final'!#REF!),"")</f>
        <v>#REF!</v>
      </c>
      <c r="Z9" s="74" t="e">
        <f>IF(AND('Mapa final'!#REF!="Muy Alta",'Mapa final'!#REF!="Moderado"),CONCATENATE("R5C",'Mapa final'!#REF!),"")</f>
        <v>#REF!</v>
      </c>
      <c r="AA9" s="75" t="e">
        <f>IF(AND('Mapa final'!#REF!="Muy Alta",'Mapa final'!#REF!="Moderado"),CONCATENATE("R5C",'Mapa final'!#REF!),"")</f>
        <v>#REF!</v>
      </c>
      <c r="AB9" s="80" t="e">
        <f>IF(AND('Mapa final'!#REF!="Muy Alta",'Mapa final'!#REF!="Moderado"),CONCATENATE("R5C",'Mapa final'!#REF!),"")</f>
        <v>#REF!</v>
      </c>
      <c r="AC9" s="80" t="e">
        <f>IF(AND('Mapa final'!#REF!="Muy Alta",'Mapa final'!#REF!="Moderado"),CONCATENATE("R5C",'Mapa final'!#REF!),"")</f>
        <v>#REF!</v>
      </c>
      <c r="AD9" s="80" t="e">
        <f>IF(AND('Mapa final'!#REF!="Muy Alta",'Mapa final'!#REF!="Moderado"),CONCATENATE("R5C",'Mapa final'!#REF!),"")</f>
        <v>#REF!</v>
      </c>
      <c r="AE9" s="76" t="e">
        <f>IF(AND('Mapa final'!#REF!="Muy Alta",'Mapa final'!#REF!="Moderado"),CONCATENATE("R5C",'Mapa final'!#REF!),"")</f>
        <v>#REF!</v>
      </c>
      <c r="AF9" s="74" t="e">
        <f>IF(AND('Mapa final'!#REF!="Muy Alta",'Mapa final'!#REF!="Mayor"),CONCATENATE("R5C",'Mapa final'!#REF!),"")</f>
        <v>#REF!</v>
      </c>
      <c r="AG9" s="75" t="e">
        <f>IF(AND('Mapa final'!#REF!="Muy Alta",'Mapa final'!#REF!="Mayor"),CONCATENATE("R5C",'Mapa final'!#REF!),"")</f>
        <v>#REF!</v>
      </c>
      <c r="AH9" s="80" t="e">
        <f>IF(AND('Mapa final'!#REF!="Muy Alta",'Mapa final'!#REF!="Mayor"),CONCATENATE("R5C",'Mapa final'!#REF!),"")</f>
        <v>#REF!</v>
      </c>
      <c r="AI9" s="80" t="e">
        <f>IF(AND('Mapa final'!#REF!="Muy Alta",'Mapa final'!#REF!="Mayor"),CONCATENATE("R5C",'Mapa final'!#REF!),"")</f>
        <v>#REF!</v>
      </c>
      <c r="AJ9" s="80" t="e">
        <f>IF(AND('Mapa final'!#REF!="Muy Alta",'Mapa final'!#REF!="Mayor"),CONCATENATE("R5C",'Mapa final'!#REF!),"")</f>
        <v>#REF!</v>
      </c>
      <c r="AK9" s="76" t="e">
        <f>IF(AND('Mapa final'!#REF!="Muy Alta",'Mapa final'!#REF!="Mayor"),CONCATENATE("R5C",'Mapa final'!#REF!),"")</f>
        <v>#REF!</v>
      </c>
      <c r="AL9" s="77" t="e">
        <f>IF(AND('Mapa final'!#REF!="Muy Alta",'Mapa final'!#REF!="Catastrófico"),CONCATENATE("R5C",'Mapa final'!#REF!),"")</f>
        <v>#REF!</v>
      </c>
      <c r="AM9" s="78" t="e">
        <f>IF(AND('Mapa final'!#REF!="Muy Alta",'Mapa final'!#REF!="Catastrófico"),CONCATENATE("R5C",'Mapa final'!#REF!),"")</f>
        <v>#REF!</v>
      </c>
      <c r="AN9" s="78" t="e">
        <f>IF(AND('Mapa final'!#REF!="Muy Alta",'Mapa final'!#REF!="Catastrófico"),CONCATENATE("R5C",'Mapa final'!#REF!),"")</f>
        <v>#REF!</v>
      </c>
      <c r="AO9" s="78" t="e">
        <f>IF(AND('Mapa final'!#REF!="Muy Alta",'Mapa final'!#REF!="Catastrófico"),CONCATENATE("R5C",'Mapa final'!#REF!),"")</f>
        <v>#REF!</v>
      </c>
      <c r="AP9" s="78" t="e">
        <f>IF(AND('Mapa final'!#REF!="Muy Alta",'Mapa final'!#REF!="Catastrófico"),CONCATENATE("R5C",'Mapa final'!#REF!),"")</f>
        <v>#REF!</v>
      </c>
      <c r="AQ9" s="79" t="e">
        <f>IF(AND('Mapa final'!#REF!="Muy Alta",'Mapa final'!#REF!="Catastrófico"),CONCATENATE("R5C",'Mapa final'!#REF!),"")</f>
        <v>#REF!</v>
      </c>
      <c r="AR9" s="22"/>
      <c r="AS9" s="803"/>
      <c r="AT9" s="804"/>
      <c r="AU9" s="804"/>
      <c r="AV9" s="804"/>
      <c r="AW9" s="804"/>
      <c r="AX9" s="805"/>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row>
    <row r="10" spans="1:95" ht="18.600000000000001" customHeight="1" x14ac:dyDescent="0.4">
      <c r="A10" s="22"/>
      <c r="B10" s="812"/>
      <c r="C10" s="812"/>
      <c r="D10" s="813"/>
      <c r="E10" s="796"/>
      <c r="F10" s="797"/>
      <c r="G10" s="797"/>
      <c r="H10" s="797"/>
      <c r="I10" s="815"/>
      <c r="J10" s="74" t="e">
        <f>IF(AND('Mapa final'!#REF!="Muy Alta",'Mapa final'!#REF!="Leve"),CONCATENATE("R7C",'Mapa final'!#REF!),"")</f>
        <v>#REF!</v>
      </c>
      <c r="K10" s="75" t="e">
        <f>IF(AND('Mapa final'!#REF!="Muy Alta",'Mapa final'!#REF!="Leve"),CONCATENATE("R7C",'Mapa final'!#REF!),"")</f>
        <v>#REF!</v>
      </c>
      <c r="L10" s="80" t="e">
        <f>IF(AND('Mapa final'!#REF!="Muy Alta",'Mapa final'!#REF!="Leve"),CONCATENATE("R7C",'Mapa final'!#REF!),"")</f>
        <v>#REF!</v>
      </c>
      <c r="M10" s="80" t="e">
        <f>IF(AND('Mapa final'!#REF!="Muy Alta",'Mapa final'!#REF!="Leve"),CONCATENATE("R7C",'Mapa final'!#REF!),"")</f>
        <v>#REF!</v>
      </c>
      <c r="N10" s="80" t="e">
        <f>IF(AND('Mapa final'!#REF!="Muy Alta",'Mapa final'!#REF!="Leve"),CONCATENATE("R7C",'Mapa final'!#REF!),"")</f>
        <v>#REF!</v>
      </c>
      <c r="O10" s="75" t="e">
        <f>IF(AND('Mapa final'!#REF!="Muy Alta",'Mapa final'!#REF!="Leve"),CONCATENATE("R7C",'Mapa final'!#REF!),"")</f>
        <v>#REF!</v>
      </c>
      <c r="P10" s="80" t="e">
        <f>IF(AND('Mapa final'!#REF!="Muy Alta",'Mapa final'!#REF!="Leve"),CONCATENATE("R7C",'Mapa final'!#REF!),"")</f>
        <v>#REF!</v>
      </c>
      <c r="Q10" s="80" t="e">
        <f>IF(AND('Mapa final'!#REF!="Muy Alta",'Mapa final'!#REF!="Leve"),CONCATENATE("R7C",'Mapa final'!#REF!),"")</f>
        <v>#REF!</v>
      </c>
      <c r="R10" s="80" t="e">
        <f>IF(AND('Mapa final'!#REF!="Muy Alta",'Mapa final'!#REF!="Leve"),CONCATENATE("R7C",'Mapa final'!#REF!),"")</f>
        <v>#REF!</v>
      </c>
      <c r="S10" s="80" t="e">
        <f>IF(AND('Mapa final'!#REF!="Muy Alta",'Mapa final'!#REF!="Leve"),CONCATENATE("R7C",'Mapa final'!#REF!),"")</f>
        <v>#REF!</v>
      </c>
      <c r="T10" s="74" t="e">
        <f>IF(AND('Mapa final'!#REF!="Muy Alta",'Mapa final'!#REF!="Menor"),CONCATENATE("R7C",'Mapa final'!#REF!),"")</f>
        <v>#REF!</v>
      </c>
      <c r="U10" s="75" t="e">
        <f>IF(AND('Mapa final'!#REF!="Muy Alta",'Mapa final'!#REF!="Menor"),CONCATENATE("R7C",'Mapa final'!#REF!),"")</f>
        <v>#REF!</v>
      </c>
      <c r="V10" s="80" t="e">
        <f>IF(AND('Mapa final'!#REF!="Muy Alta",'Mapa final'!#REF!="Menor"),CONCATENATE("R7C",'Mapa final'!#REF!),"")</f>
        <v>#REF!</v>
      </c>
      <c r="W10" s="80" t="e">
        <f>IF(AND('Mapa final'!#REF!="Muy Alta",'Mapa final'!#REF!="Menor"),CONCATENATE("R7C",'Mapa final'!#REF!),"")</f>
        <v>#REF!</v>
      </c>
      <c r="X10" s="80" t="e">
        <f>IF(AND('Mapa final'!#REF!="Muy Alta",'Mapa final'!#REF!="Menor"),CONCATENATE("R7C",'Mapa final'!#REF!),"")</f>
        <v>#REF!</v>
      </c>
      <c r="Y10" s="76" t="e">
        <f>IF(AND('Mapa final'!#REF!="Muy Alta",'Mapa final'!#REF!="Menor"),CONCATENATE("R7C",'Mapa final'!#REF!),"")</f>
        <v>#REF!</v>
      </c>
      <c r="Z10" s="74" t="e">
        <f>IF(AND('Mapa final'!#REF!="Muy Alta",'Mapa final'!#REF!="Moderado"),CONCATENATE("R7C",'Mapa final'!#REF!),"")</f>
        <v>#REF!</v>
      </c>
      <c r="AA10" s="75" t="e">
        <f>IF(AND('Mapa final'!#REF!="Muy Alta",'Mapa final'!#REF!="Moderado"),CONCATENATE("R7C",'Mapa final'!#REF!),"")</f>
        <v>#REF!</v>
      </c>
      <c r="AB10" s="80" t="e">
        <f>IF(AND('Mapa final'!#REF!="Muy Alta",'Mapa final'!#REF!="Moderado"),CONCATENATE("R7C",'Mapa final'!#REF!),"")</f>
        <v>#REF!</v>
      </c>
      <c r="AC10" s="80" t="e">
        <f>IF(AND('Mapa final'!#REF!="Muy Alta",'Mapa final'!#REF!="Moderado"),CONCATENATE("R7C",'Mapa final'!#REF!),"")</f>
        <v>#REF!</v>
      </c>
      <c r="AD10" s="80" t="e">
        <f>IF(AND('Mapa final'!#REF!="Muy Alta",'Mapa final'!#REF!="Moderado"),CONCATENATE("R7C",'Mapa final'!#REF!),"")</f>
        <v>#REF!</v>
      </c>
      <c r="AE10" s="76" t="e">
        <f>IF(AND('Mapa final'!#REF!="Muy Alta",'Mapa final'!#REF!="Moderado"),CONCATENATE("R7C",'Mapa final'!#REF!),"")</f>
        <v>#REF!</v>
      </c>
      <c r="AF10" s="74" t="e">
        <f>IF(AND('Mapa final'!#REF!="Muy Alta",'Mapa final'!#REF!="Mayor"),CONCATENATE("R7C",'Mapa final'!#REF!),"")</f>
        <v>#REF!</v>
      </c>
      <c r="AG10" s="75" t="e">
        <f>IF(AND('Mapa final'!#REF!="Muy Alta",'Mapa final'!#REF!="Mayor"),CONCATENATE("R7C",'Mapa final'!#REF!),"")</f>
        <v>#REF!</v>
      </c>
      <c r="AH10" s="80" t="e">
        <f>IF(AND('Mapa final'!#REF!="Muy Alta",'Mapa final'!#REF!="Mayor"),CONCATENATE("R7C",'Mapa final'!#REF!),"")</f>
        <v>#REF!</v>
      </c>
      <c r="AI10" s="80" t="e">
        <f>IF(AND('Mapa final'!#REF!="Muy Alta",'Mapa final'!#REF!="Mayor"),CONCATENATE("R7C",'Mapa final'!#REF!),"")</f>
        <v>#REF!</v>
      </c>
      <c r="AJ10" s="80" t="e">
        <f>IF(AND('Mapa final'!#REF!="Muy Alta",'Mapa final'!#REF!="Mayor"),CONCATENATE("R7C",'Mapa final'!#REF!),"")</f>
        <v>#REF!</v>
      </c>
      <c r="AK10" s="76" t="e">
        <f>IF(AND('Mapa final'!#REF!="Muy Alta",'Mapa final'!#REF!="Mayor"),CONCATENATE("R7C",'Mapa final'!#REF!),"")</f>
        <v>#REF!</v>
      </c>
      <c r="AL10" s="77" t="e">
        <f>IF(AND('Mapa final'!#REF!="Muy Alta",'Mapa final'!#REF!="Catastrófico"),CONCATENATE("R7C",'Mapa final'!#REF!),"")</f>
        <v>#REF!</v>
      </c>
      <c r="AM10" s="78" t="e">
        <f>IF(AND('Mapa final'!#REF!="Muy Alta",'Mapa final'!#REF!="Catastrófico"),CONCATENATE("R7C",'Mapa final'!#REF!),"")</f>
        <v>#REF!</v>
      </c>
      <c r="AN10" s="78" t="e">
        <f>IF(AND('Mapa final'!#REF!="Muy Alta",'Mapa final'!#REF!="Catastrófico"),CONCATENATE("R7C",'Mapa final'!#REF!),"")</f>
        <v>#REF!</v>
      </c>
      <c r="AO10" s="78" t="e">
        <f>IF(AND('Mapa final'!#REF!="Muy Alta",'Mapa final'!#REF!="Catastrófico"),CONCATENATE("R7C",'Mapa final'!#REF!),"")</f>
        <v>#REF!</v>
      </c>
      <c r="AP10" s="78" t="e">
        <f>IF(AND('Mapa final'!#REF!="Muy Alta",'Mapa final'!#REF!="Catastrófico"),CONCATENATE("R7C",'Mapa final'!#REF!),"")</f>
        <v>#REF!</v>
      </c>
      <c r="AQ10" s="79" t="e">
        <f>IF(AND('Mapa final'!#REF!="Muy Alta",'Mapa final'!#REF!="Catastrófico"),CONCATENATE("R7C",'Mapa final'!#REF!),"")</f>
        <v>#REF!</v>
      </c>
      <c r="AR10" s="22"/>
      <c r="AS10" s="803"/>
      <c r="AT10" s="804"/>
      <c r="AU10" s="804"/>
      <c r="AV10" s="804"/>
      <c r="AW10" s="804"/>
      <c r="AX10" s="805"/>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row>
    <row r="11" spans="1:95" ht="18.600000000000001" customHeight="1" x14ac:dyDescent="0.4">
      <c r="A11" s="22"/>
      <c r="B11" s="812"/>
      <c r="C11" s="812"/>
      <c r="D11" s="813"/>
      <c r="E11" s="796"/>
      <c r="F11" s="797"/>
      <c r="G11" s="797"/>
      <c r="H11" s="797"/>
      <c r="I11" s="815"/>
      <c r="J11" s="74" t="e">
        <f>IF(AND('Mapa final'!#REF!="Muy Alta",'Mapa final'!#REF!="Leve"),CONCATENATE("R8C",'Mapa final'!#REF!),"")</f>
        <v>#REF!</v>
      </c>
      <c r="K11" s="75" t="e">
        <f>IF(AND('Mapa final'!#REF!="Muy Alta",'Mapa final'!#REF!="Leve"),CONCATENATE("R8C",'Mapa final'!#REF!),"")</f>
        <v>#REF!</v>
      </c>
      <c r="L11" s="80" t="e">
        <f>IF(AND('Mapa final'!#REF!="Muy Alta",'Mapa final'!#REF!="Leve"),CONCATENATE("R8C",'Mapa final'!#REF!),"")</f>
        <v>#REF!</v>
      </c>
      <c r="M11" s="80" t="e">
        <f>IF(AND('Mapa final'!#REF!="Muy Alta",'Mapa final'!#REF!="Leve"),CONCATENATE("R8C",'Mapa final'!#REF!),"")</f>
        <v>#REF!</v>
      </c>
      <c r="N11" s="80" t="e">
        <f>IF(AND('Mapa final'!#REF!="Muy Alta",'Mapa final'!#REF!="Leve"),CONCATENATE("R8C",'Mapa final'!#REF!),"")</f>
        <v>#REF!</v>
      </c>
      <c r="O11" s="75" t="e">
        <f>IF(AND('Mapa final'!#REF!="Muy Alta",'Mapa final'!#REF!="Leve"),CONCATENATE("R8C",'Mapa final'!#REF!),"")</f>
        <v>#REF!</v>
      </c>
      <c r="P11" s="80" t="e">
        <f>IF(AND('Mapa final'!#REF!="Muy Alta",'Mapa final'!#REF!="Leve"),CONCATENATE("R8C",'Mapa final'!#REF!),"")</f>
        <v>#REF!</v>
      </c>
      <c r="Q11" s="80" t="e">
        <f>IF(AND('Mapa final'!#REF!="Muy Alta",'Mapa final'!#REF!="Leve"),CONCATENATE("R8C",'Mapa final'!#REF!),"")</f>
        <v>#REF!</v>
      </c>
      <c r="R11" s="80" t="e">
        <f>IF(AND('Mapa final'!#REF!="Muy Alta",'Mapa final'!#REF!="Leve"),CONCATENATE("R8C",'Mapa final'!#REF!),"")</f>
        <v>#REF!</v>
      </c>
      <c r="S11" s="80" t="e">
        <f>IF(AND('Mapa final'!#REF!="Muy Alta",'Mapa final'!#REF!="Leve"),CONCATENATE("R8C",'Mapa final'!#REF!),"")</f>
        <v>#REF!</v>
      </c>
      <c r="T11" s="74" t="e">
        <f>IF(AND('Mapa final'!#REF!="Muy Alta",'Mapa final'!#REF!="Menor"),CONCATENATE("R8C",'Mapa final'!#REF!),"")</f>
        <v>#REF!</v>
      </c>
      <c r="U11" s="75" t="e">
        <f>IF(AND('Mapa final'!#REF!="Muy Alta",'Mapa final'!#REF!="Menor"),CONCATENATE("R8C",'Mapa final'!#REF!),"")</f>
        <v>#REF!</v>
      </c>
      <c r="V11" s="80" t="e">
        <f>IF(AND('Mapa final'!#REF!="Muy Alta",'Mapa final'!#REF!="Menor"),CONCATENATE("R8C",'Mapa final'!#REF!),"")</f>
        <v>#REF!</v>
      </c>
      <c r="W11" s="80" t="e">
        <f>IF(AND('Mapa final'!#REF!="Muy Alta",'Mapa final'!#REF!="Menor"),CONCATENATE("R8C",'Mapa final'!#REF!),"")</f>
        <v>#REF!</v>
      </c>
      <c r="X11" s="80" t="e">
        <f>IF(AND('Mapa final'!#REF!="Muy Alta",'Mapa final'!#REF!="Menor"),CONCATENATE("R8C",'Mapa final'!#REF!),"")</f>
        <v>#REF!</v>
      </c>
      <c r="Y11" s="76" t="e">
        <f>IF(AND('Mapa final'!#REF!="Muy Alta",'Mapa final'!#REF!="Menor"),CONCATENATE("R8C",'Mapa final'!#REF!),"")</f>
        <v>#REF!</v>
      </c>
      <c r="Z11" s="74" t="e">
        <f>IF(AND('Mapa final'!#REF!="Muy Alta",'Mapa final'!#REF!="Moderado"),CONCATENATE("R8C",'Mapa final'!#REF!),"")</f>
        <v>#REF!</v>
      </c>
      <c r="AA11" s="75" t="e">
        <f>IF(AND('Mapa final'!#REF!="Muy Alta",'Mapa final'!#REF!="Moderado"),CONCATENATE("R8C",'Mapa final'!#REF!),"")</f>
        <v>#REF!</v>
      </c>
      <c r="AB11" s="80" t="e">
        <f>IF(AND('Mapa final'!#REF!="Muy Alta",'Mapa final'!#REF!="Moderado"),CONCATENATE("R8C",'Mapa final'!#REF!),"")</f>
        <v>#REF!</v>
      </c>
      <c r="AC11" s="80" t="e">
        <f>IF(AND('Mapa final'!#REF!="Muy Alta",'Mapa final'!#REF!="Moderado"),CONCATENATE("R8C",'Mapa final'!#REF!),"")</f>
        <v>#REF!</v>
      </c>
      <c r="AD11" s="80" t="e">
        <f>IF(AND('Mapa final'!#REF!="Muy Alta",'Mapa final'!#REF!="Moderado"),CONCATENATE("R8C",'Mapa final'!#REF!),"")</f>
        <v>#REF!</v>
      </c>
      <c r="AE11" s="76" t="e">
        <f>IF(AND('Mapa final'!#REF!="Muy Alta",'Mapa final'!#REF!="Moderado"),CONCATENATE("R8C",'Mapa final'!#REF!),"")</f>
        <v>#REF!</v>
      </c>
      <c r="AF11" s="74" t="e">
        <f>IF(AND('Mapa final'!#REF!="Muy Alta",'Mapa final'!#REF!="Mayor"),CONCATENATE("R8C",'Mapa final'!#REF!),"")</f>
        <v>#REF!</v>
      </c>
      <c r="AG11" s="75" t="e">
        <f>IF(AND('Mapa final'!#REF!="Muy Alta",'Mapa final'!#REF!="Mayor"),CONCATENATE("R8C",'Mapa final'!#REF!),"")</f>
        <v>#REF!</v>
      </c>
      <c r="AH11" s="80" t="e">
        <f>IF(AND('Mapa final'!#REF!="Muy Alta",'Mapa final'!#REF!="Mayor"),CONCATENATE("R8C",'Mapa final'!#REF!),"")</f>
        <v>#REF!</v>
      </c>
      <c r="AI11" s="80" t="e">
        <f>IF(AND('Mapa final'!#REF!="Muy Alta",'Mapa final'!#REF!="Mayor"),CONCATENATE("R8C",'Mapa final'!#REF!),"")</f>
        <v>#REF!</v>
      </c>
      <c r="AJ11" s="80" t="e">
        <f>IF(AND('Mapa final'!#REF!="Muy Alta",'Mapa final'!#REF!="Mayor"),CONCATENATE("R8C",'Mapa final'!#REF!),"")</f>
        <v>#REF!</v>
      </c>
      <c r="AK11" s="76" t="e">
        <f>IF(AND('Mapa final'!#REF!="Muy Alta",'Mapa final'!#REF!="Mayor"),CONCATENATE("R8C",'Mapa final'!#REF!),"")</f>
        <v>#REF!</v>
      </c>
      <c r="AL11" s="77" t="e">
        <f>IF(AND('Mapa final'!#REF!="Muy Alta",'Mapa final'!#REF!="Catastrófico"),CONCATENATE("R8C",'Mapa final'!#REF!),"")</f>
        <v>#REF!</v>
      </c>
      <c r="AM11" s="78" t="e">
        <f>IF(AND('Mapa final'!#REF!="Muy Alta",'Mapa final'!#REF!="Catastrófico"),CONCATENATE("R8C",'Mapa final'!#REF!),"")</f>
        <v>#REF!</v>
      </c>
      <c r="AN11" s="78" t="e">
        <f>IF(AND('Mapa final'!#REF!="Muy Alta",'Mapa final'!#REF!="Catastrófico"),CONCATENATE("R8C",'Mapa final'!#REF!),"")</f>
        <v>#REF!</v>
      </c>
      <c r="AO11" s="78" t="e">
        <f>IF(AND('Mapa final'!#REF!="Muy Alta",'Mapa final'!#REF!="Catastrófico"),CONCATENATE("R8C",'Mapa final'!#REF!),"")</f>
        <v>#REF!</v>
      </c>
      <c r="AP11" s="78" t="e">
        <f>IF(AND('Mapa final'!#REF!="Muy Alta",'Mapa final'!#REF!="Catastrófico"),CONCATENATE("R8C",'Mapa final'!#REF!),"")</f>
        <v>#REF!</v>
      </c>
      <c r="AQ11" s="79" t="e">
        <f>IF(AND('Mapa final'!#REF!="Muy Alta",'Mapa final'!#REF!="Catastrófico"),CONCATENATE("R8C",'Mapa final'!#REF!),"")</f>
        <v>#REF!</v>
      </c>
      <c r="AR11" s="22"/>
      <c r="AS11" s="803"/>
      <c r="AT11" s="804"/>
      <c r="AU11" s="804"/>
      <c r="AV11" s="804"/>
      <c r="AW11" s="804"/>
      <c r="AX11" s="805"/>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row>
    <row r="12" spans="1:95" ht="18.600000000000001" customHeight="1" x14ac:dyDescent="0.4">
      <c r="A12" s="22"/>
      <c r="B12" s="812"/>
      <c r="C12" s="812"/>
      <c r="D12" s="813"/>
      <c r="E12" s="796"/>
      <c r="F12" s="797"/>
      <c r="G12" s="797"/>
      <c r="H12" s="797"/>
      <c r="I12" s="815"/>
      <c r="J12" s="74" t="e">
        <f>IF(AND('Mapa final'!#REF!="Muy Alta",'Mapa final'!#REF!="Leve"),CONCATENATE("R7C",'Mapa final'!#REF!),"")</f>
        <v>#REF!</v>
      </c>
      <c r="K12" s="75" t="e">
        <f>IF(AND('Mapa final'!#REF!="Muy Alta",'Mapa final'!#REF!="Leve"),CONCATENATE("R7C",'Mapa final'!#REF!),"")</f>
        <v>#REF!</v>
      </c>
      <c r="L12" s="80" t="e">
        <f>IF(AND('Mapa final'!#REF!="Muy Alta",'Mapa final'!#REF!="Leve"),CONCATENATE("R7C",'Mapa final'!#REF!),"")</f>
        <v>#REF!</v>
      </c>
      <c r="M12" s="80" t="e">
        <f>IF(AND('Mapa final'!#REF!="Muy Alta",'Mapa final'!#REF!="Leve"),CONCATENATE("R7C",'Mapa final'!#REF!),"")</f>
        <v>#REF!</v>
      </c>
      <c r="N12" s="80" t="e">
        <f>IF(AND('Mapa final'!#REF!="Muy Alta",'Mapa final'!#REF!="Leve"),CONCATENATE("R7C",'Mapa final'!#REF!),"")</f>
        <v>#REF!</v>
      </c>
      <c r="O12" s="75" t="e">
        <f>IF(AND('Mapa final'!#REF!="Muy Alta",'Mapa final'!#REF!="Leve"),CONCATENATE("R7C",'Mapa final'!#REF!),"")</f>
        <v>#REF!</v>
      </c>
      <c r="P12" s="80" t="e">
        <f>IF(AND('Mapa final'!#REF!="Muy Alta",'Mapa final'!#REF!="Leve"),CONCATENATE("R7C",'Mapa final'!#REF!),"")</f>
        <v>#REF!</v>
      </c>
      <c r="Q12" s="80" t="e">
        <f>IF(AND('Mapa final'!#REF!="Muy Alta",'Mapa final'!#REF!="Leve"),CONCATENATE("R7C",'Mapa final'!#REF!),"")</f>
        <v>#REF!</v>
      </c>
      <c r="R12" s="80" t="e">
        <f>IF(AND('Mapa final'!#REF!="Muy Alta",'Mapa final'!#REF!="Leve"),CONCATENATE("R7C",'Mapa final'!#REF!),"")</f>
        <v>#REF!</v>
      </c>
      <c r="S12" s="80" t="e">
        <f>IF(AND('Mapa final'!#REF!="Muy Alta",'Mapa final'!#REF!="Leve"),CONCATENATE("R7C",'Mapa final'!#REF!),"")</f>
        <v>#REF!</v>
      </c>
      <c r="T12" s="74" t="e">
        <f>IF(AND('Mapa final'!#REF!="Muy Alta",'Mapa final'!#REF!="Menor"),CONCATENATE("R7C",'Mapa final'!#REF!),"")</f>
        <v>#REF!</v>
      </c>
      <c r="U12" s="75" t="e">
        <f>IF(AND('Mapa final'!#REF!="Muy Alta",'Mapa final'!#REF!="Menor"),CONCATENATE("R7C",'Mapa final'!#REF!),"")</f>
        <v>#REF!</v>
      </c>
      <c r="V12" s="80" t="e">
        <f>IF(AND('Mapa final'!#REF!="Muy Alta",'Mapa final'!#REF!="Menor"),CONCATENATE("R7C",'Mapa final'!#REF!),"")</f>
        <v>#REF!</v>
      </c>
      <c r="W12" s="80" t="e">
        <f>IF(AND('Mapa final'!#REF!="Muy Alta",'Mapa final'!#REF!="Menor"),CONCATENATE("R7C",'Mapa final'!#REF!),"")</f>
        <v>#REF!</v>
      </c>
      <c r="X12" s="80" t="e">
        <f>IF(AND('Mapa final'!#REF!="Muy Alta",'Mapa final'!#REF!="Menor"),CONCATENATE("R7C",'Mapa final'!#REF!),"")</f>
        <v>#REF!</v>
      </c>
      <c r="Y12" s="76" t="e">
        <f>IF(AND('Mapa final'!#REF!="Muy Alta",'Mapa final'!#REF!="Menor"),CONCATENATE("R7C",'Mapa final'!#REF!),"")</f>
        <v>#REF!</v>
      </c>
      <c r="Z12" s="74" t="e">
        <f>IF(AND('Mapa final'!#REF!="Muy Alta",'Mapa final'!#REF!="Moderado"),CONCATENATE("R7C",'Mapa final'!#REF!),"")</f>
        <v>#REF!</v>
      </c>
      <c r="AA12" s="75" t="e">
        <f>IF(AND('Mapa final'!#REF!="Muy Alta",'Mapa final'!#REF!="Moderado"),CONCATENATE("R7C",'Mapa final'!#REF!),"")</f>
        <v>#REF!</v>
      </c>
      <c r="AB12" s="80" t="e">
        <f>IF(AND('Mapa final'!#REF!="Muy Alta",'Mapa final'!#REF!="Moderado"),CONCATENATE("R7C",'Mapa final'!#REF!),"")</f>
        <v>#REF!</v>
      </c>
      <c r="AC12" s="80" t="e">
        <f>IF(AND('Mapa final'!#REF!="Muy Alta",'Mapa final'!#REF!="Moderado"),CONCATENATE("R7C",'Mapa final'!#REF!),"")</f>
        <v>#REF!</v>
      </c>
      <c r="AD12" s="80" t="e">
        <f>IF(AND('Mapa final'!#REF!="Muy Alta",'Mapa final'!#REF!="Moderado"),CONCATENATE("R7C",'Mapa final'!#REF!),"")</f>
        <v>#REF!</v>
      </c>
      <c r="AE12" s="76" t="e">
        <f>IF(AND('Mapa final'!#REF!="Muy Alta",'Mapa final'!#REF!="Moderado"),CONCATENATE("R7C",'Mapa final'!#REF!),"")</f>
        <v>#REF!</v>
      </c>
      <c r="AF12" s="74" t="e">
        <f>IF(AND('Mapa final'!#REF!="Muy Alta",'Mapa final'!#REF!="Mayor"),CONCATENATE("R7C",'Mapa final'!#REF!),"")</f>
        <v>#REF!</v>
      </c>
      <c r="AG12" s="75" t="e">
        <f>IF(AND('Mapa final'!#REF!="Muy Alta",'Mapa final'!#REF!="Mayor"),CONCATENATE("R7C",'Mapa final'!#REF!),"")</f>
        <v>#REF!</v>
      </c>
      <c r="AH12" s="80" t="e">
        <f>IF(AND('Mapa final'!#REF!="Muy Alta",'Mapa final'!#REF!="Mayor"),CONCATENATE("R7C",'Mapa final'!#REF!),"")</f>
        <v>#REF!</v>
      </c>
      <c r="AI12" s="80" t="e">
        <f>IF(AND('Mapa final'!#REF!="Muy Alta",'Mapa final'!#REF!="Mayor"),CONCATENATE("R7C",'Mapa final'!#REF!),"")</f>
        <v>#REF!</v>
      </c>
      <c r="AJ12" s="80" t="e">
        <f>IF(AND('Mapa final'!#REF!="Muy Alta",'Mapa final'!#REF!="Mayor"),CONCATENATE("R7C",'Mapa final'!#REF!),"")</f>
        <v>#REF!</v>
      </c>
      <c r="AK12" s="76" t="e">
        <f>IF(AND('Mapa final'!#REF!="Muy Alta",'Mapa final'!#REF!="Mayor"),CONCATENATE("R7C",'Mapa final'!#REF!),"")</f>
        <v>#REF!</v>
      </c>
      <c r="AL12" s="77" t="e">
        <f>IF(AND('Mapa final'!#REF!="Muy Alta",'Mapa final'!#REF!="Catastrófico"),CONCATENATE("R7C",'Mapa final'!#REF!),"")</f>
        <v>#REF!</v>
      </c>
      <c r="AM12" s="78" t="e">
        <f>IF(AND('Mapa final'!#REF!="Muy Alta",'Mapa final'!#REF!="Catastrófico"),CONCATENATE("R7C",'Mapa final'!#REF!),"")</f>
        <v>#REF!</v>
      </c>
      <c r="AN12" s="78" t="e">
        <f>IF(AND('Mapa final'!#REF!="Muy Alta",'Mapa final'!#REF!="Catastrófico"),CONCATENATE("R7C",'Mapa final'!#REF!),"")</f>
        <v>#REF!</v>
      </c>
      <c r="AO12" s="78" t="e">
        <f>IF(AND('Mapa final'!#REF!="Muy Alta",'Mapa final'!#REF!="Catastrófico"),CONCATENATE("R7C",'Mapa final'!#REF!),"")</f>
        <v>#REF!</v>
      </c>
      <c r="AP12" s="78" t="e">
        <f>IF(AND('Mapa final'!#REF!="Muy Alta",'Mapa final'!#REF!="Catastrófico"),CONCATENATE("R7C",'Mapa final'!#REF!),"")</f>
        <v>#REF!</v>
      </c>
      <c r="AQ12" s="79" t="e">
        <f>IF(AND('Mapa final'!#REF!="Muy Alta",'Mapa final'!#REF!="Catastrófico"),CONCATENATE("R7C",'Mapa final'!#REF!),"")</f>
        <v>#REF!</v>
      </c>
      <c r="AR12" s="22"/>
      <c r="AS12" s="803"/>
      <c r="AT12" s="804"/>
      <c r="AU12" s="804"/>
      <c r="AV12" s="804"/>
      <c r="AW12" s="804"/>
      <c r="AX12" s="805"/>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row>
    <row r="13" spans="1:95" ht="18.600000000000001" customHeight="1" x14ac:dyDescent="0.4">
      <c r="A13" s="22"/>
      <c r="B13" s="812"/>
      <c r="C13" s="812"/>
      <c r="D13" s="813"/>
      <c r="E13" s="796"/>
      <c r="F13" s="797"/>
      <c r="G13" s="797"/>
      <c r="H13" s="797"/>
      <c r="I13" s="815"/>
      <c r="J13" s="74" t="e">
        <f>IF(AND('Mapa final'!#REF!="Muy Alta",'Mapa final'!#REF!="Leve"),CONCATENATE("R8C",'Mapa final'!#REF!),"")</f>
        <v>#REF!</v>
      </c>
      <c r="K13" s="75" t="e">
        <f>IF(AND('Mapa final'!#REF!="Muy Alta",'Mapa final'!#REF!="Leve"),CONCATENATE("R8C",'Mapa final'!#REF!),"")</f>
        <v>#REF!</v>
      </c>
      <c r="L13" s="80" t="e">
        <f>IF(AND('Mapa final'!#REF!="Muy Alta",'Mapa final'!#REF!="Leve"),CONCATENATE("R8C",'Mapa final'!#REF!),"")</f>
        <v>#REF!</v>
      </c>
      <c r="M13" s="80" t="e">
        <f>IF(AND('Mapa final'!#REF!="Muy Alta",'Mapa final'!#REF!="Leve"),CONCATENATE("R8C",'Mapa final'!#REF!),"")</f>
        <v>#REF!</v>
      </c>
      <c r="N13" s="80" t="e">
        <f>IF(AND('Mapa final'!#REF!="Muy Alta",'Mapa final'!#REF!="Leve"),CONCATENATE("R8C",'Mapa final'!#REF!),"")</f>
        <v>#REF!</v>
      </c>
      <c r="O13" s="75" t="e">
        <f>IF(AND('Mapa final'!#REF!="Muy Alta",'Mapa final'!#REF!="Leve"),CONCATENATE("R8C",'Mapa final'!#REF!),"")</f>
        <v>#REF!</v>
      </c>
      <c r="P13" s="80" t="e">
        <f>IF(AND('Mapa final'!#REF!="Muy Alta",'Mapa final'!#REF!="Leve"),CONCATENATE("R8C",'Mapa final'!#REF!),"")</f>
        <v>#REF!</v>
      </c>
      <c r="Q13" s="80" t="e">
        <f>IF(AND('Mapa final'!#REF!="Muy Alta",'Mapa final'!#REF!="Leve"),CONCATENATE("R8C",'Mapa final'!#REF!),"")</f>
        <v>#REF!</v>
      </c>
      <c r="R13" s="80" t="e">
        <f>IF(AND('Mapa final'!#REF!="Muy Alta",'Mapa final'!#REF!="Leve"),CONCATENATE("R8C",'Mapa final'!#REF!),"")</f>
        <v>#REF!</v>
      </c>
      <c r="S13" s="80" t="e">
        <f>IF(AND('Mapa final'!#REF!="Muy Alta",'Mapa final'!#REF!="Leve"),CONCATENATE("R8C",'Mapa final'!#REF!),"")</f>
        <v>#REF!</v>
      </c>
      <c r="T13" s="74" t="e">
        <f>IF(AND('Mapa final'!#REF!="Muy Alta",'Mapa final'!#REF!="Menor"),CONCATENATE("R8C",'Mapa final'!#REF!),"")</f>
        <v>#REF!</v>
      </c>
      <c r="U13" s="75" t="e">
        <f>IF(AND('Mapa final'!#REF!="Muy Alta",'Mapa final'!#REF!="Menor"),CONCATENATE("R8C",'Mapa final'!#REF!),"")</f>
        <v>#REF!</v>
      </c>
      <c r="V13" s="80" t="e">
        <f>IF(AND('Mapa final'!#REF!="Muy Alta",'Mapa final'!#REF!="Menor"),CONCATENATE("R8C",'Mapa final'!#REF!),"")</f>
        <v>#REF!</v>
      </c>
      <c r="W13" s="80" t="e">
        <f>IF(AND('Mapa final'!#REF!="Muy Alta",'Mapa final'!#REF!="Menor"),CONCATENATE("R8C",'Mapa final'!#REF!),"")</f>
        <v>#REF!</v>
      </c>
      <c r="X13" s="80" t="e">
        <f>IF(AND('Mapa final'!#REF!="Muy Alta",'Mapa final'!#REF!="Menor"),CONCATENATE("R8C",'Mapa final'!#REF!),"")</f>
        <v>#REF!</v>
      </c>
      <c r="Y13" s="76" t="e">
        <f>IF(AND('Mapa final'!#REF!="Muy Alta",'Mapa final'!#REF!="Menor"),CONCATENATE("R8C",'Mapa final'!#REF!),"")</f>
        <v>#REF!</v>
      </c>
      <c r="Z13" s="74" t="e">
        <f>IF(AND('Mapa final'!#REF!="Muy Alta",'Mapa final'!#REF!="Moderado"),CONCATENATE("R8C",'Mapa final'!#REF!),"")</f>
        <v>#REF!</v>
      </c>
      <c r="AA13" s="75" t="e">
        <f>IF(AND('Mapa final'!#REF!="Muy Alta",'Mapa final'!#REF!="Moderado"),CONCATENATE("R8C",'Mapa final'!#REF!),"")</f>
        <v>#REF!</v>
      </c>
      <c r="AB13" s="80" t="e">
        <f>IF(AND('Mapa final'!#REF!="Muy Alta",'Mapa final'!#REF!="Moderado"),CONCATENATE("R8C",'Mapa final'!#REF!),"")</f>
        <v>#REF!</v>
      </c>
      <c r="AC13" s="80" t="e">
        <f>IF(AND('Mapa final'!#REF!="Muy Alta",'Mapa final'!#REF!="Moderado"),CONCATENATE("R8C",'Mapa final'!#REF!),"")</f>
        <v>#REF!</v>
      </c>
      <c r="AD13" s="80" t="e">
        <f>IF(AND('Mapa final'!#REF!="Muy Alta",'Mapa final'!#REF!="Moderado"),CONCATENATE("R8C",'Mapa final'!#REF!),"")</f>
        <v>#REF!</v>
      </c>
      <c r="AE13" s="76" t="e">
        <f>IF(AND('Mapa final'!#REF!="Muy Alta",'Mapa final'!#REF!="Moderado"),CONCATENATE("R8C",'Mapa final'!#REF!),"")</f>
        <v>#REF!</v>
      </c>
      <c r="AF13" s="74" t="e">
        <f>IF(AND('Mapa final'!#REF!="Muy Alta",'Mapa final'!#REF!="Mayor"),CONCATENATE("R8C",'Mapa final'!#REF!),"")</f>
        <v>#REF!</v>
      </c>
      <c r="AG13" s="75" t="e">
        <f>IF(AND('Mapa final'!#REF!="Muy Alta",'Mapa final'!#REF!="Mayor"),CONCATENATE("R8C",'Mapa final'!#REF!),"")</f>
        <v>#REF!</v>
      </c>
      <c r="AH13" s="80" t="e">
        <f>IF(AND('Mapa final'!#REF!="Muy Alta",'Mapa final'!#REF!="Mayor"),CONCATENATE("R8C",'Mapa final'!#REF!),"")</f>
        <v>#REF!</v>
      </c>
      <c r="AI13" s="80" t="e">
        <f>IF(AND('Mapa final'!#REF!="Muy Alta",'Mapa final'!#REF!="Mayor"),CONCATENATE("R8C",'Mapa final'!#REF!),"")</f>
        <v>#REF!</v>
      </c>
      <c r="AJ13" s="80" t="e">
        <f>IF(AND('Mapa final'!#REF!="Muy Alta",'Mapa final'!#REF!="Mayor"),CONCATENATE("R8C",'Mapa final'!#REF!),"")</f>
        <v>#REF!</v>
      </c>
      <c r="AK13" s="76" t="e">
        <f>IF(AND('Mapa final'!#REF!="Muy Alta",'Mapa final'!#REF!="Mayor"),CONCATENATE("R8C",'Mapa final'!#REF!),"")</f>
        <v>#REF!</v>
      </c>
      <c r="AL13" s="77" t="e">
        <f>IF(AND('Mapa final'!#REF!="Muy Alta",'Mapa final'!#REF!="Catastrófico"),CONCATENATE("R8C",'Mapa final'!#REF!),"")</f>
        <v>#REF!</v>
      </c>
      <c r="AM13" s="78" t="e">
        <f>IF(AND('Mapa final'!#REF!="Muy Alta",'Mapa final'!#REF!="Catastrófico"),CONCATENATE("R8C",'Mapa final'!#REF!),"")</f>
        <v>#REF!</v>
      </c>
      <c r="AN13" s="78" t="e">
        <f>IF(AND('Mapa final'!#REF!="Muy Alta",'Mapa final'!#REF!="Catastrófico"),CONCATENATE("R8C",'Mapa final'!#REF!),"")</f>
        <v>#REF!</v>
      </c>
      <c r="AO13" s="78" t="e">
        <f>IF(AND('Mapa final'!#REF!="Muy Alta",'Mapa final'!#REF!="Catastrófico"),CONCATENATE("R8C",'Mapa final'!#REF!),"")</f>
        <v>#REF!</v>
      </c>
      <c r="AP13" s="78" t="e">
        <f>IF(AND('Mapa final'!#REF!="Muy Alta",'Mapa final'!#REF!="Catastrófico"),CONCATENATE("R8C",'Mapa final'!#REF!),"")</f>
        <v>#REF!</v>
      </c>
      <c r="AQ13" s="79" t="e">
        <f>IF(AND('Mapa final'!#REF!="Muy Alta",'Mapa final'!#REF!="Catastrófico"),CONCATENATE("R8C",'Mapa final'!#REF!),"")</f>
        <v>#REF!</v>
      </c>
      <c r="AR13" s="22"/>
      <c r="AS13" s="803"/>
      <c r="AT13" s="804"/>
      <c r="AU13" s="804"/>
      <c r="AV13" s="804"/>
      <c r="AW13" s="804"/>
      <c r="AX13" s="805"/>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row>
    <row r="14" spans="1:95" ht="18.600000000000001" customHeight="1" x14ac:dyDescent="0.4">
      <c r="A14" s="22"/>
      <c r="B14" s="812"/>
      <c r="C14" s="812"/>
      <c r="D14" s="813"/>
      <c r="E14" s="796"/>
      <c r="F14" s="797"/>
      <c r="G14" s="797"/>
      <c r="H14" s="797"/>
      <c r="I14" s="815"/>
      <c r="J14" s="74" t="e">
        <f>IF(AND('Mapa final'!#REF!="Muy Alta",'Mapa final'!#REF!="Leve"),CONCATENATE("R9C",'Mapa final'!#REF!),"")</f>
        <v>#REF!</v>
      </c>
      <c r="K14" s="75" t="e">
        <f>IF(AND('Mapa final'!#REF!="Muy Alta",'Mapa final'!#REF!="Leve"),CONCATENATE("R9C",'Mapa final'!#REF!),"")</f>
        <v>#REF!</v>
      </c>
      <c r="L14" s="80" t="e">
        <f>IF(AND('Mapa final'!#REF!="Muy Alta",'Mapa final'!#REF!="Leve"),CONCATENATE("R9C",'Mapa final'!#REF!),"")</f>
        <v>#REF!</v>
      </c>
      <c r="M14" s="80" t="e">
        <f>IF(AND('Mapa final'!#REF!="Muy Alta",'Mapa final'!#REF!="Leve"),CONCATENATE("R9C",'Mapa final'!#REF!),"")</f>
        <v>#REF!</v>
      </c>
      <c r="N14" s="80" t="e">
        <f>IF(AND('Mapa final'!#REF!="Muy Alta",'Mapa final'!#REF!="Leve"),CONCATENATE("R9C",'Mapa final'!#REF!),"")</f>
        <v>#REF!</v>
      </c>
      <c r="O14" s="75" t="e">
        <f>IF(AND('Mapa final'!#REF!="Muy Alta",'Mapa final'!#REF!="Leve"),CONCATENATE("R9C",'Mapa final'!#REF!),"")</f>
        <v>#REF!</v>
      </c>
      <c r="P14" s="80" t="e">
        <f>IF(AND('Mapa final'!#REF!="Muy Alta",'Mapa final'!#REF!="Leve"),CONCATENATE("R9C",'Mapa final'!#REF!),"")</f>
        <v>#REF!</v>
      </c>
      <c r="Q14" s="80" t="e">
        <f>IF(AND('Mapa final'!#REF!="Muy Alta",'Mapa final'!#REF!="Leve"),CONCATENATE("R9C",'Mapa final'!#REF!),"")</f>
        <v>#REF!</v>
      </c>
      <c r="R14" s="80" t="e">
        <f>IF(AND('Mapa final'!#REF!="Muy Alta",'Mapa final'!#REF!="Leve"),CONCATENATE("R9C",'Mapa final'!#REF!),"")</f>
        <v>#REF!</v>
      </c>
      <c r="S14" s="80" t="e">
        <f>IF(AND('Mapa final'!#REF!="Muy Alta",'Mapa final'!#REF!="Leve"),CONCATENATE("R9C",'Mapa final'!#REF!),"")</f>
        <v>#REF!</v>
      </c>
      <c r="T14" s="74" t="e">
        <f>IF(AND('Mapa final'!#REF!="Muy Alta",'Mapa final'!#REF!="Menor"),CONCATENATE("R9C",'Mapa final'!#REF!),"")</f>
        <v>#REF!</v>
      </c>
      <c r="U14" s="75" t="e">
        <f>IF(AND('Mapa final'!#REF!="Muy Alta",'Mapa final'!#REF!="Menor"),CONCATENATE("R9C",'Mapa final'!#REF!),"")</f>
        <v>#REF!</v>
      </c>
      <c r="V14" s="80" t="e">
        <f>IF(AND('Mapa final'!#REF!="Muy Alta",'Mapa final'!#REF!="Menor"),CONCATENATE("R9C",'Mapa final'!#REF!),"")</f>
        <v>#REF!</v>
      </c>
      <c r="W14" s="80" t="e">
        <f>IF(AND('Mapa final'!#REF!="Muy Alta",'Mapa final'!#REF!="Menor"),CONCATENATE("R9C",'Mapa final'!#REF!),"")</f>
        <v>#REF!</v>
      </c>
      <c r="X14" s="80" t="e">
        <f>IF(AND('Mapa final'!#REF!="Muy Alta",'Mapa final'!#REF!="Menor"),CONCATENATE("R9C",'Mapa final'!#REF!),"")</f>
        <v>#REF!</v>
      </c>
      <c r="Y14" s="76" t="e">
        <f>IF(AND('Mapa final'!#REF!="Muy Alta",'Mapa final'!#REF!="Menor"),CONCATENATE("R9C",'Mapa final'!#REF!),"")</f>
        <v>#REF!</v>
      </c>
      <c r="Z14" s="74" t="e">
        <f>IF(AND('Mapa final'!#REF!="Muy Alta",'Mapa final'!#REF!="Moderado"),CONCATENATE("R9C",'Mapa final'!#REF!),"")</f>
        <v>#REF!</v>
      </c>
      <c r="AA14" s="75" t="e">
        <f>IF(AND('Mapa final'!#REF!="Muy Alta",'Mapa final'!#REF!="Moderado"),CONCATENATE("R9C",'Mapa final'!#REF!),"")</f>
        <v>#REF!</v>
      </c>
      <c r="AB14" s="80" t="e">
        <f>IF(AND('Mapa final'!#REF!="Muy Alta",'Mapa final'!#REF!="Moderado"),CONCATENATE("R9C",'Mapa final'!#REF!),"")</f>
        <v>#REF!</v>
      </c>
      <c r="AC14" s="80" t="e">
        <f>IF(AND('Mapa final'!#REF!="Muy Alta",'Mapa final'!#REF!="Moderado"),CONCATENATE("R9C",'Mapa final'!#REF!),"")</f>
        <v>#REF!</v>
      </c>
      <c r="AD14" s="80" t="e">
        <f>IF(AND('Mapa final'!#REF!="Muy Alta",'Mapa final'!#REF!="Moderado"),CONCATENATE("R9C",'Mapa final'!#REF!),"")</f>
        <v>#REF!</v>
      </c>
      <c r="AE14" s="76" t="e">
        <f>IF(AND('Mapa final'!#REF!="Muy Alta",'Mapa final'!#REF!="Moderado"),CONCATENATE("R9C",'Mapa final'!#REF!),"")</f>
        <v>#REF!</v>
      </c>
      <c r="AF14" s="74" t="e">
        <f>IF(AND('Mapa final'!#REF!="Muy Alta",'Mapa final'!#REF!="Mayor"),CONCATENATE("R9C",'Mapa final'!#REF!),"")</f>
        <v>#REF!</v>
      </c>
      <c r="AG14" s="75" t="e">
        <f>IF(AND('Mapa final'!#REF!="Muy Alta",'Mapa final'!#REF!="Mayor"),CONCATENATE("R9C",'Mapa final'!#REF!),"")</f>
        <v>#REF!</v>
      </c>
      <c r="AH14" s="80" t="e">
        <f>IF(AND('Mapa final'!#REF!="Muy Alta",'Mapa final'!#REF!="Mayor"),CONCATENATE("R9C",'Mapa final'!#REF!),"")</f>
        <v>#REF!</v>
      </c>
      <c r="AI14" s="80" t="e">
        <f>IF(AND('Mapa final'!#REF!="Muy Alta",'Mapa final'!#REF!="Mayor"),CONCATENATE("R9C",'Mapa final'!#REF!),"")</f>
        <v>#REF!</v>
      </c>
      <c r="AJ14" s="80" t="e">
        <f>IF(AND('Mapa final'!#REF!="Muy Alta",'Mapa final'!#REF!="Mayor"),CONCATENATE("R9C",'Mapa final'!#REF!),"")</f>
        <v>#REF!</v>
      </c>
      <c r="AK14" s="76" t="e">
        <f>IF(AND('Mapa final'!#REF!="Muy Alta",'Mapa final'!#REF!="Mayor"),CONCATENATE("R9C",'Mapa final'!#REF!),"")</f>
        <v>#REF!</v>
      </c>
      <c r="AL14" s="77" t="e">
        <f>IF(AND('Mapa final'!#REF!="Muy Alta",'Mapa final'!#REF!="Catastrófico"),CONCATENATE("R9C",'Mapa final'!#REF!),"")</f>
        <v>#REF!</v>
      </c>
      <c r="AM14" s="78" t="e">
        <f>IF(AND('Mapa final'!#REF!="Muy Alta",'Mapa final'!#REF!="Catastrófico"),CONCATENATE("R9C",'Mapa final'!#REF!),"")</f>
        <v>#REF!</v>
      </c>
      <c r="AN14" s="78" t="e">
        <f>IF(AND('Mapa final'!#REF!="Muy Alta",'Mapa final'!#REF!="Catastrófico"),CONCATENATE("R9C",'Mapa final'!#REF!),"")</f>
        <v>#REF!</v>
      </c>
      <c r="AO14" s="78" t="e">
        <f>IF(AND('Mapa final'!#REF!="Muy Alta",'Mapa final'!#REF!="Catastrófico"),CONCATENATE("R9C",'Mapa final'!#REF!),"")</f>
        <v>#REF!</v>
      </c>
      <c r="AP14" s="78" t="e">
        <f>IF(AND('Mapa final'!#REF!="Muy Alta",'Mapa final'!#REF!="Catastrófico"),CONCATENATE("R9C",'Mapa final'!#REF!),"")</f>
        <v>#REF!</v>
      </c>
      <c r="AQ14" s="79" t="e">
        <f>IF(AND('Mapa final'!#REF!="Muy Alta",'Mapa final'!#REF!="Catastrófico"),CONCATENATE("R9C",'Mapa final'!#REF!),"")</f>
        <v>#REF!</v>
      </c>
      <c r="AR14" s="22"/>
      <c r="AS14" s="803"/>
      <c r="AT14" s="804"/>
      <c r="AU14" s="804"/>
      <c r="AV14" s="804"/>
      <c r="AW14" s="804"/>
      <c r="AX14" s="805"/>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row>
    <row r="15" spans="1:95" ht="18.600000000000001" customHeight="1" thickBot="1" x14ac:dyDescent="0.45">
      <c r="A15" s="22"/>
      <c r="B15" s="812"/>
      <c r="C15" s="812"/>
      <c r="D15" s="813"/>
      <c r="E15" s="798"/>
      <c r="F15" s="799"/>
      <c r="G15" s="799"/>
      <c r="H15" s="799"/>
      <c r="I15" s="816"/>
      <c r="J15" s="81" t="e">
        <f>IF(AND('Mapa final'!#REF!="Muy Alta",'Mapa final'!#REF!="Leve"),CONCATENATE("R10C",'Mapa final'!#REF!),"")</f>
        <v>#REF!</v>
      </c>
      <c r="K15" s="82" t="e">
        <f>IF(AND('Mapa final'!#REF!="Muy Alta",'Mapa final'!#REF!="Leve"),CONCATENATE("R10C",'Mapa final'!#REF!),"")</f>
        <v>#REF!</v>
      </c>
      <c r="L15" s="82" t="e">
        <f>IF(AND('Mapa final'!#REF!="Muy Alta",'Mapa final'!#REF!="Leve"),CONCATENATE("R10C",'Mapa final'!#REF!),"")</f>
        <v>#REF!</v>
      </c>
      <c r="M15" s="82" t="e">
        <f>IF(AND('Mapa final'!#REF!="Muy Alta",'Mapa final'!#REF!="Leve"),CONCATENATE("R10C",'Mapa final'!#REF!),"")</f>
        <v>#REF!</v>
      </c>
      <c r="N15" s="82" t="e">
        <f>IF(AND('Mapa final'!#REF!="Muy Alta",'Mapa final'!#REF!="Leve"),CONCATENATE("R10C",'Mapa final'!#REF!),"")</f>
        <v>#REF!</v>
      </c>
      <c r="O15" s="82" t="e">
        <f>IF(AND('Mapa final'!#REF!="Muy Alta",'Mapa final'!#REF!="Leve"),CONCATENATE("R10C",'Mapa final'!#REF!),"")</f>
        <v>#REF!</v>
      </c>
      <c r="P15" s="82" t="e">
        <f>IF(AND('Mapa final'!#REF!="Muy Alta",'Mapa final'!#REF!="Leve"),CONCATENATE("R10C",'Mapa final'!#REF!),"")</f>
        <v>#REF!</v>
      </c>
      <c r="Q15" s="82" t="e">
        <f>IF(AND('Mapa final'!#REF!="Muy Alta",'Mapa final'!#REF!="Leve"),CONCATENATE("R10C",'Mapa final'!#REF!),"")</f>
        <v>#REF!</v>
      </c>
      <c r="R15" s="82" t="e">
        <f>IF(AND('Mapa final'!#REF!="Muy Alta",'Mapa final'!#REF!="Leve"),CONCATENATE("R10C",'Mapa final'!#REF!),"")</f>
        <v>#REF!</v>
      </c>
      <c r="S15" s="82" t="e">
        <f>IF(AND('Mapa final'!#REF!="Muy Alta",'Mapa final'!#REF!="Leve"),CONCATENATE("R10C",'Mapa final'!#REF!),"")</f>
        <v>#REF!</v>
      </c>
      <c r="T15" s="74" t="e">
        <f>IF(AND('Mapa final'!#REF!="Muy Alta",'Mapa final'!#REF!="Menor"),CONCATENATE("R10C",'Mapa final'!#REF!),"")</f>
        <v>#REF!</v>
      </c>
      <c r="U15" s="75" t="e">
        <f>IF(AND('Mapa final'!#REF!="Muy Alta",'Mapa final'!#REF!="Menor"),CONCATENATE("R10C",'Mapa final'!#REF!),"")</f>
        <v>#REF!</v>
      </c>
      <c r="V15" s="75" t="e">
        <f>IF(AND('Mapa final'!#REF!="Muy Alta",'Mapa final'!#REF!="Menor"),CONCATENATE("R10C",'Mapa final'!#REF!),"")</f>
        <v>#REF!</v>
      </c>
      <c r="W15" s="75" t="e">
        <f>IF(AND('Mapa final'!#REF!="Muy Alta",'Mapa final'!#REF!="Menor"),CONCATENATE("R10C",'Mapa final'!#REF!),"")</f>
        <v>#REF!</v>
      </c>
      <c r="X15" s="75" t="e">
        <f>IF(AND('Mapa final'!#REF!="Muy Alta",'Mapa final'!#REF!="Menor"),CONCATENATE("R10C",'Mapa final'!#REF!),"")</f>
        <v>#REF!</v>
      </c>
      <c r="Y15" s="76" t="e">
        <f>IF(AND('Mapa final'!#REF!="Muy Alta",'Mapa final'!#REF!="Menor"),CONCATENATE("R10C",'Mapa final'!#REF!),"")</f>
        <v>#REF!</v>
      </c>
      <c r="Z15" s="81" t="e">
        <f>IF(AND('Mapa final'!#REF!="Muy Alta",'Mapa final'!#REF!="Moderado"),CONCATENATE("R10C",'Mapa final'!#REF!),"")</f>
        <v>#REF!</v>
      </c>
      <c r="AA15" s="82" t="e">
        <f>IF(AND('Mapa final'!#REF!="Muy Alta",'Mapa final'!#REF!="Moderado"),CONCATENATE("R10C",'Mapa final'!#REF!),"")</f>
        <v>#REF!</v>
      </c>
      <c r="AB15" s="82" t="e">
        <f>IF(AND('Mapa final'!#REF!="Muy Alta",'Mapa final'!#REF!="Moderado"),CONCATENATE("R10C",'Mapa final'!#REF!),"")</f>
        <v>#REF!</v>
      </c>
      <c r="AC15" s="82" t="e">
        <f>IF(AND('Mapa final'!#REF!="Muy Alta",'Mapa final'!#REF!="Moderado"),CONCATENATE("R10C",'Mapa final'!#REF!),"")</f>
        <v>#REF!</v>
      </c>
      <c r="AD15" s="82" t="e">
        <f>IF(AND('Mapa final'!#REF!="Muy Alta",'Mapa final'!#REF!="Moderado"),CONCATENATE("R10C",'Mapa final'!#REF!),"")</f>
        <v>#REF!</v>
      </c>
      <c r="AE15" s="83" t="e">
        <f>IF(AND('Mapa final'!#REF!="Muy Alta",'Mapa final'!#REF!="Moderado"),CONCATENATE("R10C",'Mapa final'!#REF!),"")</f>
        <v>#REF!</v>
      </c>
      <c r="AF15" s="74" t="e">
        <f>IF(AND('Mapa final'!#REF!="Muy Alta",'Mapa final'!#REF!="Mayor"),CONCATENATE("R10C",'Mapa final'!#REF!),"")</f>
        <v>#REF!</v>
      </c>
      <c r="AG15" s="75" t="e">
        <f>IF(AND('Mapa final'!#REF!="Muy Alta",'Mapa final'!#REF!="Mayor"),CONCATENATE("R10C",'Mapa final'!#REF!),"")</f>
        <v>#REF!</v>
      </c>
      <c r="AH15" s="75" t="e">
        <f>IF(AND('Mapa final'!#REF!="Muy Alta",'Mapa final'!#REF!="Mayor"),CONCATENATE("R10C",'Mapa final'!#REF!),"")</f>
        <v>#REF!</v>
      </c>
      <c r="AI15" s="75" t="e">
        <f>IF(AND('Mapa final'!#REF!="Muy Alta",'Mapa final'!#REF!="Mayor"),CONCATENATE("R10C",'Mapa final'!#REF!),"")</f>
        <v>#REF!</v>
      </c>
      <c r="AJ15" s="75" t="e">
        <f>IF(AND('Mapa final'!#REF!="Muy Alta",'Mapa final'!#REF!="Mayor"),CONCATENATE("R10C",'Mapa final'!#REF!),"")</f>
        <v>#REF!</v>
      </c>
      <c r="AK15" s="76" t="e">
        <f>IF(AND('Mapa final'!#REF!="Muy Alta",'Mapa final'!#REF!="Mayor"),CONCATENATE("R10C",'Mapa final'!#REF!),"")</f>
        <v>#REF!</v>
      </c>
      <c r="AL15" s="84" t="e">
        <f>IF(AND('Mapa final'!#REF!="Muy Alta",'Mapa final'!#REF!="Catastrófico"),CONCATENATE("R10C",'Mapa final'!#REF!),"")</f>
        <v>#REF!</v>
      </c>
      <c r="AM15" s="85" t="e">
        <f>IF(AND('Mapa final'!#REF!="Muy Alta",'Mapa final'!#REF!="Catastrófico"),CONCATENATE("R10C",'Mapa final'!#REF!),"")</f>
        <v>#REF!</v>
      </c>
      <c r="AN15" s="85" t="e">
        <f>IF(AND('Mapa final'!#REF!="Muy Alta",'Mapa final'!#REF!="Catastrófico"),CONCATENATE("R10C",'Mapa final'!#REF!),"")</f>
        <v>#REF!</v>
      </c>
      <c r="AO15" s="85" t="e">
        <f>IF(AND('Mapa final'!#REF!="Muy Alta",'Mapa final'!#REF!="Catastrófico"),CONCATENATE("R10C",'Mapa final'!#REF!),"")</f>
        <v>#REF!</v>
      </c>
      <c r="AP15" s="85" t="e">
        <f>IF(AND('Mapa final'!#REF!="Muy Alta",'Mapa final'!#REF!="Catastrófico"),CONCATENATE("R10C",'Mapa final'!#REF!),"")</f>
        <v>#REF!</v>
      </c>
      <c r="AQ15" s="86" t="e">
        <f>IF(AND('Mapa final'!#REF!="Muy Alta",'Mapa final'!#REF!="Catastrófico"),CONCATENATE("R10C",'Mapa final'!#REF!),"")</f>
        <v>#REF!</v>
      </c>
      <c r="AR15" s="22"/>
      <c r="AS15" s="806"/>
      <c r="AT15" s="807"/>
      <c r="AU15" s="807"/>
      <c r="AV15" s="807"/>
      <c r="AW15" s="807"/>
      <c r="AX15" s="808"/>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row>
    <row r="16" spans="1:95" ht="18.600000000000001" customHeight="1" x14ac:dyDescent="0.4">
      <c r="A16" s="22"/>
      <c r="B16" s="812"/>
      <c r="C16" s="812"/>
      <c r="D16" s="813"/>
      <c r="E16" s="792" t="s">
        <v>107</v>
      </c>
      <c r="F16" s="793"/>
      <c r="G16" s="793"/>
      <c r="H16" s="793"/>
      <c r="I16" s="793"/>
      <c r="J16" s="87" t="e">
        <f>IF(AND('Mapa final'!#REF!="Alta",'Mapa final'!#REF!="Leve"),CONCATENATE("R1C",'Mapa final'!#REF!),"")</f>
        <v>#REF!</v>
      </c>
      <c r="K16" s="88" t="e">
        <f>IF(AND('Mapa final'!#REF!="Alta",'Mapa final'!#REF!="Leve"),CONCATENATE("R1C",'Mapa final'!#REF!),"")</f>
        <v>#REF!</v>
      </c>
      <c r="L16" s="88" t="e">
        <f>IF(AND('Mapa final'!#REF!="Alta",'Mapa final'!#REF!="Leve"),CONCATENATE("R1C",'Mapa final'!#REF!),"")</f>
        <v>#REF!</v>
      </c>
      <c r="M16" s="88" t="e">
        <f>IF(AND('Mapa final'!#REF!="Alta",'Mapa final'!#REF!="Leve"),CONCATENATE("R1C",'Mapa final'!#REF!),"")</f>
        <v>#REF!</v>
      </c>
      <c r="N16" s="88" t="e">
        <f>IF(AND('Mapa final'!#REF!="Alta",'Mapa final'!#REF!="Leve"),CONCATENATE("R1C",'Mapa final'!#REF!),"")</f>
        <v>#REF!</v>
      </c>
      <c r="O16" s="88" t="e">
        <f>IF(AND('Mapa final'!#REF!="Alta",'Mapa final'!#REF!="Leve"),CONCATENATE("R1C",'Mapa final'!#REF!),"")</f>
        <v>#REF!</v>
      </c>
      <c r="P16" s="88" t="e">
        <f>IF(AND('Mapa final'!#REF!="Alta",'Mapa final'!#REF!="Leve"),CONCATENATE("R1C",'Mapa final'!#REF!),"")</f>
        <v>#REF!</v>
      </c>
      <c r="Q16" s="88" t="e">
        <f>IF(AND('Mapa final'!#REF!="Alta",'Mapa final'!#REF!="Leve"),CONCATENATE("R1C",'Mapa final'!#REF!),"")</f>
        <v>#REF!</v>
      </c>
      <c r="R16" s="88" t="e">
        <f>IF(AND('Mapa final'!#REF!="Alta",'Mapa final'!#REF!="Leve"),CONCATENATE("R1C",'Mapa final'!#REF!),"")</f>
        <v>#REF!</v>
      </c>
      <c r="S16" s="88" t="e">
        <f>IF(AND('Mapa final'!#REF!="Alta",'Mapa final'!#REF!="Leve"),CONCATENATE("R1C",'Mapa final'!#REF!),"")</f>
        <v>#REF!</v>
      </c>
      <c r="T16" s="87" t="e">
        <f>IF(AND('Mapa final'!#REF!="Alta",'Mapa final'!#REF!="Menor"),CONCATENATE("R1C",'Mapa final'!#REF!),"")</f>
        <v>#REF!</v>
      </c>
      <c r="U16" s="88" t="e">
        <f>IF(AND('Mapa final'!#REF!="Alta",'Mapa final'!#REF!="Menor"),CONCATENATE("R1C",'Mapa final'!#REF!),"")</f>
        <v>#REF!</v>
      </c>
      <c r="V16" s="88" t="e">
        <f>IF(AND('Mapa final'!#REF!="Alta",'Mapa final'!#REF!="Menor"),CONCATENATE("R1C",'Mapa final'!#REF!),"")</f>
        <v>#REF!</v>
      </c>
      <c r="W16" s="88" t="e">
        <f>IF(AND('Mapa final'!#REF!="Alta",'Mapa final'!#REF!="Menor"),CONCATENATE("R1C",'Mapa final'!#REF!),"")</f>
        <v>#REF!</v>
      </c>
      <c r="X16" s="88" t="e">
        <f>IF(AND('Mapa final'!#REF!="Alta",'Mapa final'!#REF!="Menor"),CONCATENATE("R1C",'Mapa final'!#REF!),"")</f>
        <v>#REF!</v>
      </c>
      <c r="Y16" s="89" t="e">
        <f>IF(AND('Mapa final'!#REF!="Alta",'Mapa final'!#REF!="Menor"),CONCATENATE("R1C",'Mapa final'!#REF!),"")</f>
        <v>#REF!</v>
      </c>
      <c r="Z16" s="68" t="e">
        <f>IF(AND('Mapa final'!#REF!="Alta",'Mapa final'!#REF!="Moderado"),CONCATENATE("R1C",'Mapa final'!#REF!),"")</f>
        <v>#REF!</v>
      </c>
      <c r="AA16" s="69" t="e">
        <f>IF(AND('Mapa final'!#REF!="Alta",'Mapa final'!#REF!="Moderado"),CONCATENATE("R1C",'Mapa final'!#REF!),"")</f>
        <v>#REF!</v>
      </c>
      <c r="AB16" s="69" t="e">
        <f>IF(AND('Mapa final'!#REF!="Alta",'Mapa final'!#REF!="Moderado"),CONCATENATE("R1C",'Mapa final'!#REF!),"")</f>
        <v>#REF!</v>
      </c>
      <c r="AC16" s="69" t="e">
        <f>IF(AND('Mapa final'!#REF!="Alta",'Mapa final'!#REF!="Moderado"),CONCATENATE("R1C",'Mapa final'!#REF!),"")</f>
        <v>#REF!</v>
      </c>
      <c r="AD16" s="69" t="e">
        <f>IF(AND('Mapa final'!#REF!="Alta",'Mapa final'!#REF!="Moderado"),CONCATENATE("R1C",'Mapa final'!#REF!),"")</f>
        <v>#REF!</v>
      </c>
      <c r="AE16" s="70" t="e">
        <f>IF(AND('Mapa final'!#REF!="Alta",'Mapa final'!#REF!="Moderado"),CONCATENATE("R1C",'Mapa final'!#REF!),"")</f>
        <v>#REF!</v>
      </c>
      <c r="AF16" s="68" t="e">
        <f>IF(AND('Mapa final'!#REF!="Alta",'Mapa final'!#REF!="Mayor"),CONCATENATE("R1C",'Mapa final'!#REF!),"")</f>
        <v>#REF!</v>
      </c>
      <c r="AG16" s="69" t="e">
        <f>IF(AND('Mapa final'!#REF!="Alta",'Mapa final'!#REF!="Mayor"),CONCATENATE("R1C",'Mapa final'!#REF!),"")</f>
        <v>#REF!</v>
      </c>
      <c r="AH16" s="69" t="e">
        <f>IF(AND('Mapa final'!#REF!="Alta",'Mapa final'!#REF!="Mayor"),CONCATENATE("R1C",'Mapa final'!#REF!),"")</f>
        <v>#REF!</v>
      </c>
      <c r="AI16" s="69" t="e">
        <f>IF(AND('Mapa final'!#REF!="Alta",'Mapa final'!#REF!="Mayor"),CONCATENATE("R1C",'Mapa final'!#REF!),"")</f>
        <v>#REF!</v>
      </c>
      <c r="AJ16" s="69" t="e">
        <f>IF(AND('Mapa final'!#REF!="Alta",'Mapa final'!#REF!="Mayor"),CONCATENATE("R1C",'Mapa final'!#REF!),"")</f>
        <v>#REF!</v>
      </c>
      <c r="AK16" s="70" t="e">
        <f>IF(AND('Mapa final'!#REF!="Alta",'Mapa final'!#REF!="Mayor"),CONCATENATE("R1C",'Mapa final'!#REF!),"")</f>
        <v>#REF!</v>
      </c>
      <c r="AL16" s="71" t="e">
        <f>IF(AND('Mapa final'!#REF!="Alta",'Mapa final'!#REF!="Catastrófico"),CONCATENATE("R1C",'Mapa final'!#REF!),"")</f>
        <v>#REF!</v>
      </c>
      <c r="AM16" s="72" t="e">
        <f>IF(AND('Mapa final'!#REF!="Alta",'Mapa final'!#REF!="Catastrófico"),CONCATENATE("R1C",'Mapa final'!#REF!),"")</f>
        <v>#REF!</v>
      </c>
      <c r="AN16" s="72" t="e">
        <f>IF(AND('Mapa final'!#REF!="Alta",'Mapa final'!#REF!="Catastrófico"),CONCATENATE("R1C",'Mapa final'!#REF!),"")</f>
        <v>#REF!</v>
      </c>
      <c r="AO16" s="72" t="e">
        <f>IF(AND('Mapa final'!#REF!="Alta",'Mapa final'!#REF!="Catastrófico"),CONCATENATE("R1C",'Mapa final'!#REF!),"")</f>
        <v>#REF!</v>
      </c>
      <c r="AP16" s="72" t="e">
        <f>IF(AND('Mapa final'!#REF!="Alta",'Mapa final'!#REF!="Catastrófico"),CONCATENATE("R1C",'Mapa final'!#REF!),"")</f>
        <v>#REF!</v>
      </c>
      <c r="AQ16" s="73" t="e">
        <f>IF(AND('Mapa final'!#REF!="Alta",'Mapa final'!#REF!="Catastrófico"),CONCATENATE("R1C",'Mapa final'!#REF!),"")</f>
        <v>#REF!</v>
      </c>
      <c r="AR16" s="22"/>
      <c r="AS16" s="783" t="s">
        <v>75</v>
      </c>
      <c r="AT16" s="784"/>
      <c r="AU16" s="784"/>
      <c r="AV16" s="784"/>
      <c r="AW16" s="784"/>
      <c r="AX16" s="785"/>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row>
    <row r="17" spans="1:80" ht="18.600000000000001" customHeight="1" x14ac:dyDescent="0.4">
      <c r="A17" s="22"/>
      <c r="B17" s="812"/>
      <c r="C17" s="812"/>
      <c r="D17" s="813"/>
      <c r="E17" s="794"/>
      <c r="F17" s="795"/>
      <c r="G17" s="795"/>
      <c r="H17" s="795"/>
      <c r="I17" s="795"/>
      <c r="J17" s="90" t="e">
        <f>IF(AND('Mapa final'!#REF!="Alta",'Mapa final'!#REF!="Leve"),CONCATENATE("R2C",'Mapa final'!#REF!),"")</f>
        <v>#REF!</v>
      </c>
      <c r="K17" s="91" t="e">
        <f>IF(AND('Mapa final'!#REF!="Alta",'Mapa final'!#REF!="Leve"),CONCATENATE("R2C",'Mapa final'!#REF!),"")</f>
        <v>#REF!</v>
      </c>
      <c r="L17" s="91" t="e">
        <f>IF(AND('Mapa final'!#REF!="Alta",'Mapa final'!#REF!="Leve"),CONCATENATE("R2C",'Mapa final'!#REF!),"")</f>
        <v>#REF!</v>
      </c>
      <c r="M17" s="91" t="e">
        <f>IF(AND('Mapa final'!#REF!="Alta",'Mapa final'!#REF!="Leve"),CONCATENATE("R2C",'Mapa final'!#REF!),"")</f>
        <v>#REF!</v>
      </c>
      <c r="N17" s="91" t="e">
        <f>IF(AND('Mapa final'!#REF!="Alta",'Mapa final'!#REF!="Leve"),CONCATENATE("R2C",'Mapa final'!#REF!),"")</f>
        <v>#REF!</v>
      </c>
      <c r="O17" s="91" t="e">
        <f>IF(AND('Mapa final'!#REF!="Alta",'Mapa final'!#REF!="Leve"),CONCATENATE("R2C",'Mapa final'!#REF!),"")</f>
        <v>#REF!</v>
      </c>
      <c r="P17" s="91" t="e">
        <f>IF(AND('Mapa final'!#REF!="Alta",'Mapa final'!#REF!="Leve"),CONCATENATE("R2C",'Mapa final'!#REF!),"")</f>
        <v>#REF!</v>
      </c>
      <c r="Q17" s="91" t="e">
        <f>IF(AND('Mapa final'!#REF!="Alta",'Mapa final'!#REF!="Leve"),CONCATENATE("R2C",'Mapa final'!#REF!),"")</f>
        <v>#REF!</v>
      </c>
      <c r="R17" s="91" t="e">
        <f>IF(AND('Mapa final'!#REF!="Alta",'Mapa final'!#REF!="Leve"),CONCATENATE("R2C",'Mapa final'!#REF!),"")</f>
        <v>#REF!</v>
      </c>
      <c r="S17" s="91" t="e">
        <f>IF(AND('Mapa final'!#REF!="Alta",'Mapa final'!#REF!="Leve"),CONCATENATE("R2C",'Mapa final'!#REF!),"")</f>
        <v>#REF!</v>
      </c>
      <c r="T17" s="90" t="e">
        <f>IF(AND('Mapa final'!#REF!="Alta",'Mapa final'!#REF!="Menor"),CONCATENATE("R2C",'Mapa final'!#REF!),"")</f>
        <v>#REF!</v>
      </c>
      <c r="U17" s="91" t="e">
        <f>IF(AND('Mapa final'!#REF!="Alta",'Mapa final'!#REF!="Menor"),CONCATENATE("R2C",'Mapa final'!#REF!),"")</f>
        <v>#REF!</v>
      </c>
      <c r="V17" s="91" t="e">
        <f>IF(AND('Mapa final'!#REF!="Alta",'Mapa final'!#REF!="Menor"),CONCATENATE("R2C",'Mapa final'!#REF!),"")</f>
        <v>#REF!</v>
      </c>
      <c r="W17" s="91" t="e">
        <f>IF(AND('Mapa final'!#REF!="Alta",'Mapa final'!#REF!="Menor"),CONCATENATE("R2C",'Mapa final'!#REF!),"")</f>
        <v>#REF!</v>
      </c>
      <c r="X17" s="91" t="e">
        <f>IF(AND('Mapa final'!#REF!="Alta",'Mapa final'!#REF!="Menor"),CONCATENATE("R2C",'Mapa final'!#REF!),"")</f>
        <v>#REF!</v>
      </c>
      <c r="Y17" s="92" t="e">
        <f>IF(AND('Mapa final'!#REF!="Alta",'Mapa final'!#REF!="Menor"),CONCATENATE("R2C",'Mapa final'!#REF!),"")</f>
        <v>#REF!</v>
      </c>
      <c r="Z17" s="74" t="e">
        <f>IF(AND('Mapa final'!#REF!="Alta",'Mapa final'!#REF!="Moderado"),CONCATENATE("R2C",'Mapa final'!#REF!),"")</f>
        <v>#REF!</v>
      </c>
      <c r="AA17" s="75" t="e">
        <f>IF(AND('Mapa final'!#REF!="Alta",'Mapa final'!#REF!="Moderado"),CONCATENATE("R2C",'Mapa final'!#REF!),"")</f>
        <v>#REF!</v>
      </c>
      <c r="AB17" s="75" t="e">
        <f>IF(AND('Mapa final'!#REF!="Alta",'Mapa final'!#REF!="Moderado"),CONCATENATE("R2C",'Mapa final'!#REF!),"")</f>
        <v>#REF!</v>
      </c>
      <c r="AC17" s="75" t="e">
        <f>IF(AND('Mapa final'!#REF!="Alta",'Mapa final'!#REF!="Moderado"),CONCATENATE("R2C",'Mapa final'!#REF!),"")</f>
        <v>#REF!</v>
      </c>
      <c r="AD17" s="75" t="e">
        <f>IF(AND('Mapa final'!#REF!="Alta",'Mapa final'!#REF!="Moderado"),CONCATENATE("R2C",'Mapa final'!#REF!),"")</f>
        <v>#REF!</v>
      </c>
      <c r="AE17" s="76" t="e">
        <f>IF(AND('Mapa final'!#REF!="Alta",'Mapa final'!#REF!="Moderado"),CONCATENATE("R2C",'Mapa final'!#REF!),"")</f>
        <v>#REF!</v>
      </c>
      <c r="AF17" s="74" t="e">
        <f>IF(AND('Mapa final'!#REF!="Alta",'Mapa final'!#REF!="Mayor"),CONCATENATE("R2C",'Mapa final'!#REF!),"")</f>
        <v>#REF!</v>
      </c>
      <c r="AG17" s="75" t="e">
        <f>IF(AND('Mapa final'!#REF!="Alta",'Mapa final'!#REF!="Mayor"),CONCATENATE("R2C",'Mapa final'!#REF!),"")</f>
        <v>#REF!</v>
      </c>
      <c r="AH17" s="75" t="e">
        <f>IF(AND('Mapa final'!#REF!="Alta",'Mapa final'!#REF!="Mayor"),CONCATENATE("R2C",'Mapa final'!#REF!),"")</f>
        <v>#REF!</v>
      </c>
      <c r="AI17" s="75" t="e">
        <f>IF(AND('Mapa final'!#REF!="Alta",'Mapa final'!#REF!="Mayor"),CONCATENATE("R2C",'Mapa final'!#REF!),"")</f>
        <v>#REF!</v>
      </c>
      <c r="AJ17" s="75" t="e">
        <f>IF(AND('Mapa final'!#REF!="Alta",'Mapa final'!#REF!="Mayor"),CONCATENATE("R2C",'Mapa final'!#REF!),"")</f>
        <v>#REF!</v>
      </c>
      <c r="AK17" s="76" t="e">
        <f>IF(AND('Mapa final'!#REF!="Alta",'Mapa final'!#REF!="Mayor"),CONCATENATE("R2C",'Mapa final'!#REF!),"")</f>
        <v>#REF!</v>
      </c>
      <c r="AL17" s="77" t="e">
        <f>IF(AND('Mapa final'!#REF!="Alta",'Mapa final'!#REF!="Catastrófico"),CONCATENATE("R2C",'Mapa final'!#REF!),"")</f>
        <v>#REF!</v>
      </c>
      <c r="AM17" s="78" t="e">
        <f>IF(AND('Mapa final'!#REF!="Alta",'Mapa final'!#REF!="Catastrófico"),CONCATENATE("R2C",'Mapa final'!#REF!),"")</f>
        <v>#REF!</v>
      </c>
      <c r="AN17" s="78" t="e">
        <f>IF(AND('Mapa final'!#REF!="Alta",'Mapa final'!#REF!="Catastrófico"),CONCATENATE("R2C",'Mapa final'!#REF!),"")</f>
        <v>#REF!</v>
      </c>
      <c r="AO17" s="78" t="e">
        <f>IF(AND('Mapa final'!#REF!="Alta",'Mapa final'!#REF!="Catastrófico"),CONCATENATE("R2C",'Mapa final'!#REF!),"")</f>
        <v>#REF!</v>
      </c>
      <c r="AP17" s="78" t="e">
        <f>IF(AND('Mapa final'!#REF!="Alta",'Mapa final'!#REF!="Catastrófico"),CONCATENATE("R2C",'Mapa final'!#REF!),"")</f>
        <v>#REF!</v>
      </c>
      <c r="AQ17" s="79" t="e">
        <f>IF(AND('Mapa final'!#REF!="Alta",'Mapa final'!#REF!="Catastrófico"),CONCATENATE("R2C",'Mapa final'!#REF!),"")</f>
        <v>#REF!</v>
      </c>
      <c r="AR17" s="22"/>
      <c r="AS17" s="786"/>
      <c r="AT17" s="787"/>
      <c r="AU17" s="787"/>
      <c r="AV17" s="787"/>
      <c r="AW17" s="787"/>
      <c r="AX17" s="788"/>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row>
    <row r="18" spans="1:80" ht="18.600000000000001" customHeight="1" x14ac:dyDescent="0.4">
      <c r="A18" s="22"/>
      <c r="B18" s="812"/>
      <c r="C18" s="812"/>
      <c r="D18" s="813"/>
      <c r="E18" s="794"/>
      <c r="F18" s="795"/>
      <c r="G18" s="795"/>
      <c r="H18" s="795"/>
      <c r="I18" s="795"/>
      <c r="J18" s="90" t="e">
        <f>IF(AND('Mapa final'!#REF!="Alta",'Mapa final'!#REF!="Leve"),CONCATENATE("R3C",'Mapa final'!#REF!),"")</f>
        <v>#REF!</v>
      </c>
      <c r="K18" s="91" t="e">
        <f>IF(AND('Mapa final'!#REF!="Alta",'Mapa final'!#REF!="Leve"),CONCATENATE("R3C",'Mapa final'!#REF!),"")</f>
        <v>#REF!</v>
      </c>
      <c r="L18" s="91" t="e">
        <f>IF(AND('Mapa final'!#REF!="Alta",'Mapa final'!#REF!="Leve"),CONCATENATE("R3C",'Mapa final'!#REF!),"")</f>
        <v>#REF!</v>
      </c>
      <c r="M18" s="91" t="e">
        <f>IF(AND('Mapa final'!#REF!="Alta",'Mapa final'!#REF!="Leve"),CONCATENATE("R3C",'Mapa final'!#REF!),"")</f>
        <v>#REF!</v>
      </c>
      <c r="N18" s="91" t="e">
        <f>IF(AND('Mapa final'!#REF!="Alta",'Mapa final'!#REF!="Leve"),CONCATENATE("R3C",'Mapa final'!#REF!),"")</f>
        <v>#REF!</v>
      </c>
      <c r="O18" s="91" t="e">
        <f>IF(AND('Mapa final'!#REF!="Alta",'Mapa final'!#REF!="Leve"),CONCATENATE("R3C",'Mapa final'!#REF!),"")</f>
        <v>#REF!</v>
      </c>
      <c r="P18" s="91" t="e">
        <f>IF(AND('Mapa final'!#REF!="Alta",'Mapa final'!#REF!="Leve"),CONCATENATE("R3C",'Mapa final'!#REF!),"")</f>
        <v>#REF!</v>
      </c>
      <c r="Q18" s="91" t="e">
        <f>IF(AND('Mapa final'!#REF!="Alta",'Mapa final'!#REF!="Leve"),CONCATENATE("R3C",'Mapa final'!#REF!),"")</f>
        <v>#REF!</v>
      </c>
      <c r="R18" s="91" t="e">
        <f>IF(AND('Mapa final'!#REF!="Alta",'Mapa final'!#REF!="Leve"),CONCATENATE("R3C",'Mapa final'!#REF!),"")</f>
        <v>#REF!</v>
      </c>
      <c r="S18" s="91" t="e">
        <f>IF(AND('Mapa final'!#REF!="Alta",'Mapa final'!#REF!="Leve"),CONCATENATE("R3C",'Mapa final'!#REF!),"")</f>
        <v>#REF!</v>
      </c>
      <c r="T18" s="90" t="e">
        <f>IF(AND('Mapa final'!#REF!="Alta",'Mapa final'!#REF!="Menor"),CONCATENATE("R3C",'Mapa final'!#REF!),"")</f>
        <v>#REF!</v>
      </c>
      <c r="U18" s="91" t="e">
        <f>IF(AND('Mapa final'!#REF!="Alta",'Mapa final'!#REF!="Menor"),CONCATENATE("R3C",'Mapa final'!#REF!),"")</f>
        <v>#REF!</v>
      </c>
      <c r="V18" s="91" t="e">
        <f>IF(AND('Mapa final'!#REF!="Alta",'Mapa final'!#REF!="Menor"),CONCATENATE("R3C",'Mapa final'!#REF!),"")</f>
        <v>#REF!</v>
      </c>
      <c r="W18" s="91" t="e">
        <f>IF(AND('Mapa final'!#REF!="Alta",'Mapa final'!#REF!="Menor"),CONCATENATE("R3C",'Mapa final'!#REF!),"")</f>
        <v>#REF!</v>
      </c>
      <c r="X18" s="91" t="e">
        <f>IF(AND('Mapa final'!#REF!="Alta",'Mapa final'!#REF!="Menor"),CONCATENATE("R3C",'Mapa final'!#REF!),"")</f>
        <v>#REF!</v>
      </c>
      <c r="Y18" s="92" t="e">
        <f>IF(AND('Mapa final'!#REF!="Alta",'Mapa final'!#REF!="Menor"),CONCATENATE("R3C",'Mapa final'!#REF!),"")</f>
        <v>#REF!</v>
      </c>
      <c r="Z18" s="74" t="e">
        <f>IF(AND('Mapa final'!#REF!="Alta",'Mapa final'!#REF!="Moderado"),CONCATENATE("R3C",'Mapa final'!#REF!),"")</f>
        <v>#REF!</v>
      </c>
      <c r="AA18" s="75" t="e">
        <f>IF(AND('Mapa final'!#REF!="Alta",'Mapa final'!#REF!="Moderado"),CONCATENATE("R3C",'Mapa final'!#REF!),"")</f>
        <v>#REF!</v>
      </c>
      <c r="AB18" s="75" t="e">
        <f>IF(AND('Mapa final'!#REF!="Alta",'Mapa final'!#REF!="Moderado"),CONCATENATE("R3C",'Mapa final'!#REF!),"")</f>
        <v>#REF!</v>
      </c>
      <c r="AC18" s="75" t="e">
        <f>IF(AND('Mapa final'!#REF!="Alta",'Mapa final'!#REF!="Moderado"),CONCATENATE("R3C",'Mapa final'!#REF!),"")</f>
        <v>#REF!</v>
      </c>
      <c r="AD18" s="75" t="e">
        <f>IF(AND('Mapa final'!#REF!="Alta",'Mapa final'!#REF!="Moderado"),CONCATENATE("R3C",'Mapa final'!#REF!),"")</f>
        <v>#REF!</v>
      </c>
      <c r="AE18" s="76" t="e">
        <f>IF(AND('Mapa final'!#REF!="Alta",'Mapa final'!#REF!="Moderado"),CONCATENATE("R3C",'Mapa final'!#REF!),"")</f>
        <v>#REF!</v>
      </c>
      <c r="AF18" s="74" t="e">
        <f>IF(AND('Mapa final'!#REF!="Alta",'Mapa final'!#REF!="Mayor"),CONCATENATE("R3C",'Mapa final'!#REF!),"")</f>
        <v>#REF!</v>
      </c>
      <c r="AG18" s="75" t="e">
        <f>IF(AND('Mapa final'!#REF!="Alta",'Mapa final'!#REF!="Mayor"),CONCATENATE("R3C",'Mapa final'!#REF!),"")</f>
        <v>#REF!</v>
      </c>
      <c r="AH18" s="75" t="e">
        <f>IF(AND('Mapa final'!#REF!="Alta",'Mapa final'!#REF!="Mayor"),CONCATENATE("R3C",'Mapa final'!#REF!),"")</f>
        <v>#REF!</v>
      </c>
      <c r="AI18" s="75" t="e">
        <f>IF(AND('Mapa final'!#REF!="Alta",'Mapa final'!#REF!="Mayor"),CONCATENATE("R3C",'Mapa final'!#REF!),"")</f>
        <v>#REF!</v>
      </c>
      <c r="AJ18" s="75" t="e">
        <f>IF(AND('Mapa final'!#REF!="Alta",'Mapa final'!#REF!="Mayor"),CONCATENATE("R3C",'Mapa final'!#REF!),"")</f>
        <v>#REF!</v>
      </c>
      <c r="AK18" s="76" t="e">
        <f>IF(AND('Mapa final'!#REF!="Alta",'Mapa final'!#REF!="Mayor"),CONCATENATE("R3C",'Mapa final'!#REF!),"")</f>
        <v>#REF!</v>
      </c>
      <c r="AL18" s="77" t="e">
        <f>IF(AND('Mapa final'!#REF!="Alta",'Mapa final'!#REF!="Catastrófico"),CONCATENATE("R3C",'Mapa final'!#REF!),"")</f>
        <v>#REF!</v>
      </c>
      <c r="AM18" s="78" t="e">
        <f>IF(AND('Mapa final'!#REF!="Alta",'Mapa final'!#REF!="Catastrófico"),CONCATENATE("R3C",'Mapa final'!#REF!),"")</f>
        <v>#REF!</v>
      </c>
      <c r="AN18" s="78" t="e">
        <f>IF(AND('Mapa final'!#REF!="Alta",'Mapa final'!#REF!="Catastrófico"),CONCATENATE("R3C",'Mapa final'!#REF!),"")</f>
        <v>#REF!</v>
      </c>
      <c r="AO18" s="78" t="e">
        <f>IF(AND('Mapa final'!#REF!="Alta",'Mapa final'!#REF!="Catastrófico"),CONCATENATE("R3C",'Mapa final'!#REF!),"")</f>
        <v>#REF!</v>
      </c>
      <c r="AP18" s="78" t="e">
        <f>IF(AND('Mapa final'!#REF!="Alta",'Mapa final'!#REF!="Catastrófico"),CONCATENATE("R3C",'Mapa final'!#REF!),"")</f>
        <v>#REF!</v>
      </c>
      <c r="AQ18" s="79" t="e">
        <f>IF(AND('Mapa final'!#REF!="Alta",'Mapa final'!#REF!="Catastrófico"),CONCATENATE("R3C",'Mapa final'!#REF!),"")</f>
        <v>#REF!</v>
      </c>
      <c r="AR18" s="22"/>
      <c r="AS18" s="786"/>
      <c r="AT18" s="787"/>
      <c r="AU18" s="787"/>
      <c r="AV18" s="787"/>
      <c r="AW18" s="787"/>
      <c r="AX18" s="788"/>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row>
    <row r="19" spans="1:80" ht="18.600000000000001" customHeight="1" x14ac:dyDescent="0.4">
      <c r="A19" s="22"/>
      <c r="B19" s="812"/>
      <c r="C19" s="812"/>
      <c r="D19" s="813"/>
      <c r="E19" s="794"/>
      <c r="F19" s="795"/>
      <c r="G19" s="795"/>
      <c r="H19" s="795"/>
      <c r="I19" s="795"/>
      <c r="J19" s="90" t="e">
        <f>IF(AND('Mapa final'!#REF!="Alta",'Mapa final'!#REF!="Leve"),CONCATENATE("R4C",'Mapa final'!#REF!),"")</f>
        <v>#REF!</v>
      </c>
      <c r="K19" s="91" t="e">
        <f>IF(AND('Mapa final'!#REF!="Alta",'Mapa final'!#REF!="Leve"),CONCATENATE("R4C",'Mapa final'!#REF!),"")</f>
        <v>#REF!</v>
      </c>
      <c r="L19" s="91" t="e">
        <f>IF(AND('Mapa final'!#REF!="Alta",'Mapa final'!#REF!="Leve"),CONCATENATE("R4C",'Mapa final'!#REF!),"")</f>
        <v>#REF!</v>
      </c>
      <c r="M19" s="91" t="e">
        <f>IF(AND('Mapa final'!#REF!="Alta",'Mapa final'!#REF!="Leve"),CONCATENATE("R4C",'Mapa final'!#REF!),"")</f>
        <v>#REF!</v>
      </c>
      <c r="N19" s="91" t="e">
        <f>IF(AND('Mapa final'!#REF!="Alta",'Mapa final'!#REF!="Leve"),CONCATENATE("R4C",'Mapa final'!#REF!),"")</f>
        <v>#REF!</v>
      </c>
      <c r="O19" s="91" t="e">
        <f>IF(AND('Mapa final'!#REF!="Alta",'Mapa final'!#REF!="Leve"),CONCATENATE("R4C",'Mapa final'!#REF!),"")</f>
        <v>#REF!</v>
      </c>
      <c r="P19" s="91" t="e">
        <f>IF(AND('Mapa final'!#REF!="Alta",'Mapa final'!#REF!="Leve"),CONCATENATE("R4C",'Mapa final'!#REF!),"")</f>
        <v>#REF!</v>
      </c>
      <c r="Q19" s="91" t="e">
        <f>IF(AND('Mapa final'!#REF!="Alta",'Mapa final'!#REF!="Leve"),CONCATENATE("R4C",'Mapa final'!#REF!),"")</f>
        <v>#REF!</v>
      </c>
      <c r="R19" s="91" t="e">
        <f>IF(AND('Mapa final'!#REF!="Alta",'Mapa final'!#REF!="Leve"),CONCATENATE("R4C",'Mapa final'!#REF!),"")</f>
        <v>#REF!</v>
      </c>
      <c r="S19" s="91" t="e">
        <f>IF(AND('Mapa final'!#REF!="Alta",'Mapa final'!#REF!="Leve"),CONCATENATE("R4C",'Mapa final'!#REF!),"")</f>
        <v>#REF!</v>
      </c>
      <c r="T19" s="90" t="e">
        <f>IF(AND('Mapa final'!#REF!="Alta",'Mapa final'!#REF!="Menor"),CONCATENATE("R4C",'Mapa final'!#REF!),"")</f>
        <v>#REF!</v>
      </c>
      <c r="U19" s="91" t="e">
        <f>IF(AND('Mapa final'!#REF!="Alta",'Mapa final'!#REF!="Menor"),CONCATENATE("R4C",'Mapa final'!#REF!),"")</f>
        <v>#REF!</v>
      </c>
      <c r="V19" s="91" t="e">
        <f>IF(AND('Mapa final'!#REF!="Alta",'Mapa final'!#REF!="Menor"),CONCATENATE("R4C",'Mapa final'!#REF!),"")</f>
        <v>#REF!</v>
      </c>
      <c r="W19" s="91" t="e">
        <f>IF(AND('Mapa final'!#REF!="Alta",'Mapa final'!#REF!="Menor"),CONCATENATE("R4C",'Mapa final'!#REF!),"")</f>
        <v>#REF!</v>
      </c>
      <c r="X19" s="91" t="e">
        <f>IF(AND('Mapa final'!#REF!="Alta",'Mapa final'!#REF!="Menor"),CONCATENATE("R4C",'Mapa final'!#REF!),"")</f>
        <v>#REF!</v>
      </c>
      <c r="Y19" s="92" t="e">
        <f>IF(AND('Mapa final'!#REF!="Alta",'Mapa final'!#REF!="Menor"),CONCATENATE("R4C",'Mapa final'!#REF!),"")</f>
        <v>#REF!</v>
      </c>
      <c r="Z19" s="74" t="e">
        <f>IF(AND('Mapa final'!#REF!="Alta",'Mapa final'!#REF!="Moderado"),CONCATENATE("R4C",'Mapa final'!#REF!),"")</f>
        <v>#REF!</v>
      </c>
      <c r="AA19" s="75" t="e">
        <f>IF(AND('Mapa final'!#REF!="Alta",'Mapa final'!#REF!="Moderado"),CONCATENATE("R4C",'Mapa final'!#REF!),"")</f>
        <v>#REF!</v>
      </c>
      <c r="AB19" s="80" t="e">
        <f>IF(AND('Mapa final'!#REF!="Alta",'Mapa final'!#REF!="Moderado"),CONCATENATE("R4C",'Mapa final'!#REF!),"")</f>
        <v>#REF!</v>
      </c>
      <c r="AC19" s="80" t="e">
        <f>IF(AND('Mapa final'!#REF!="Alta",'Mapa final'!#REF!="Moderado"),CONCATENATE("R4C",'Mapa final'!#REF!),"")</f>
        <v>#REF!</v>
      </c>
      <c r="AD19" s="80" t="e">
        <f>IF(AND('Mapa final'!#REF!="Alta",'Mapa final'!#REF!="Moderado"),CONCATENATE("R4C",'Mapa final'!#REF!),"")</f>
        <v>#REF!</v>
      </c>
      <c r="AE19" s="76" t="e">
        <f>IF(AND('Mapa final'!#REF!="Alta",'Mapa final'!#REF!="Moderado"),CONCATENATE("R4C",'Mapa final'!#REF!),"")</f>
        <v>#REF!</v>
      </c>
      <c r="AF19" s="74" t="e">
        <f>IF(AND('Mapa final'!#REF!="Alta",'Mapa final'!#REF!="Mayor"),CONCATENATE("R4C",'Mapa final'!#REF!),"")</f>
        <v>#REF!</v>
      </c>
      <c r="AG19" s="75" t="e">
        <f>IF(AND('Mapa final'!#REF!="Alta",'Mapa final'!#REF!="Mayor"),CONCATENATE("R4C",'Mapa final'!#REF!),"")</f>
        <v>#REF!</v>
      </c>
      <c r="AH19" s="80" t="e">
        <f>IF(AND('Mapa final'!#REF!="Alta",'Mapa final'!#REF!="Mayor"),CONCATENATE("R4C",'Mapa final'!#REF!),"")</f>
        <v>#REF!</v>
      </c>
      <c r="AI19" s="80" t="e">
        <f>IF(AND('Mapa final'!#REF!="Alta",'Mapa final'!#REF!="Mayor"),CONCATENATE("R4C",'Mapa final'!#REF!),"")</f>
        <v>#REF!</v>
      </c>
      <c r="AJ19" s="80" t="e">
        <f>IF(AND('Mapa final'!#REF!="Alta",'Mapa final'!#REF!="Mayor"),CONCATENATE("R4C",'Mapa final'!#REF!),"")</f>
        <v>#REF!</v>
      </c>
      <c r="AK19" s="76" t="e">
        <f>IF(AND('Mapa final'!#REF!="Alta",'Mapa final'!#REF!="Mayor"),CONCATENATE("R4C",'Mapa final'!#REF!),"")</f>
        <v>#REF!</v>
      </c>
      <c r="AL19" s="77" t="e">
        <f>IF(AND('Mapa final'!#REF!="Alta",'Mapa final'!#REF!="Catastrófico"),CONCATENATE("R4C",'Mapa final'!#REF!),"")</f>
        <v>#REF!</v>
      </c>
      <c r="AM19" s="78" t="e">
        <f>IF(AND('Mapa final'!#REF!="Alta",'Mapa final'!#REF!="Catastrófico"),CONCATENATE("R4C",'Mapa final'!#REF!),"")</f>
        <v>#REF!</v>
      </c>
      <c r="AN19" s="78" t="e">
        <f>IF(AND('Mapa final'!#REF!="Alta",'Mapa final'!#REF!="Catastrófico"),CONCATENATE("R4C",'Mapa final'!#REF!),"")</f>
        <v>#REF!</v>
      </c>
      <c r="AO19" s="78" t="e">
        <f>IF(AND('Mapa final'!#REF!="Alta",'Mapa final'!#REF!="Catastrófico"),CONCATENATE("R4C",'Mapa final'!#REF!),"")</f>
        <v>#REF!</v>
      </c>
      <c r="AP19" s="78" t="e">
        <f>IF(AND('Mapa final'!#REF!="Alta",'Mapa final'!#REF!="Catastrófico"),CONCATENATE("R4C",'Mapa final'!#REF!),"")</f>
        <v>#REF!</v>
      </c>
      <c r="AQ19" s="79" t="e">
        <f>IF(AND('Mapa final'!#REF!="Alta",'Mapa final'!#REF!="Catastrófico"),CONCATENATE("R4C",'Mapa final'!#REF!),"")</f>
        <v>#REF!</v>
      </c>
      <c r="AR19" s="22"/>
      <c r="AS19" s="786"/>
      <c r="AT19" s="787"/>
      <c r="AU19" s="787"/>
      <c r="AV19" s="787"/>
      <c r="AW19" s="787"/>
      <c r="AX19" s="788"/>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row>
    <row r="20" spans="1:80" ht="18.600000000000001" customHeight="1" x14ac:dyDescent="0.4">
      <c r="A20" s="22"/>
      <c r="B20" s="812"/>
      <c r="C20" s="812"/>
      <c r="D20" s="813"/>
      <c r="E20" s="796"/>
      <c r="F20" s="797"/>
      <c r="G20" s="797"/>
      <c r="H20" s="797"/>
      <c r="I20" s="795"/>
      <c r="J20" s="90" t="e">
        <f>IF(AND('Mapa final'!#REF!="Alta",'Mapa final'!#REF!="Leve"),CONCATENATE("R3C",'Mapa final'!#REF!),"")</f>
        <v>#REF!</v>
      </c>
      <c r="K20" s="91" t="e">
        <f>IF(AND('Mapa final'!#REF!="Alta",'Mapa final'!#REF!="Leve"),CONCATENATE("R3C",'Mapa final'!#REF!),"")</f>
        <v>#REF!</v>
      </c>
      <c r="L20" s="91" t="e">
        <f>IF(AND('Mapa final'!#REF!="Alta",'Mapa final'!#REF!="Leve"),CONCATENATE("R3C",'Mapa final'!#REF!),"")</f>
        <v>#REF!</v>
      </c>
      <c r="M20" s="91" t="e">
        <f>IF(AND('Mapa final'!#REF!="Alta",'Mapa final'!#REF!="Leve"),CONCATENATE("R3C",'Mapa final'!#REF!),"")</f>
        <v>#REF!</v>
      </c>
      <c r="N20" s="91" t="e">
        <f>IF(AND('Mapa final'!#REF!="Alta",'Mapa final'!#REF!="Leve"),CONCATENATE("R3C",'Mapa final'!#REF!),"")</f>
        <v>#REF!</v>
      </c>
      <c r="O20" s="91" t="e">
        <f>IF(AND('Mapa final'!#REF!="Alta",'Mapa final'!#REF!="Leve"),CONCATENATE("R3C",'Mapa final'!#REF!),"")</f>
        <v>#REF!</v>
      </c>
      <c r="P20" s="91" t="e">
        <f>IF(AND('Mapa final'!#REF!="Alta",'Mapa final'!#REF!="Leve"),CONCATENATE("R3C",'Mapa final'!#REF!),"")</f>
        <v>#REF!</v>
      </c>
      <c r="Q20" s="91" t="e">
        <f>IF(AND('Mapa final'!#REF!="Alta",'Mapa final'!#REF!="Leve"),CONCATENATE("R3C",'Mapa final'!#REF!),"")</f>
        <v>#REF!</v>
      </c>
      <c r="R20" s="91" t="e">
        <f>IF(AND('Mapa final'!#REF!="Alta",'Mapa final'!#REF!="Leve"),CONCATENATE("R3C",'Mapa final'!#REF!),"")</f>
        <v>#REF!</v>
      </c>
      <c r="S20" s="91" t="e">
        <f>IF(AND('Mapa final'!#REF!="Alta",'Mapa final'!#REF!="Leve"),CONCATENATE("R3C",'Mapa final'!#REF!),"")</f>
        <v>#REF!</v>
      </c>
      <c r="T20" s="90" t="e">
        <f>IF(AND('Mapa final'!#REF!="Alta",'Mapa final'!#REF!="Menor"),CONCATENATE("R3C",'Mapa final'!#REF!),"")</f>
        <v>#REF!</v>
      </c>
      <c r="U20" s="91" t="e">
        <f>IF(AND('Mapa final'!#REF!="Alta",'Mapa final'!#REF!="Menor"),CONCATENATE("R3C",'Mapa final'!#REF!),"")</f>
        <v>#REF!</v>
      </c>
      <c r="V20" s="91" t="e">
        <f>IF(AND('Mapa final'!#REF!="Alta",'Mapa final'!#REF!="Menor"),CONCATENATE("R3C",'Mapa final'!#REF!),"")</f>
        <v>#REF!</v>
      </c>
      <c r="W20" s="91" t="e">
        <f>IF(AND('Mapa final'!#REF!="Alta",'Mapa final'!#REF!="Menor"),CONCATENATE("R3C",'Mapa final'!#REF!),"")</f>
        <v>#REF!</v>
      </c>
      <c r="X20" s="91" t="e">
        <f>IF(AND('Mapa final'!#REF!="Alta",'Mapa final'!#REF!="Menor"),CONCATENATE("R3C",'Mapa final'!#REF!),"")</f>
        <v>#REF!</v>
      </c>
      <c r="Y20" s="92" t="e">
        <f>IF(AND('Mapa final'!#REF!="Alta",'Mapa final'!#REF!="Menor"),CONCATENATE("R3C",'Mapa final'!#REF!),"")</f>
        <v>#REF!</v>
      </c>
      <c r="Z20" s="74" t="e">
        <f>IF(AND('Mapa final'!#REF!="Alta",'Mapa final'!#REF!="Moderado"),CONCATENATE("R3C",'Mapa final'!#REF!),"")</f>
        <v>#REF!</v>
      </c>
      <c r="AA20" s="75" t="e">
        <f>IF(AND('Mapa final'!#REF!="Alta",'Mapa final'!#REF!="Moderado"),CONCATENATE("R3C",'Mapa final'!#REF!),"")</f>
        <v>#REF!</v>
      </c>
      <c r="AB20" s="75" t="e">
        <f>IF(AND('Mapa final'!#REF!="Alta",'Mapa final'!#REF!="Moderado"),CONCATENATE("R3C",'Mapa final'!#REF!),"")</f>
        <v>#REF!</v>
      </c>
      <c r="AC20" s="75" t="e">
        <f>IF(AND('Mapa final'!#REF!="Alta",'Mapa final'!#REF!="Moderado"),CONCATENATE("R3C",'Mapa final'!#REF!),"")</f>
        <v>#REF!</v>
      </c>
      <c r="AD20" s="75" t="e">
        <f>IF(AND('Mapa final'!#REF!="Alta",'Mapa final'!#REF!="Moderado"),CONCATENATE("R3C",'Mapa final'!#REF!),"")</f>
        <v>#REF!</v>
      </c>
      <c r="AE20" s="76" t="e">
        <f>IF(AND('Mapa final'!#REF!="Alta",'Mapa final'!#REF!="Moderado"),CONCATENATE("R3C",'Mapa final'!#REF!),"")</f>
        <v>#REF!</v>
      </c>
      <c r="AF20" s="74" t="e">
        <f>IF(AND('Mapa final'!#REF!="Alta",'Mapa final'!#REF!="Mayor"),CONCATENATE("R3C",'Mapa final'!#REF!),"")</f>
        <v>#REF!</v>
      </c>
      <c r="AG20" s="75" t="e">
        <f>IF(AND('Mapa final'!#REF!="Alta",'Mapa final'!#REF!="Mayor"),CONCATENATE("R3C",'Mapa final'!#REF!),"")</f>
        <v>#REF!</v>
      </c>
      <c r="AH20" s="75" t="e">
        <f>IF(AND('Mapa final'!#REF!="Alta",'Mapa final'!#REF!="Mayor"),CONCATENATE("R3C",'Mapa final'!#REF!),"")</f>
        <v>#REF!</v>
      </c>
      <c r="AI20" s="75" t="e">
        <f>IF(AND('Mapa final'!#REF!="Alta",'Mapa final'!#REF!="Mayor"),CONCATENATE("R3C",'Mapa final'!#REF!),"")</f>
        <v>#REF!</v>
      </c>
      <c r="AJ20" s="75" t="e">
        <f>IF(AND('Mapa final'!#REF!="Alta",'Mapa final'!#REF!="Mayor"),CONCATENATE("R3C",'Mapa final'!#REF!),"")</f>
        <v>#REF!</v>
      </c>
      <c r="AK20" s="76" t="e">
        <f>IF(AND('Mapa final'!#REF!="Alta",'Mapa final'!#REF!="Mayor"),CONCATENATE("R3C",'Mapa final'!#REF!),"")</f>
        <v>#REF!</v>
      </c>
      <c r="AL20" s="77" t="e">
        <f>IF(AND('Mapa final'!#REF!="Alta",'Mapa final'!#REF!="Catastrófico"),CONCATENATE("R3C",'Mapa final'!#REF!),"")</f>
        <v>#REF!</v>
      </c>
      <c r="AM20" s="78" t="e">
        <f>IF(AND('Mapa final'!#REF!="Alta",'Mapa final'!#REF!="Catastrófico"),CONCATENATE("R3C",'Mapa final'!#REF!),"")</f>
        <v>#REF!</v>
      </c>
      <c r="AN20" s="78" t="e">
        <f>IF(AND('Mapa final'!#REF!="Alta",'Mapa final'!#REF!="Catastrófico"),CONCATENATE("R3C",'Mapa final'!#REF!),"")</f>
        <v>#REF!</v>
      </c>
      <c r="AO20" s="78" t="e">
        <f>IF(AND('Mapa final'!#REF!="Alta",'Mapa final'!#REF!="Catastrófico"),CONCATENATE("R3C",'Mapa final'!#REF!),"")</f>
        <v>#REF!</v>
      </c>
      <c r="AP20" s="78" t="e">
        <f>IF(AND('Mapa final'!#REF!="Alta",'Mapa final'!#REF!="Catastrófico"),CONCATENATE("R3C",'Mapa final'!#REF!),"")</f>
        <v>#REF!</v>
      </c>
      <c r="AQ20" s="79" t="e">
        <f>IF(AND('Mapa final'!#REF!="Alta",'Mapa final'!#REF!="Catastrófico"),CONCATENATE("R3C",'Mapa final'!#REF!),"")</f>
        <v>#REF!</v>
      </c>
      <c r="AR20" s="22"/>
      <c r="AS20" s="786"/>
      <c r="AT20" s="787"/>
      <c r="AU20" s="787"/>
      <c r="AV20" s="787"/>
      <c r="AW20" s="787"/>
      <c r="AX20" s="788"/>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row>
    <row r="21" spans="1:80" ht="18.600000000000001" customHeight="1" x14ac:dyDescent="0.4">
      <c r="A21" s="22"/>
      <c r="B21" s="812"/>
      <c r="C21" s="812"/>
      <c r="D21" s="813"/>
      <c r="E21" s="796"/>
      <c r="F21" s="797"/>
      <c r="G21" s="797"/>
      <c r="H21" s="797"/>
      <c r="I21" s="795"/>
      <c r="J21" s="90" t="e">
        <f>IF(AND('Mapa final'!#REF!="Alta",'Mapa final'!#REF!="Leve"),CONCATENATE("R4C",'Mapa final'!#REF!),"")</f>
        <v>#REF!</v>
      </c>
      <c r="K21" s="91" t="e">
        <f>IF(AND('Mapa final'!#REF!="Alta",'Mapa final'!#REF!="Leve"),CONCATENATE("R4C",'Mapa final'!#REF!),"")</f>
        <v>#REF!</v>
      </c>
      <c r="L21" s="91" t="e">
        <f>IF(AND('Mapa final'!#REF!="Alta",'Mapa final'!#REF!="Leve"),CONCATENATE("R4C",'Mapa final'!#REF!),"")</f>
        <v>#REF!</v>
      </c>
      <c r="M21" s="91" t="e">
        <f>IF(AND('Mapa final'!#REF!="Alta",'Mapa final'!#REF!="Leve"),CONCATENATE("R4C",'Mapa final'!#REF!),"")</f>
        <v>#REF!</v>
      </c>
      <c r="N21" s="91" t="e">
        <f>IF(AND('Mapa final'!#REF!="Alta",'Mapa final'!#REF!="Leve"),CONCATENATE("R4C",'Mapa final'!#REF!),"")</f>
        <v>#REF!</v>
      </c>
      <c r="O21" s="91" t="e">
        <f>IF(AND('Mapa final'!#REF!="Alta",'Mapa final'!#REF!="Leve"),CONCATENATE("R4C",'Mapa final'!#REF!),"")</f>
        <v>#REF!</v>
      </c>
      <c r="P21" s="91" t="e">
        <f>IF(AND('Mapa final'!#REF!="Alta",'Mapa final'!#REF!="Leve"),CONCATENATE("R4C",'Mapa final'!#REF!),"")</f>
        <v>#REF!</v>
      </c>
      <c r="Q21" s="91" t="e">
        <f>IF(AND('Mapa final'!#REF!="Alta",'Mapa final'!#REF!="Leve"),CONCATENATE("R4C",'Mapa final'!#REF!),"")</f>
        <v>#REF!</v>
      </c>
      <c r="R21" s="91" t="e">
        <f>IF(AND('Mapa final'!#REF!="Alta",'Mapa final'!#REF!="Leve"),CONCATENATE("R4C",'Mapa final'!#REF!),"")</f>
        <v>#REF!</v>
      </c>
      <c r="S21" s="91" t="e">
        <f>IF(AND('Mapa final'!#REF!="Alta",'Mapa final'!#REF!="Leve"),CONCATENATE("R4C",'Mapa final'!#REF!),"")</f>
        <v>#REF!</v>
      </c>
      <c r="T21" s="90" t="e">
        <f>IF(AND('Mapa final'!#REF!="Alta",'Mapa final'!#REF!="Menor"),CONCATENATE("R4C",'Mapa final'!#REF!),"")</f>
        <v>#REF!</v>
      </c>
      <c r="U21" s="91" t="e">
        <f>IF(AND('Mapa final'!#REF!="Alta",'Mapa final'!#REF!="Menor"),CONCATENATE("R4C",'Mapa final'!#REF!),"")</f>
        <v>#REF!</v>
      </c>
      <c r="V21" s="91" t="e">
        <f>IF(AND('Mapa final'!#REF!="Alta",'Mapa final'!#REF!="Menor"),CONCATENATE("R4C",'Mapa final'!#REF!),"")</f>
        <v>#REF!</v>
      </c>
      <c r="W21" s="91" t="e">
        <f>IF(AND('Mapa final'!#REF!="Alta",'Mapa final'!#REF!="Menor"),CONCATENATE("R4C",'Mapa final'!#REF!),"")</f>
        <v>#REF!</v>
      </c>
      <c r="X21" s="91" t="e">
        <f>IF(AND('Mapa final'!#REF!="Alta",'Mapa final'!#REF!="Menor"),CONCATENATE("R4C",'Mapa final'!#REF!),"")</f>
        <v>#REF!</v>
      </c>
      <c r="Y21" s="92" t="e">
        <f>IF(AND('Mapa final'!#REF!="Alta",'Mapa final'!#REF!="Menor"),CONCATENATE("R4C",'Mapa final'!#REF!),"")</f>
        <v>#REF!</v>
      </c>
      <c r="Z21" s="74" t="e">
        <f>IF(AND('Mapa final'!#REF!="Alta",'Mapa final'!#REF!="Moderado"),CONCATENATE("R4C",'Mapa final'!#REF!),"")</f>
        <v>#REF!</v>
      </c>
      <c r="AA21" s="75" t="e">
        <f>IF(AND('Mapa final'!#REF!="Alta",'Mapa final'!#REF!="Moderado"),CONCATENATE("R4C",'Mapa final'!#REF!),"")</f>
        <v>#REF!</v>
      </c>
      <c r="AB21" s="80" t="e">
        <f>IF(AND('Mapa final'!#REF!="Alta",'Mapa final'!#REF!="Moderado"),CONCATENATE("R4C",'Mapa final'!#REF!),"")</f>
        <v>#REF!</v>
      </c>
      <c r="AC21" s="80" t="e">
        <f>IF(AND('Mapa final'!#REF!="Alta",'Mapa final'!#REF!="Moderado"),CONCATENATE("R4C",'Mapa final'!#REF!),"")</f>
        <v>#REF!</v>
      </c>
      <c r="AD21" s="80" t="e">
        <f>IF(AND('Mapa final'!#REF!="Alta",'Mapa final'!#REF!="Moderado"),CONCATENATE("R4C",'Mapa final'!#REF!),"")</f>
        <v>#REF!</v>
      </c>
      <c r="AE21" s="76" t="e">
        <f>IF(AND('Mapa final'!#REF!="Alta",'Mapa final'!#REF!="Moderado"),CONCATENATE("R4C",'Mapa final'!#REF!),"")</f>
        <v>#REF!</v>
      </c>
      <c r="AF21" s="74" t="e">
        <f>IF(AND('Mapa final'!#REF!="Alta",'Mapa final'!#REF!="Mayor"),CONCATENATE("R4C",'Mapa final'!#REF!),"")</f>
        <v>#REF!</v>
      </c>
      <c r="AG21" s="75" t="e">
        <f>IF(AND('Mapa final'!#REF!="Alta",'Mapa final'!#REF!="Mayor"),CONCATENATE("R4C",'Mapa final'!#REF!),"")</f>
        <v>#REF!</v>
      </c>
      <c r="AH21" s="80" t="e">
        <f>IF(AND('Mapa final'!#REF!="Alta",'Mapa final'!#REF!="Mayor"),CONCATENATE("R4C",'Mapa final'!#REF!),"")</f>
        <v>#REF!</v>
      </c>
      <c r="AI21" s="80" t="e">
        <f>IF(AND('Mapa final'!#REF!="Alta",'Mapa final'!#REF!="Mayor"),CONCATENATE("R4C",'Mapa final'!#REF!),"")</f>
        <v>#REF!</v>
      </c>
      <c r="AJ21" s="80" t="e">
        <f>IF(AND('Mapa final'!#REF!="Alta",'Mapa final'!#REF!="Mayor"),CONCATENATE("R4C",'Mapa final'!#REF!),"")</f>
        <v>#REF!</v>
      </c>
      <c r="AK21" s="76" t="e">
        <f>IF(AND('Mapa final'!#REF!="Alta",'Mapa final'!#REF!="Mayor"),CONCATENATE("R4C",'Mapa final'!#REF!),"")</f>
        <v>#REF!</v>
      </c>
      <c r="AL21" s="77" t="e">
        <f>IF(AND('Mapa final'!#REF!="Alta",'Mapa final'!#REF!="Catastrófico"),CONCATENATE("R4C",'Mapa final'!#REF!),"")</f>
        <v>#REF!</v>
      </c>
      <c r="AM21" s="78" t="e">
        <f>IF(AND('Mapa final'!#REF!="Alta",'Mapa final'!#REF!="Catastrófico"),CONCATENATE("R4C",'Mapa final'!#REF!),"")</f>
        <v>#REF!</v>
      </c>
      <c r="AN21" s="78" t="e">
        <f>IF(AND('Mapa final'!#REF!="Alta",'Mapa final'!#REF!="Catastrófico"),CONCATENATE("R4C",'Mapa final'!#REF!),"")</f>
        <v>#REF!</v>
      </c>
      <c r="AO21" s="78" t="e">
        <f>IF(AND('Mapa final'!#REF!="Alta",'Mapa final'!#REF!="Catastrófico"),CONCATENATE("R4C",'Mapa final'!#REF!),"")</f>
        <v>#REF!</v>
      </c>
      <c r="AP21" s="78" t="e">
        <f>IF(AND('Mapa final'!#REF!="Alta",'Mapa final'!#REF!="Catastrófico"),CONCATENATE("R4C",'Mapa final'!#REF!),"")</f>
        <v>#REF!</v>
      </c>
      <c r="AQ21" s="79" t="e">
        <f>IF(AND('Mapa final'!#REF!="Alta",'Mapa final'!#REF!="Catastrófico"),CONCATENATE("R4C",'Mapa final'!#REF!),"")</f>
        <v>#REF!</v>
      </c>
      <c r="AR21" s="22"/>
      <c r="AS21" s="786"/>
      <c r="AT21" s="787"/>
      <c r="AU21" s="787"/>
      <c r="AV21" s="787"/>
      <c r="AW21" s="787"/>
      <c r="AX21" s="788"/>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row>
    <row r="22" spans="1:80" ht="18.600000000000001" customHeight="1" x14ac:dyDescent="0.4">
      <c r="A22" s="22"/>
      <c r="B22" s="812"/>
      <c r="C22" s="812"/>
      <c r="D22" s="813"/>
      <c r="E22" s="796"/>
      <c r="F22" s="797"/>
      <c r="G22" s="797"/>
      <c r="H22" s="797"/>
      <c r="I22" s="795"/>
      <c r="J22" s="90" t="e">
        <f>IF(AND('Mapa final'!#REF!="Alta",'Mapa final'!#REF!="Leve"),CONCATENATE("R5C",'Mapa final'!#REF!),"")</f>
        <v>#REF!</v>
      </c>
      <c r="K22" s="91" t="e">
        <f>IF(AND('Mapa final'!#REF!="Alta",'Mapa final'!#REF!="Leve"),CONCATENATE("R5C",'Mapa final'!#REF!),"")</f>
        <v>#REF!</v>
      </c>
      <c r="L22" s="91" t="e">
        <f>IF(AND('Mapa final'!#REF!="Alta",'Mapa final'!#REF!="Leve"),CONCATENATE("R5C",'Mapa final'!#REF!),"")</f>
        <v>#REF!</v>
      </c>
      <c r="M22" s="91" t="e">
        <f>IF(AND('Mapa final'!#REF!="Alta",'Mapa final'!#REF!="Leve"),CONCATENATE("R5C",'Mapa final'!#REF!),"")</f>
        <v>#REF!</v>
      </c>
      <c r="N22" s="91" t="e">
        <f>IF(AND('Mapa final'!#REF!="Alta",'Mapa final'!#REF!="Leve"),CONCATENATE("R5C",'Mapa final'!#REF!),"")</f>
        <v>#REF!</v>
      </c>
      <c r="O22" s="91" t="e">
        <f>IF(AND('Mapa final'!#REF!="Alta",'Mapa final'!#REF!="Leve"),CONCATENATE("R5C",'Mapa final'!#REF!),"")</f>
        <v>#REF!</v>
      </c>
      <c r="P22" s="91" t="e">
        <f>IF(AND('Mapa final'!#REF!="Alta",'Mapa final'!#REF!="Leve"),CONCATENATE("R5C",'Mapa final'!#REF!),"")</f>
        <v>#REF!</v>
      </c>
      <c r="Q22" s="91" t="e">
        <f>IF(AND('Mapa final'!#REF!="Alta",'Mapa final'!#REF!="Leve"),CONCATENATE("R5C",'Mapa final'!#REF!),"")</f>
        <v>#REF!</v>
      </c>
      <c r="R22" s="91" t="e">
        <f>IF(AND('Mapa final'!#REF!="Alta",'Mapa final'!#REF!="Leve"),CONCATENATE("R5C",'Mapa final'!#REF!),"")</f>
        <v>#REF!</v>
      </c>
      <c r="S22" s="91" t="e">
        <f>IF(AND('Mapa final'!#REF!="Alta",'Mapa final'!#REF!="Leve"),CONCATENATE("R5C",'Mapa final'!#REF!),"")</f>
        <v>#REF!</v>
      </c>
      <c r="T22" s="90" t="e">
        <f>IF(AND('Mapa final'!#REF!="Alta",'Mapa final'!#REF!="Menor"),CONCATENATE("R5C",'Mapa final'!#REF!),"")</f>
        <v>#REF!</v>
      </c>
      <c r="U22" s="91" t="e">
        <f>IF(AND('Mapa final'!#REF!="Alta",'Mapa final'!#REF!="Menor"),CONCATENATE("R5C",'Mapa final'!#REF!),"")</f>
        <v>#REF!</v>
      </c>
      <c r="V22" s="91" t="e">
        <f>IF(AND('Mapa final'!#REF!="Alta",'Mapa final'!#REF!="Menor"),CONCATENATE("R5C",'Mapa final'!#REF!),"")</f>
        <v>#REF!</v>
      </c>
      <c r="W22" s="91" t="e">
        <f>IF(AND('Mapa final'!#REF!="Alta",'Mapa final'!#REF!="Menor"),CONCATENATE("R5C",'Mapa final'!#REF!),"")</f>
        <v>#REF!</v>
      </c>
      <c r="X22" s="91" t="e">
        <f>IF(AND('Mapa final'!#REF!="Alta",'Mapa final'!#REF!="Menor"),CONCATENATE("R5C",'Mapa final'!#REF!),"")</f>
        <v>#REF!</v>
      </c>
      <c r="Y22" s="92" t="e">
        <f>IF(AND('Mapa final'!#REF!="Alta",'Mapa final'!#REF!="Menor"),CONCATENATE("R5C",'Mapa final'!#REF!),"")</f>
        <v>#REF!</v>
      </c>
      <c r="Z22" s="74" t="e">
        <f>IF(AND('Mapa final'!#REF!="Alta",'Mapa final'!#REF!="Moderado"),CONCATENATE("R5C",'Mapa final'!#REF!),"")</f>
        <v>#REF!</v>
      </c>
      <c r="AA22" s="75" t="e">
        <f>IF(AND('Mapa final'!#REF!="Alta",'Mapa final'!#REF!="Moderado"),CONCATENATE("R5C",'Mapa final'!#REF!),"")</f>
        <v>#REF!</v>
      </c>
      <c r="AB22" s="80" t="e">
        <f>IF(AND('Mapa final'!#REF!="Alta",'Mapa final'!#REF!="Moderado"),CONCATENATE("R5C",'Mapa final'!#REF!),"")</f>
        <v>#REF!</v>
      </c>
      <c r="AC22" s="80" t="e">
        <f>IF(AND('Mapa final'!#REF!="Alta",'Mapa final'!#REF!="Moderado"),CONCATENATE("R5C",'Mapa final'!#REF!),"")</f>
        <v>#REF!</v>
      </c>
      <c r="AD22" s="80" t="e">
        <f>IF(AND('Mapa final'!#REF!="Alta",'Mapa final'!#REF!="Moderado"),CONCATENATE("R5C",'Mapa final'!#REF!),"")</f>
        <v>#REF!</v>
      </c>
      <c r="AE22" s="76" t="e">
        <f>IF(AND('Mapa final'!#REF!="Alta",'Mapa final'!#REF!="Moderado"),CONCATENATE("R5C",'Mapa final'!#REF!),"")</f>
        <v>#REF!</v>
      </c>
      <c r="AF22" s="74" t="e">
        <f>IF(AND('Mapa final'!#REF!="Alta",'Mapa final'!#REF!="Mayor"),CONCATENATE("R5C",'Mapa final'!#REF!),"")</f>
        <v>#REF!</v>
      </c>
      <c r="AG22" s="75" t="e">
        <f>IF(AND('Mapa final'!#REF!="Alta",'Mapa final'!#REF!="Mayor"),CONCATENATE("R5C",'Mapa final'!#REF!),"")</f>
        <v>#REF!</v>
      </c>
      <c r="AH22" s="80" t="e">
        <f>IF(AND('Mapa final'!#REF!="Alta",'Mapa final'!#REF!="Mayor"),CONCATENATE("R5C",'Mapa final'!#REF!),"")</f>
        <v>#REF!</v>
      </c>
      <c r="AI22" s="80" t="e">
        <f>IF(AND('Mapa final'!#REF!="Alta",'Mapa final'!#REF!="Mayor"),CONCATENATE("R5C",'Mapa final'!#REF!),"")</f>
        <v>#REF!</v>
      </c>
      <c r="AJ22" s="80" t="e">
        <f>IF(AND('Mapa final'!#REF!="Alta",'Mapa final'!#REF!="Mayor"),CONCATENATE("R5C",'Mapa final'!#REF!),"")</f>
        <v>#REF!</v>
      </c>
      <c r="AK22" s="76" t="e">
        <f>IF(AND('Mapa final'!#REF!="Alta",'Mapa final'!#REF!="Mayor"),CONCATENATE("R5C",'Mapa final'!#REF!),"")</f>
        <v>#REF!</v>
      </c>
      <c r="AL22" s="77" t="e">
        <f>IF(AND('Mapa final'!#REF!="Alta",'Mapa final'!#REF!="Catastrófico"),CONCATENATE("R5C",'Mapa final'!#REF!),"")</f>
        <v>#REF!</v>
      </c>
      <c r="AM22" s="78" t="e">
        <f>IF(AND('Mapa final'!#REF!="Alta",'Mapa final'!#REF!="Catastrófico"),CONCATENATE("R5C",'Mapa final'!#REF!),"")</f>
        <v>#REF!</v>
      </c>
      <c r="AN22" s="78" t="e">
        <f>IF(AND('Mapa final'!#REF!="Alta",'Mapa final'!#REF!="Catastrófico"),CONCATENATE("R5C",'Mapa final'!#REF!),"")</f>
        <v>#REF!</v>
      </c>
      <c r="AO22" s="78" t="e">
        <f>IF(AND('Mapa final'!#REF!="Alta",'Mapa final'!#REF!="Catastrófico"),CONCATENATE("R5C",'Mapa final'!#REF!),"")</f>
        <v>#REF!</v>
      </c>
      <c r="AP22" s="78" t="e">
        <f>IF(AND('Mapa final'!#REF!="Alta",'Mapa final'!#REF!="Catastrófico"),CONCATENATE("R5C",'Mapa final'!#REF!),"")</f>
        <v>#REF!</v>
      </c>
      <c r="AQ22" s="79" t="e">
        <f>IF(AND('Mapa final'!#REF!="Alta",'Mapa final'!#REF!="Catastrófico"),CONCATENATE("R5C",'Mapa final'!#REF!),"")</f>
        <v>#REF!</v>
      </c>
      <c r="AR22" s="22"/>
      <c r="AS22" s="786"/>
      <c r="AT22" s="787"/>
      <c r="AU22" s="787"/>
      <c r="AV22" s="787"/>
      <c r="AW22" s="787"/>
      <c r="AX22" s="788"/>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row>
    <row r="23" spans="1:80" ht="18.600000000000001" customHeight="1" x14ac:dyDescent="0.4">
      <c r="A23" s="22"/>
      <c r="B23" s="812"/>
      <c r="C23" s="812"/>
      <c r="D23" s="813"/>
      <c r="E23" s="796"/>
      <c r="F23" s="797"/>
      <c r="G23" s="797"/>
      <c r="H23" s="797"/>
      <c r="I23" s="795"/>
      <c r="J23" s="90" t="e">
        <f>IF(AND('Mapa final'!#REF!="Alta",'Mapa final'!#REF!="Leve"),CONCATENATE("R8C",'Mapa final'!#REF!),"")</f>
        <v>#REF!</v>
      </c>
      <c r="K23" s="91" t="e">
        <f>IF(AND('Mapa final'!#REF!="Alta",'Mapa final'!#REF!="Leve"),CONCATENATE("R8C",'Mapa final'!#REF!),"")</f>
        <v>#REF!</v>
      </c>
      <c r="L23" s="91" t="e">
        <f>IF(AND('Mapa final'!#REF!="Alta",'Mapa final'!#REF!="Leve"),CONCATENATE("R8C",'Mapa final'!#REF!),"")</f>
        <v>#REF!</v>
      </c>
      <c r="M23" s="91" t="e">
        <f>IF(AND('Mapa final'!#REF!="Alta",'Mapa final'!#REF!="Leve"),CONCATENATE("R8C",'Mapa final'!#REF!),"")</f>
        <v>#REF!</v>
      </c>
      <c r="N23" s="91" t="e">
        <f>IF(AND('Mapa final'!#REF!="Alta",'Mapa final'!#REF!="Leve"),CONCATENATE("R8C",'Mapa final'!#REF!),"")</f>
        <v>#REF!</v>
      </c>
      <c r="O23" s="91" t="e">
        <f>IF(AND('Mapa final'!#REF!="Alta",'Mapa final'!#REF!="Leve"),CONCATENATE("R8C",'Mapa final'!#REF!),"")</f>
        <v>#REF!</v>
      </c>
      <c r="P23" s="91" t="e">
        <f>IF(AND('Mapa final'!#REF!="Alta",'Mapa final'!#REF!="Leve"),CONCATENATE("R8C",'Mapa final'!#REF!),"")</f>
        <v>#REF!</v>
      </c>
      <c r="Q23" s="91" t="e">
        <f>IF(AND('Mapa final'!#REF!="Alta",'Mapa final'!#REF!="Leve"),CONCATENATE("R8C",'Mapa final'!#REF!),"")</f>
        <v>#REF!</v>
      </c>
      <c r="R23" s="91" t="e">
        <f>IF(AND('Mapa final'!#REF!="Alta",'Mapa final'!#REF!="Leve"),CONCATENATE("R8C",'Mapa final'!#REF!),"")</f>
        <v>#REF!</v>
      </c>
      <c r="S23" s="91" t="e">
        <f>IF(AND('Mapa final'!#REF!="Alta",'Mapa final'!#REF!="Leve"),CONCATENATE("R8C",'Mapa final'!#REF!),"")</f>
        <v>#REF!</v>
      </c>
      <c r="T23" s="90" t="e">
        <f>IF(AND('Mapa final'!#REF!="Alta",'Mapa final'!#REF!="Menor"),CONCATENATE("R8C",'Mapa final'!#REF!),"")</f>
        <v>#REF!</v>
      </c>
      <c r="U23" s="91" t="e">
        <f>IF(AND('Mapa final'!#REF!="Alta",'Mapa final'!#REF!="Menor"),CONCATENATE("R8C",'Mapa final'!#REF!),"")</f>
        <v>#REF!</v>
      </c>
      <c r="V23" s="91" t="e">
        <f>IF(AND('Mapa final'!#REF!="Alta",'Mapa final'!#REF!="Menor"),CONCATENATE("R8C",'Mapa final'!#REF!),"")</f>
        <v>#REF!</v>
      </c>
      <c r="W23" s="91" t="e">
        <f>IF(AND('Mapa final'!#REF!="Alta",'Mapa final'!#REF!="Menor"),CONCATENATE("R8C",'Mapa final'!#REF!),"")</f>
        <v>#REF!</v>
      </c>
      <c r="X23" s="91" t="e">
        <f>IF(AND('Mapa final'!#REF!="Alta",'Mapa final'!#REF!="Menor"),CONCATENATE("R8C",'Mapa final'!#REF!),"")</f>
        <v>#REF!</v>
      </c>
      <c r="Y23" s="92" t="e">
        <f>IF(AND('Mapa final'!#REF!="Alta",'Mapa final'!#REF!="Menor"),CONCATENATE("R8C",'Mapa final'!#REF!),"")</f>
        <v>#REF!</v>
      </c>
      <c r="Z23" s="74" t="e">
        <f>IF(AND('Mapa final'!#REF!="Alta",'Mapa final'!#REF!="Moderado"),CONCATENATE("R8C",'Mapa final'!#REF!),"")</f>
        <v>#REF!</v>
      </c>
      <c r="AA23" s="75" t="e">
        <f>IF(AND('Mapa final'!#REF!="Alta",'Mapa final'!#REF!="Moderado"),CONCATENATE("R8C",'Mapa final'!#REF!),"")</f>
        <v>#REF!</v>
      </c>
      <c r="AB23" s="80" t="e">
        <f>IF(AND('Mapa final'!#REF!="Alta",'Mapa final'!#REF!="Moderado"),CONCATENATE("R8C",'Mapa final'!#REF!),"")</f>
        <v>#REF!</v>
      </c>
      <c r="AC23" s="80" t="e">
        <f>IF(AND('Mapa final'!#REF!="Alta",'Mapa final'!#REF!="Moderado"),CONCATENATE("R8C",'Mapa final'!#REF!),"")</f>
        <v>#REF!</v>
      </c>
      <c r="AD23" s="80" t="e">
        <f>IF(AND('Mapa final'!#REF!="Alta",'Mapa final'!#REF!="Moderado"),CONCATENATE("R8C",'Mapa final'!#REF!),"")</f>
        <v>#REF!</v>
      </c>
      <c r="AE23" s="76" t="e">
        <f>IF(AND('Mapa final'!#REF!="Alta",'Mapa final'!#REF!="Moderado"),CONCATENATE("R8C",'Mapa final'!#REF!),"")</f>
        <v>#REF!</v>
      </c>
      <c r="AF23" s="74" t="e">
        <f>IF(AND('Mapa final'!#REF!="Alta",'Mapa final'!#REF!="Mayor"),CONCATENATE("R8C",'Mapa final'!#REF!),"")</f>
        <v>#REF!</v>
      </c>
      <c r="AG23" s="75" t="e">
        <f>IF(AND('Mapa final'!#REF!="Alta",'Mapa final'!#REF!="Mayor"),CONCATENATE("R8C",'Mapa final'!#REF!),"")</f>
        <v>#REF!</v>
      </c>
      <c r="AH23" s="80" t="e">
        <f>IF(AND('Mapa final'!#REF!="Alta",'Mapa final'!#REF!="Mayor"),CONCATENATE("R8C",'Mapa final'!#REF!),"")</f>
        <v>#REF!</v>
      </c>
      <c r="AI23" s="80" t="e">
        <f>IF(AND('Mapa final'!#REF!="Alta",'Mapa final'!#REF!="Mayor"),CONCATENATE("R8C",'Mapa final'!#REF!),"")</f>
        <v>#REF!</v>
      </c>
      <c r="AJ23" s="80" t="e">
        <f>IF(AND('Mapa final'!#REF!="Alta",'Mapa final'!#REF!="Mayor"),CONCATENATE("R8C",'Mapa final'!#REF!),"")</f>
        <v>#REF!</v>
      </c>
      <c r="AK23" s="76" t="e">
        <f>IF(AND('Mapa final'!#REF!="Alta",'Mapa final'!#REF!="Mayor"),CONCATENATE("R8C",'Mapa final'!#REF!),"")</f>
        <v>#REF!</v>
      </c>
      <c r="AL23" s="77" t="e">
        <f>IF(AND('Mapa final'!#REF!="Alta",'Mapa final'!#REF!="Catastrófico"),CONCATENATE("R8C",'Mapa final'!#REF!),"")</f>
        <v>#REF!</v>
      </c>
      <c r="AM23" s="78" t="e">
        <f>IF(AND('Mapa final'!#REF!="Alta",'Mapa final'!#REF!="Catastrófico"),CONCATENATE("R8C",'Mapa final'!#REF!),"")</f>
        <v>#REF!</v>
      </c>
      <c r="AN23" s="78" t="e">
        <f>IF(AND('Mapa final'!#REF!="Alta",'Mapa final'!#REF!="Catastrófico"),CONCATENATE("R8C",'Mapa final'!#REF!),"")</f>
        <v>#REF!</v>
      </c>
      <c r="AO23" s="78" t="e">
        <f>IF(AND('Mapa final'!#REF!="Alta",'Mapa final'!#REF!="Catastrófico"),CONCATENATE("R8C",'Mapa final'!#REF!),"")</f>
        <v>#REF!</v>
      </c>
      <c r="AP23" s="78" t="e">
        <f>IF(AND('Mapa final'!#REF!="Alta",'Mapa final'!#REF!="Catastrófico"),CONCATENATE("R8C",'Mapa final'!#REF!),"")</f>
        <v>#REF!</v>
      </c>
      <c r="AQ23" s="79" t="e">
        <f>IF(AND('Mapa final'!#REF!="Alta",'Mapa final'!#REF!="Catastrófico"),CONCATENATE("R8C",'Mapa final'!#REF!),"")</f>
        <v>#REF!</v>
      </c>
      <c r="AR23" s="22"/>
      <c r="AS23" s="786"/>
      <c r="AT23" s="787"/>
      <c r="AU23" s="787"/>
      <c r="AV23" s="787"/>
      <c r="AW23" s="787"/>
      <c r="AX23" s="788"/>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row>
    <row r="24" spans="1:80" ht="18.600000000000001" customHeight="1" x14ac:dyDescent="0.4">
      <c r="A24" s="22"/>
      <c r="B24" s="812"/>
      <c r="C24" s="812"/>
      <c r="D24" s="813"/>
      <c r="E24" s="796"/>
      <c r="F24" s="797"/>
      <c r="G24" s="797"/>
      <c r="H24" s="797"/>
      <c r="I24" s="795"/>
      <c r="J24" s="90" t="e">
        <f>IF(AND('Mapa final'!#REF!="Alta",'Mapa final'!#REF!="Leve"),CONCATENATE("R9C",'Mapa final'!#REF!),"")</f>
        <v>#REF!</v>
      </c>
      <c r="K24" s="91" t="e">
        <f>IF(AND('Mapa final'!#REF!="Alta",'Mapa final'!#REF!="Leve"),CONCATENATE("R9C",'Mapa final'!#REF!),"")</f>
        <v>#REF!</v>
      </c>
      <c r="L24" s="91" t="e">
        <f>IF(AND('Mapa final'!#REF!="Alta",'Mapa final'!#REF!="Leve"),CONCATENATE("R9C",'Mapa final'!#REF!),"")</f>
        <v>#REF!</v>
      </c>
      <c r="M24" s="91" t="e">
        <f>IF(AND('Mapa final'!#REF!="Alta",'Mapa final'!#REF!="Leve"),CONCATENATE("R9C",'Mapa final'!#REF!),"")</f>
        <v>#REF!</v>
      </c>
      <c r="N24" s="91" t="e">
        <f>IF(AND('Mapa final'!#REF!="Alta",'Mapa final'!#REF!="Leve"),CONCATENATE("R9C",'Mapa final'!#REF!),"")</f>
        <v>#REF!</v>
      </c>
      <c r="O24" s="91" t="e">
        <f>IF(AND('Mapa final'!#REF!="Alta",'Mapa final'!#REF!="Leve"),CONCATENATE("R9C",'Mapa final'!#REF!),"")</f>
        <v>#REF!</v>
      </c>
      <c r="P24" s="91" t="e">
        <f>IF(AND('Mapa final'!#REF!="Alta",'Mapa final'!#REF!="Leve"),CONCATENATE("R9C",'Mapa final'!#REF!),"")</f>
        <v>#REF!</v>
      </c>
      <c r="Q24" s="91" t="e">
        <f>IF(AND('Mapa final'!#REF!="Alta",'Mapa final'!#REF!="Leve"),CONCATENATE("R9C",'Mapa final'!#REF!),"")</f>
        <v>#REF!</v>
      </c>
      <c r="R24" s="91" t="e">
        <f>IF(AND('Mapa final'!#REF!="Alta",'Mapa final'!#REF!="Leve"),CONCATENATE("R9C",'Mapa final'!#REF!),"")</f>
        <v>#REF!</v>
      </c>
      <c r="S24" s="91" t="e">
        <f>IF(AND('Mapa final'!#REF!="Alta",'Mapa final'!#REF!="Leve"),CONCATENATE("R9C",'Mapa final'!#REF!),"")</f>
        <v>#REF!</v>
      </c>
      <c r="T24" s="90" t="e">
        <f>IF(AND('Mapa final'!#REF!="Alta",'Mapa final'!#REF!="Menor"),CONCATENATE("R9C",'Mapa final'!#REF!),"")</f>
        <v>#REF!</v>
      </c>
      <c r="U24" s="91" t="e">
        <f>IF(AND('Mapa final'!#REF!="Alta",'Mapa final'!#REF!="Menor"),CONCATENATE("R9C",'Mapa final'!#REF!),"")</f>
        <v>#REF!</v>
      </c>
      <c r="V24" s="91" t="e">
        <f>IF(AND('Mapa final'!#REF!="Alta",'Mapa final'!#REF!="Menor"),CONCATENATE("R9C",'Mapa final'!#REF!),"")</f>
        <v>#REF!</v>
      </c>
      <c r="W24" s="91" t="e">
        <f>IF(AND('Mapa final'!#REF!="Alta",'Mapa final'!#REF!="Menor"),CONCATENATE("R9C",'Mapa final'!#REF!),"")</f>
        <v>#REF!</v>
      </c>
      <c r="X24" s="91" t="e">
        <f>IF(AND('Mapa final'!#REF!="Alta",'Mapa final'!#REF!="Menor"),CONCATENATE("R9C",'Mapa final'!#REF!),"")</f>
        <v>#REF!</v>
      </c>
      <c r="Y24" s="92" t="e">
        <f>IF(AND('Mapa final'!#REF!="Alta",'Mapa final'!#REF!="Menor"),CONCATENATE("R9C",'Mapa final'!#REF!),"")</f>
        <v>#REF!</v>
      </c>
      <c r="Z24" s="74" t="e">
        <f>IF(AND('Mapa final'!#REF!="Alta",'Mapa final'!#REF!="Moderado"),CONCATENATE("R9C",'Mapa final'!#REF!),"")</f>
        <v>#REF!</v>
      </c>
      <c r="AA24" s="75" t="e">
        <f>IF(AND('Mapa final'!#REF!="Alta",'Mapa final'!#REF!="Moderado"),CONCATENATE("R9C",'Mapa final'!#REF!),"")</f>
        <v>#REF!</v>
      </c>
      <c r="AB24" s="80" t="e">
        <f>IF(AND('Mapa final'!#REF!="Alta",'Mapa final'!#REF!="Moderado"),CONCATENATE("R9C",'Mapa final'!#REF!),"")</f>
        <v>#REF!</v>
      </c>
      <c r="AC24" s="80" t="e">
        <f>IF(AND('Mapa final'!#REF!="Alta",'Mapa final'!#REF!="Moderado"),CONCATENATE("R9C",'Mapa final'!#REF!),"")</f>
        <v>#REF!</v>
      </c>
      <c r="AD24" s="80" t="e">
        <f>IF(AND('Mapa final'!#REF!="Alta",'Mapa final'!#REF!="Moderado"),CONCATENATE("R9C",'Mapa final'!#REF!),"")</f>
        <v>#REF!</v>
      </c>
      <c r="AE24" s="76" t="e">
        <f>IF(AND('Mapa final'!#REF!="Alta",'Mapa final'!#REF!="Moderado"),CONCATENATE("R9C",'Mapa final'!#REF!),"")</f>
        <v>#REF!</v>
      </c>
      <c r="AF24" s="74" t="e">
        <f>IF(AND('Mapa final'!#REF!="Alta",'Mapa final'!#REF!="Mayor"),CONCATENATE("R9C",'Mapa final'!#REF!),"")</f>
        <v>#REF!</v>
      </c>
      <c r="AG24" s="75" t="e">
        <f>IF(AND('Mapa final'!#REF!="Alta",'Mapa final'!#REF!="Mayor"),CONCATENATE("R9C",'Mapa final'!#REF!),"")</f>
        <v>#REF!</v>
      </c>
      <c r="AH24" s="80" t="e">
        <f>IF(AND('Mapa final'!#REF!="Alta",'Mapa final'!#REF!="Mayor"),CONCATENATE("R9C",'Mapa final'!#REF!),"")</f>
        <v>#REF!</v>
      </c>
      <c r="AI24" s="80" t="e">
        <f>IF(AND('Mapa final'!#REF!="Alta",'Mapa final'!#REF!="Mayor"),CONCATENATE("R9C",'Mapa final'!#REF!),"")</f>
        <v>#REF!</v>
      </c>
      <c r="AJ24" s="80" t="e">
        <f>IF(AND('Mapa final'!#REF!="Alta",'Mapa final'!#REF!="Mayor"),CONCATENATE("R9C",'Mapa final'!#REF!),"")</f>
        <v>#REF!</v>
      </c>
      <c r="AK24" s="76" t="e">
        <f>IF(AND('Mapa final'!#REF!="Alta",'Mapa final'!#REF!="Mayor"),CONCATENATE("R9C",'Mapa final'!#REF!),"")</f>
        <v>#REF!</v>
      </c>
      <c r="AL24" s="77" t="e">
        <f>IF(AND('Mapa final'!#REF!="Alta",'Mapa final'!#REF!="Catastrófico"),CONCATENATE("R9C",'Mapa final'!#REF!),"")</f>
        <v>#REF!</v>
      </c>
      <c r="AM24" s="78" t="e">
        <f>IF(AND('Mapa final'!#REF!="Alta",'Mapa final'!#REF!="Catastrófico"),CONCATENATE("R9C",'Mapa final'!#REF!),"")</f>
        <v>#REF!</v>
      </c>
      <c r="AN24" s="78" t="e">
        <f>IF(AND('Mapa final'!#REF!="Alta",'Mapa final'!#REF!="Catastrófico"),CONCATENATE("R9C",'Mapa final'!#REF!),"")</f>
        <v>#REF!</v>
      </c>
      <c r="AO24" s="78" t="e">
        <f>IF(AND('Mapa final'!#REF!="Alta",'Mapa final'!#REF!="Catastrófico"),CONCATENATE("R9C",'Mapa final'!#REF!),"")</f>
        <v>#REF!</v>
      </c>
      <c r="AP24" s="78" t="e">
        <f>IF(AND('Mapa final'!#REF!="Alta",'Mapa final'!#REF!="Catastrófico"),CONCATENATE("R9C",'Mapa final'!#REF!),"")</f>
        <v>#REF!</v>
      </c>
      <c r="AQ24" s="79" t="e">
        <f>IF(AND('Mapa final'!#REF!="Alta",'Mapa final'!#REF!="Catastrófico"),CONCATENATE("R9C",'Mapa final'!#REF!),"")</f>
        <v>#REF!</v>
      </c>
      <c r="AR24" s="22"/>
      <c r="AS24" s="786"/>
      <c r="AT24" s="787"/>
      <c r="AU24" s="787"/>
      <c r="AV24" s="787"/>
      <c r="AW24" s="787"/>
      <c r="AX24" s="788"/>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row>
    <row r="25" spans="1:80" ht="18.600000000000001" customHeight="1" thickBot="1" x14ac:dyDescent="0.45">
      <c r="A25" s="22"/>
      <c r="B25" s="812"/>
      <c r="C25" s="812"/>
      <c r="D25" s="813"/>
      <c r="E25" s="798"/>
      <c r="F25" s="799"/>
      <c r="G25" s="799"/>
      <c r="H25" s="799"/>
      <c r="I25" s="799"/>
      <c r="J25" s="93" t="e">
        <f>IF(AND('Mapa final'!#REF!="Alta",'Mapa final'!#REF!="Leve"),CONCATENATE("R10C",'Mapa final'!#REF!),"")</f>
        <v>#REF!</v>
      </c>
      <c r="K25" s="94" t="e">
        <f>IF(AND('Mapa final'!#REF!="Alta",'Mapa final'!#REF!="Leve"),CONCATENATE("R10C",'Mapa final'!#REF!),"")</f>
        <v>#REF!</v>
      </c>
      <c r="L25" s="94" t="e">
        <f>IF(AND('Mapa final'!#REF!="Alta",'Mapa final'!#REF!="Leve"),CONCATENATE("R10C",'Mapa final'!#REF!),"")</f>
        <v>#REF!</v>
      </c>
      <c r="M25" s="94" t="e">
        <f>IF(AND('Mapa final'!#REF!="Alta",'Mapa final'!#REF!="Leve"),CONCATENATE("R10C",'Mapa final'!#REF!),"")</f>
        <v>#REF!</v>
      </c>
      <c r="N25" s="94" t="e">
        <f>IF(AND('Mapa final'!#REF!="Alta",'Mapa final'!#REF!="Leve"),CONCATENATE("R10C",'Mapa final'!#REF!),"")</f>
        <v>#REF!</v>
      </c>
      <c r="O25" s="94" t="e">
        <f>IF(AND('Mapa final'!#REF!="Alta",'Mapa final'!#REF!="Leve"),CONCATENATE("R10C",'Mapa final'!#REF!),"")</f>
        <v>#REF!</v>
      </c>
      <c r="P25" s="94" t="e">
        <f>IF(AND('Mapa final'!#REF!="Alta",'Mapa final'!#REF!="Leve"),CONCATENATE("R10C",'Mapa final'!#REF!),"")</f>
        <v>#REF!</v>
      </c>
      <c r="Q25" s="94" t="e">
        <f>IF(AND('Mapa final'!#REF!="Alta",'Mapa final'!#REF!="Leve"),CONCATENATE("R10C",'Mapa final'!#REF!),"")</f>
        <v>#REF!</v>
      </c>
      <c r="R25" s="94" t="e">
        <f>IF(AND('Mapa final'!#REF!="Alta",'Mapa final'!#REF!="Leve"),CONCATENATE("R10C",'Mapa final'!#REF!),"")</f>
        <v>#REF!</v>
      </c>
      <c r="S25" s="94" t="e">
        <f>IF(AND('Mapa final'!#REF!="Alta",'Mapa final'!#REF!="Leve"),CONCATENATE("R10C",'Mapa final'!#REF!),"")</f>
        <v>#REF!</v>
      </c>
      <c r="T25" s="93" t="e">
        <f>IF(AND('Mapa final'!#REF!="Alta",'Mapa final'!#REF!="Menor"),CONCATENATE("R10C",'Mapa final'!#REF!),"")</f>
        <v>#REF!</v>
      </c>
      <c r="U25" s="94" t="e">
        <f>IF(AND('Mapa final'!#REF!="Alta",'Mapa final'!#REF!="Menor"),CONCATENATE("R10C",'Mapa final'!#REF!),"")</f>
        <v>#REF!</v>
      </c>
      <c r="V25" s="94" t="e">
        <f>IF(AND('Mapa final'!#REF!="Alta",'Mapa final'!#REF!="Menor"),CONCATENATE("R10C",'Mapa final'!#REF!),"")</f>
        <v>#REF!</v>
      </c>
      <c r="W25" s="94" t="e">
        <f>IF(AND('Mapa final'!#REF!="Alta",'Mapa final'!#REF!="Menor"),CONCATENATE("R10C",'Mapa final'!#REF!),"")</f>
        <v>#REF!</v>
      </c>
      <c r="X25" s="94" t="e">
        <f>IF(AND('Mapa final'!#REF!="Alta",'Mapa final'!#REF!="Menor"),CONCATENATE("R10C",'Mapa final'!#REF!),"")</f>
        <v>#REF!</v>
      </c>
      <c r="Y25" s="95" t="e">
        <f>IF(AND('Mapa final'!#REF!="Alta",'Mapa final'!#REF!="Menor"),CONCATENATE("R10C",'Mapa final'!#REF!),"")</f>
        <v>#REF!</v>
      </c>
      <c r="Z25" s="81" t="e">
        <f>IF(AND('Mapa final'!#REF!="Alta",'Mapa final'!#REF!="Moderado"),CONCATENATE("R10C",'Mapa final'!#REF!),"")</f>
        <v>#REF!</v>
      </c>
      <c r="AA25" s="82" t="e">
        <f>IF(AND('Mapa final'!#REF!="Alta",'Mapa final'!#REF!="Moderado"),CONCATENATE("R10C",'Mapa final'!#REF!),"")</f>
        <v>#REF!</v>
      </c>
      <c r="AB25" s="82" t="e">
        <f>IF(AND('Mapa final'!#REF!="Alta",'Mapa final'!#REF!="Moderado"),CONCATENATE("R10C",'Mapa final'!#REF!),"")</f>
        <v>#REF!</v>
      </c>
      <c r="AC25" s="82" t="e">
        <f>IF(AND('Mapa final'!#REF!="Alta",'Mapa final'!#REF!="Moderado"),CONCATENATE("R10C",'Mapa final'!#REF!),"")</f>
        <v>#REF!</v>
      </c>
      <c r="AD25" s="82" t="e">
        <f>IF(AND('Mapa final'!#REF!="Alta",'Mapa final'!#REF!="Moderado"),CONCATENATE("R10C",'Mapa final'!#REF!),"")</f>
        <v>#REF!</v>
      </c>
      <c r="AE25" s="83" t="e">
        <f>IF(AND('Mapa final'!#REF!="Alta",'Mapa final'!#REF!="Moderado"),CONCATENATE("R10C",'Mapa final'!#REF!),"")</f>
        <v>#REF!</v>
      </c>
      <c r="AF25" s="81" t="e">
        <f>IF(AND('Mapa final'!#REF!="Alta",'Mapa final'!#REF!="Mayor"),CONCATENATE("R10C",'Mapa final'!#REF!),"")</f>
        <v>#REF!</v>
      </c>
      <c r="AG25" s="82" t="e">
        <f>IF(AND('Mapa final'!#REF!="Alta",'Mapa final'!#REF!="Mayor"),CONCATENATE("R10C",'Mapa final'!#REF!),"")</f>
        <v>#REF!</v>
      </c>
      <c r="AH25" s="82" t="e">
        <f>IF(AND('Mapa final'!#REF!="Alta",'Mapa final'!#REF!="Mayor"),CONCATENATE("R10C",'Mapa final'!#REF!),"")</f>
        <v>#REF!</v>
      </c>
      <c r="AI25" s="82" t="e">
        <f>IF(AND('Mapa final'!#REF!="Alta",'Mapa final'!#REF!="Mayor"),CONCATENATE("R10C",'Mapa final'!#REF!),"")</f>
        <v>#REF!</v>
      </c>
      <c r="AJ25" s="82" t="e">
        <f>IF(AND('Mapa final'!#REF!="Alta",'Mapa final'!#REF!="Mayor"),CONCATENATE("R10C",'Mapa final'!#REF!),"")</f>
        <v>#REF!</v>
      </c>
      <c r="AK25" s="83" t="e">
        <f>IF(AND('Mapa final'!#REF!="Alta",'Mapa final'!#REF!="Mayor"),CONCATENATE("R10C",'Mapa final'!#REF!),"")</f>
        <v>#REF!</v>
      </c>
      <c r="AL25" s="84" t="e">
        <f>IF(AND('Mapa final'!#REF!="Alta",'Mapa final'!#REF!="Catastrófico"),CONCATENATE("R10C",'Mapa final'!#REF!),"")</f>
        <v>#REF!</v>
      </c>
      <c r="AM25" s="85" t="e">
        <f>IF(AND('Mapa final'!#REF!="Alta",'Mapa final'!#REF!="Catastrófico"),CONCATENATE("R10C",'Mapa final'!#REF!),"")</f>
        <v>#REF!</v>
      </c>
      <c r="AN25" s="85" t="e">
        <f>IF(AND('Mapa final'!#REF!="Alta",'Mapa final'!#REF!="Catastrófico"),CONCATENATE("R10C",'Mapa final'!#REF!),"")</f>
        <v>#REF!</v>
      </c>
      <c r="AO25" s="85" t="e">
        <f>IF(AND('Mapa final'!#REF!="Alta",'Mapa final'!#REF!="Catastrófico"),CONCATENATE("R10C",'Mapa final'!#REF!),"")</f>
        <v>#REF!</v>
      </c>
      <c r="AP25" s="85" t="e">
        <f>IF(AND('Mapa final'!#REF!="Alta",'Mapa final'!#REF!="Catastrófico"),CONCATENATE("R10C",'Mapa final'!#REF!),"")</f>
        <v>#REF!</v>
      </c>
      <c r="AQ25" s="86" t="e">
        <f>IF(AND('Mapa final'!#REF!="Alta",'Mapa final'!#REF!="Catastrófico"),CONCATENATE("R10C",'Mapa final'!#REF!),"")</f>
        <v>#REF!</v>
      </c>
      <c r="AR25" s="22"/>
      <c r="AS25" s="789"/>
      <c r="AT25" s="790"/>
      <c r="AU25" s="790"/>
      <c r="AV25" s="790"/>
      <c r="AW25" s="790"/>
      <c r="AX25" s="791"/>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row>
    <row r="26" spans="1:80" ht="18.600000000000001" customHeight="1" x14ac:dyDescent="0.4">
      <c r="A26" s="22"/>
      <c r="B26" s="812"/>
      <c r="C26" s="812"/>
      <c r="D26" s="813"/>
      <c r="E26" s="792" t="s">
        <v>109</v>
      </c>
      <c r="F26" s="793"/>
      <c r="G26" s="793"/>
      <c r="H26" s="793"/>
      <c r="I26" s="814"/>
      <c r="J26" s="87" t="e">
        <f>IF(AND('Mapa final'!#REF!="Media",'Mapa final'!#REF!="Leve"),CONCATENATE("R1C",'Mapa final'!#REF!),"")</f>
        <v>#REF!</v>
      </c>
      <c r="K26" s="88" t="e">
        <f>IF(AND('Mapa final'!#REF!="Media",'Mapa final'!#REF!="Leve"),CONCATENATE("R1C",'Mapa final'!#REF!),"")</f>
        <v>#REF!</v>
      </c>
      <c r="L26" s="88" t="e">
        <f>IF(AND('Mapa final'!#REF!="Media",'Mapa final'!#REF!="Leve"),CONCATENATE("R1C",'Mapa final'!#REF!),"")</f>
        <v>#REF!</v>
      </c>
      <c r="M26" s="88" t="e">
        <f>IF(AND('Mapa final'!#REF!="Media",'Mapa final'!#REF!="Leve"),CONCATENATE("R1C",'Mapa final'!#REF!),"")</f>
        <v>#REF!</v>
      </c>
      <c r="N26" s="88" t="e">
        <f>IF(AND('Mapa final'!#REF!="Media",'Mapa final'!#REF!="Leve"),CONCATENATE("R1C",'Mapa final'!#REF!),"")</f>
        <v>#REF!</v>
      </c>
      <c r="O26" s="88" t="e">
        <f>IF(AND('Mapa final'!#REF!="Media",'Mapa final'!#REF!="Leve"),CONCATENATE("R1C",'Mapa final'!#REF!),"")</f>
        <v>#REF!</v>
      </c>
      <c r="P26" s="88" t="e">
        <f>IF(AND('Mapa final'!#REF!="Media",'Mapa final'!#REF!="Leve"),CONCATENATE("R1C",'Mapa final'!#REF!),"")</f>
        <v>#REF!</v>
      </c>
      <c r="Q26" s="88" t="e">
        <f>IF(AND('Mapa final'!#REF!="Media",'Mapa final'!#REF!="Leve"),CONCATENATE("R1C",'Mapa final'!#REF!),"")</f>
        <v>#REF!</v>
      </c>
      <c r="R26" s="88" t="e">
        <f>IF(AND('Mapa final'!#REF!="Media",'Mapa final'!#REF!="Leve"),CONCATENATE("R1C",'Mapa final'!#REF!),"")</f>
        <v>#REF!</v>
      </c>
      <c r="S26" s="88" t="e">
        <f>IF(AND('Mapa final'!#REF!="Media",'Mapa final'!#REF!="Leve"),CONCATENATE("R1C",'Mapa final'!#REF!),"")</f>
        <v>#REF!</v>
      </c>
      <c r="T26" s="87" t="e">
        <f>IF(AND('Mapa final'!#REF!="Media",'Mapa final'!#REF!="Menor"),CONCATENATE("R1C",'Mapa final'!#REF!),"")</f>
        <v>#REF!</v>
      </c>
      <c r="U26" s="88" t="e">
        <f>IF(AND('Mapa final'!#REF!="Media",'Mapa final'!#REF!="Menor"),CONCATENATE("R1C",'Mapa final'!#REF!),"")</f>
        <v>#REF!</v>
      </c>
      <c r="V26" s="88" t="e">
        <f>IF(AND('Mapa final'!#REF!="Media",'Mapa final'!#REF!="Menor"),CONCATENATE("R1C",'Mapa final'!#REF!),"")</f>
        <v>#REF!</v>
      </c>
      <c r="W26" s="88" t="e">
        <f>IF(AND('Mapa final'!#REF!="Media",'Mapa final'!#REF!="Menor"),CONCATENATE("R1C",'Mapa final'!#REF!),"")</f>
        <v>#REF!</v>
      </c>
      <c r="X26" s="88" t="e">
        <f>IF(AND('Mapa final'!#REF!="Media",'Mapa final'!#REF!="Menor"),CONCATENATE("R1C",'Mapa final'!#REF!),"")</f>
        <v>#REF!</v>
      </c>
      <c r="Y26" s="89" t="e">
        <f>IF(AND('Mapa final'!#REF!="Media",'Mapa final'!#REF!="Menor"),CONCATENATE("R1C",'Mapa final'!#REF!),"")</f>
        <v>#REF!</v>
      </c>
      <c r="Z26" s="87" t="e">
        <f>IF(AND('Mapa final'!#REF!="Media",'Mapa final'!#REF!="Moderado"),CONCATENATE("R1C",'Mapa final'!#REF!),"")</f>
        <v>#REF!</v>
      </c>
      <c r="AA26" s="88" t="e">
        <f>IF(AND('Mapa final'!#REF!="Media",'Mapa final'!#REF!="Moderado"),CONCATENATE("R1C",'Mapa final'!#REF!),"")</f>
        <v>#REF!</v>
      </c>
      <c r="AB26" s="88" t="e">
        <f>IF(AND('Mapa final'!#REF!="Media",'Mapa final'!#REF!="Moderado"),CONCATENATE("R1C",'Mapa final'!#REF!),"")</f>
        <v>#REF!</v>
      </c>
      <c r="AC26" s="88" t="e">
        <f>IF(AND('Mapa final'!#REF!="Media",'Mapa final'!#REF!="Moderado"),CONCATENATE("R1C",'Mapa final'!#REF!),"")</f>
        <v>#REF!</v>
      </c>
      <c r="AD26" s="88" t="e">
        <f>IF(AND('Mapa final'!#REF!="Media",'Mapa final'!#REF!="Moderado"),CONCATENATE("R1C",'Mapa final'!#REF!),"")</f>
        <v>#REF!</v>
      </c>
      <c r="AE26" s="89" t="e">
        <f>IF(AND('Mapa final'!#REF!="Media",'Mapa final'!#REF!="Moderado"),CONCATENATE("R1C",'Mapa final'!#REF!),"")</f>
        <v>#REF!</v>
      </c>
      <c r="AF26" s="68" t="e">
        <f>IF(AND('Mapa final'!#REF!="Media",'Mapa final'!#REF!="Mayor"),CONCATENATE("R1C",'Mapa final'!#REF!),"")</f>
        <v>#REF!</v>
      </c>
      <c r="AG26" s="69" t="e">
        <f>IF(AND('Mapa final'!#REF!="Media",'Mapa final'!#REF!="Mayor"),CONCATENATE("R1C",'Mapa final'!#REF!),"")</f>
        <v>#REF!</v>
      </c>
      <c r="AH26" s="69" t="e">
        <f>IF(AND('Mapa final'!#REF!="Media",'Mapa final'!#REF!="Mayor"),CONCATENATE("R1C",'Mapa final'!#REF!),"")</f>
        <v>#REF!</v>
      </c>
      <c r="AI26" s="69" t="e">
        <f>IF(AND('Mapa final'!#REF!="Media",'Mapa final'!#REF!="Mayor"),CONCATENATE("R1C",'Mapa final'!#REF!),"")</f>
        <v>#REF!</v>
      </c>
      <c r="AJ26" s="69" t="e">
        <f>IF(AND('Mapa final'!#REF!="Media",'Mapa final'!#REF!="Mayor"),CONCATENATE("R1C",'Mapa final'!#REF!),"")</f>
        <v>#REF!</v>
      </c>
      <c r="AK26" s="70" t="e">
        <f>IF(AND('Mapa final'!#REF!="Media",'Mapa final'!#REF!="Mayor"),CONCATENATE("R1C",'Mapa final'!#REF!),"")</f>
        <v>#REF!</v>
      </c>
      <c r="AL26" s="71" t="e">
        <f>IF(AND('Mapa final'!#REF!="Media",'Mapa final'!#REF!="Catastrófico"),CONCATENATE("R1C",'Mapa final'!#REF!),"")</f>
        <v>#REF!</v>
      </c>
      <c r="AM26" s="72" t="e">
        <f>IF(AND('Mapa final'!#REF!="Media",'Mapa final'!#REF!="Catastrófico"),CONCATENATE("R1C",'Mapa final'!#REF!),"")</f>
        <v>#REF!</v>
      </c>
      <c r="AN26" s="72" t="e">
        <f>IF(AND('Mapa final'!#REF!="Media",'Mapa final'!#REF!="Catastrófico"),CONCATENATE("R1C",'Mapa final'!#REF!),"")</f>
        <v>#REF!</v>
      </c>
      <c r="AO26" s="72" t="e">
        <f>IF(AND('Mapa final'!#REF!="Media",'Mapa final'!#REF!="Catastrófico"),CONCATENATE("R1C",'Mapa final'!#REF!),"")</f>
        <v>#REF!</v>
      </c>
      <c r="AP26" s="72" t="e">
        <f>IF(AND('Mapa final'!#REF!="Media",'Mapa final'!#REF!="Catastrófico"),CONCATENATE("R1C",'Mapa final'!#REF!),"")</f>
        <v>#REF!</v>
      </c>
      <c r="AQ26" s="73" t="e">
        <f>IF(AND('Mapa final'!#REF!="Media",'Mapa final'!#REF!="Catastrófico"),CONCATENATE("R1C",'Mapa final'!#REF!),"")</f>
        <v>#REF!</v>
      </c>
      <c r="AR26" s="22"/>
      <c r="AS26" s="826" t="s">
        <v>76</v>
      </c>
      <c r="AT26" s="827"/>
      <c r="AU26" s="827"/>
      <c r="AV26" s="827"/>
      <c r="AW26" s="827"/>
      <c r="AX26" s="828"/>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row>
    <row r="27" spans="1:80" ht="18.600000000000001" customHeight="1" x14ac:dyDescent="0.4">
      <c r="A27" s="22"/>
      <c r="B27" s="812"/>
      <c r="C27" s="812"/>
      <c r="D27" s="813"/>
      <c r="E27" s="794"/>
      <c r="F27" s="795"/>
      <c r="G27" s="795"/>
      <c r="H27" s="795"/>
      <c r="I27" s="815"/>
      <c r="J27" s="90" t="e">
        <f>IF(AND('Mapa final'!#REF!="Media",'Mapa final'!#REF!="Leve"),CONCATENATE("R2C",'Mapa final'!#REF!),"")</f>
        <v>#REF!</v>
      </c>
      <c r="K27" s="91" t="e">
        <f>IF(AND('Mapa final'!#REF!="Media",'Mapa final'!#REF!="Leve"),CONCATENATE("R2C",'Mapa final'!#REF!),"")</f>
        <v>#REF!</v>
      </c>
      <c r="L27" s="91" t="e">
        <f>IF(AND('Mapa final'!#REF!="Media",'Mapa final'!#REF!="Leve"),CONCATENATE("R2C",'Mapa final'!#REF!),"")</f>
        <v>#REF!</v>
      </c>
      <c r="M27" s="91" t="e">
        <f>IF(AND('Mapa final'!#REF!="Media",'Mapa final'!#REF!="Leve"),CONCATENATE("R2C",'Mapa final'!#REF!),"")</f>
        <v>#REF!</v>
      </c>
      <c r="N27" s="91" t="e">
        <f>IF(AND('Mapa final'!#REF!="Media",'Mapa final'!#REF!="Leve"),CONCATENATE("R2C",'Mapa final'!#REF!),"")</f>
        <v>#REF!</v>
      </c>
      <c r="O27" s="91" t="e">
        <f>IF(AND('Mapa final'!#REF!="Media",'Mapa final'!#REF!="Leve"),CONCATENATE("R2C",'Mapa final'!#REF!),"")</f>
        <v>#REF!</v>
      </c>
      <c r="P27" s="91" t="e">
        <f>IF(AND('Mapa final'!#REF!="Media",'Mapa final'!#REF!="Leve"),CONCATENATE("R2C",'Mapa final'!#REF!),"")</f>
        <v>#REF!</v>
      </c>
      <c r="Q27" s="91" t="e">
        <f>IF(AND('Mapa final'!#REF!="Media",'Mapa final'!#REF!="Leve"),CONCATENATE("R2C",'Mapa final'!#REF!),"")</f>
        <v>#REF!</v>
      </c>
      <c r="R27" s="91" t="e">
        <f>IF(AND('Mapa final'!#REF!="Media",'Mapa final'!#REF!="Leve"),CONCATENATE("R2C",'Mapa final'!#REF!),"")</f>
        <v>#REF!</v>
      </c>
      <c r="S27" s="91" t="e">
        <f>IF(AND('Mapa final'!#REF!="Media",'Mapa final'!#REF!="Leve"),CONCATENATE("R2C",'Mapa final'!#REF!),"")</f>
        <v>#REF!</v>
      </c>
      <c r="T27" s="90" t="e">
        <f>IF(AND('Mapa final'!#REF!="Media",'Mapa final'!#REF!="Menor"),CONCATENATE("R2C",'Mapa final'!#REF!),"")</f>
        <v>#REF!</v>
      </c>
      <c r="U27" s="91" t="e">
        <f>IF(AND('Mapa final'!#REF!="Media",'Mapa final'!#REF!="Menor"),CONCATENATE("R2C",'Mapa final'!#REF!),"")</f>
        <v>#REF!</v>
      </c>
      <c r="V27" s="91" t="e">
        <f>IF(AND('Mapa final'!#REF!="Media",'Mapa final'!#REF!="Menor"),CONCATENATE("R2C",'Mapa final'!#REF!),"")</f>
        <v>#REF!</v>
      </c>
      <c r="W27" s="91" t="e">
        <f>IF(AND('Mapa final'!#REF!="Media",'Mapa final'!#REF!="Menor"),CONCATENATE("R2C",'Mapa final'!#REF!),"")</f>
        <v>#REF!</v>
      </c>
      <c r="X27" s="91" t="e">
        <f>IF(AND('Mapa final'!#REF!="Media",'Mapa final'!#REF!="Menor"),CONCATENATE("R2C",'Mapa final'!#REF!),"")</f>
        <v>#REF!</v>
      </c>
      <c r="Y27" s="92" t="e">
        <f>IF(AND('Mapa final'!#REF!="Media",'Mapa final'!#REF!="Menor"),CONCATENATE("R2C",'Mapa final'!#REF!),"")</f>
        <v>#REF!</v>
      </c>
      <c r="Z27" s="90" t="e">
        <f>IF(AND('Mapa final'!#REF!="Media",'Mapa final'!#REF!="Moderado"),CONCATENATE("R2C",'Mapa final'!#REF!),"")</f>
        <v>#REF!</v>
      </c>
      <c r="AA27" s="91" t="e">
        <f>IF(AND('Mapa final'!#REF!="Media",'Mapa final'!#REF!="Moderado"),CONCATENATE("R2C",'Mapa final'!#REF!),"")</f>
        <v>#REF!</v>
      </c>
      <c r="AB27" s="91" t="e">
        <f>IF(AND('Mapa final'!#REF!="Media",'Mapa final'!#REF!="Moderado"),CONCATENATE("R2C",'Mapa final'!#REF!),"")</f>
        <v>#REF!</v>
      </c>
      <c r="AC27" s="91" t="e">
        <f>IF(AND('Mapa final'!#REF!="Media",'Mapa final'!#REF!="Moderado"),CONCATENATE("R2C",'Mapa final'!#REF!),"")</f>
        <v>#REF!</v>
      </c>
      <c r="AD27" s="91" t="e">
        <f>IF(AND('Mapa final'!#REF!="Media",'Mapa final'!#REF!="Moderado"),CONCATENATE("R2C",'Mapa final'!#REF!),"")</f>
        <v>#REF!</v>
      </c>
      <c r="AE27" s="92" t="e">
        <f>IF(AND('Mapa final'!#REF!="Media",'Mapa final'!#REF!="Moderado"),CONCATENATE("R2C",'Mapa final'!#REF!),"")</f>
        <v>#REF!</v>
      </c>
      <c r="AF27" s="74" t="e">
        <f>IF(AND('Mapa final'!#REF!="Media",'Mapa final'!#REF!="Mayor"),CONCATENATE("R2C",'Mapa final'!#REF!),"")</f>
        <v>#REF!</v>
      </c>
      <c r="AG27" s="75" t="e">
        <f>IF(AND('Mapa final'!#REF!="Media",'Mapa final'!#REF!="Mayor"),CONCATENATE("R2C",'Mapa final'!#REF!),"")</f>
        <v>#REF!</v>
      </c>
      <c r="AH27" s="75" t="e">
        <f>IF(AND('Mapa final'!#REF!="Media",'Mapa final'!#REF!="Mayor"),CONCATENATE("R2C",'Mapa final'!#REF!),"")</f>
        <v>#REF!</v>
      </c>
      <c r="AI27" s="75" t="e">
        <f>IF(AND('Mapa final'!#REF!="Media",'Mapa final'!#REF!="Mayor"),CONCATENATE("R2C",'Mapa final'!#REF!),"")</f>
        <v>#REF!</v>
      </c>
      <c r="AJ27" s="75" t="e">
        <f>IF(AND('Mapa final'!#REF!="Media",'Mapa final'!#REF!="Mayor"),CONCATENATE("R2C",'Mapa final'!#REF!),"")</f>
        <v>#REF!</v>
      </c>
      <c r="AK27" s="76" t="e">
        <f>IF(AND('Mapa final'!#REF!="Media",'Mapa final'!#REF!="Mayor"),CONCATENATE("R2C",'Mapa final'!#REF!),"")</f>
        <v>#REF!</v>
      </c>
      <c r="AL27" s="77" t="e">
        <f>IF(AND('Mapa final'!#REF!="Media",'Mapa final'!#REF!="Catastrófico"),CONCATENATE("R2C",'Mapa final'!#REF!),"")</f>
        <v>#REF!</v>
      </c>
      <c r="AM27" s="78" t="e">
        <f>IF(AND('Mapa final'!#REF!="Media",'Mapa final'!#REF!="Catastrófico"),CONCATENATE("R2C",'Mapa final'!#REF!),"")</f>
        <v>#REF!</v>
      </c>
      <c r="AN27" s="78" t="e">
        <f>IF(AND('Mapa final'!#REF!="Media",'Mapa final'!#REF!="Catastrófico"),CONCATENATE("R2C",'Mapa final'!#REF!),"")</f>
        <v>#REF!</v>
      </c>
      <c r="AO27" s="78" t="e">
        <f>IF(AND('Mapa final'!#REF!="Media",'Mapa final'!#REF!="Catastrófico"),CONCATENATE("R2C",'Mapa final'!#REF!),"")</f>
        <v>#REF!</v>
      </c>
      <c r="AP27" s="78" t="e">
        <f>IF(AND('Mapa final'!#REF!="Media",'Mapa final'!#REF!="Catastrófico"),CONCATENATE("R2C",'Mapa final'!#REF!),"")</f>
        <v>#REF!</v>
      </c>
      <c r="AQ27" s="79" t="e">
        <f>IF(AND('Mapa final'!#REF!="Media",'Mapa final'!#REF!="Catastrófico"),CONCATENATE("R2C",'Mapa final'!#REF!),"")</f>
        <v>#REF!</v>
      </c>
      <c r="AR27" s="22"/>
      <c r="AS27" s="829"/>
      <c r="AT27" s="830"/>
      <c r="AU27" s="830"/>
      <c r="AV27" s="830"/>
      <c r="AW27" s="830"/>
      <c r="AX27" s="831"/>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row>
    <row r="28" spans="1:80" ht="18.600000000000001" customHeight="1" x14ac:dyDescent="0.4">
      <c r="A28" s="22"/>
      <c r="B28" s="812"/>
      <c r="C28" s="812"/>
      <c r="D28" s="813"/>
      <c r="E28" s="794"/>
      <c r="F28" s="795"/>
      <c r="G28" s="795"/>
      <c r="H28" s="795"/>
      <c r="I28" s="815"/>
      <c r="J28" s="90" t="e">
        <f>IF(AND('Mapa final'!#REF!="Media",'Mapa final'!#REF!="Leve"),CONCATENATE("R3C",'Mapa final'!#REF!),"")</f>
        <v>#REF!</v>
      </c>
      <c r="K28" s="91" t="e">
        <f>IF(AND('Mapa final'!#REF!="Media",'Mapa final'!#REF!="Leve"),CONCATENATE("R3C",'Mapa final'!#REF!),"")</f>
        <v>#REF!</v>
      </c>
      <c r="L28" s="91" t="e">
        <f>IF(AND('Mapa final'!#REF!="Media",'Mapa final'!#REF!="Leve"),CONCATENATE("R3C",'Mapa final'!#REF!),"")</f>
        <v>#REF!</v>
      </c>
      <c r="M28" s="91" t="e">
        <f>IF(AND('Mapa final'!#REF!="Media",'Mapa final'!#REF!="Leve"),CONCATENATE("R3C",'Mapa final'!#REF!),"")</f>
        <v>#REF!</v>
      </c>
      <c r="N28" s="91" t="e">
        <f>IF(AND('Mapa final'!#REF!="Media",'Mapa final'!#REF!="Leve"),CONCATENATE("R3C",'Mapa final'!#REF!),"")</f>
        <v>#REF!</v>
      </c>
      <c r="O28" s="91" t="e">
        <f>IF(AND('Mapa final'!#REF!="Media",'Mapa final'!#REF!="Leve"),CONCATENATE("R3C",'Mapa final'!#REF!),"")</f>
        <v>#REF!</v>
      </c>
      <c r="P28" s="91" t="e">
        <f>IF(AND('Mapa final'!#REF!="Media",'Mapa final'!#REF!="Leve"),CONCATENATE("R3C",'Mapa final'!#REF!),"")</f>
        <v>#REF!</v>
      </c>
      <c r="Q28" s="91" t="e">
        <f>IF(AND('Mapa final'!#REF!="Media",'Mapa final'!#REF!="Leve"),CONCATENATE("R3C",'Mapa final'!#REF!),"")</f>
        <v>#REF!</v>
      </c>
      <c r="R28" s="91" t="e">
        <f>IF(AND('Mapa final'!#REF!="Media",'Mapa final'!#REF!="Leve"),CONCATENATE("R3C",'Mapa final'!#REF!),"")</f>
        <v>#REF!</v>
      </c>
      <c r="S28" s="91" t="e">
        <f>IF(AND('Mapa final'!#REF!="Media",'Mapa final'!#REF!="Leve"),CONCATENATE("R3C",'Mapa final'!#REF!),"")</f>
        <v>#REF!</v>
      </c>
      <c r="T28" s="90" t="e">
        <f>IF(AND('Mapa final'!#REF!="Media",'Mapa final'!#REF!="Menor"),CONCATENATE("R3C",'Mapa final'!#REF!),"")</f>
        <v>#REF!</v>
      </c>
      <c r="U28" s="91" t="e">
        <f>IF(AND('Mapa final'!#REF!="Media",'Mapa final'!#REF!="Menor"),CONCATENATE("R3C",'Mapa final'!#REF!),"")</f>
        <v>#REF!</v>
      </c>
      <c r="V28" s="91" t="e">
        <f>IF(AND('Mapa final'!#REF!="Media",'Mapa final'!#REF!="Menor"),CONCATENATE("R3C",'Mapa final'!#REF!),"")</f>
        <v>#REF!</v>
      </c>
      <c r="W28" s="91" t="e">
        <f>IF(AND('Mapa final'!#REF!="Media",'Mapa final'!#REF!="Menor"),CONCATENATE("R3C",'Mapa final'!#REF!),"")</f>
        <v>#REF!</v>
      </c>
      <c r="X28" s="91" t="e">
        <f>IF(AND('Mapa final'!#REF!="Media",'Mapa final'!#REF!="Menor"),CONCATENATE("R3C",'Mapa final'!#REF!),"")</f>
        <v>#REF!</v>
      </c>
      <c r="Y28" s="92" t="e">
        <f>IF(AND('Mapa final'!#REF!="Media",'Mapa final'!#REF!="Menor"),CONCATENATE("R3C",'Mapa final'!#REF!),"")</f>
        <v>#REF!</v>
      </c>
      <c r="Z28" s="90" t="e">
        <f>IF(AND('Mapa final'!#REF!="Media",'Mapa final'!#REF!="Moderado"),CONCATENATE("R3C",'Mapa final'!#REF!),"")</f>
        <v>#REF!</v>
      </c>
      <c r="AA28" s="91" t="e">
        <f>IF(AND('Mapa final'!#REF!="Media",'Mapa final'!#REF!="Moderado"),CONCATENATE("R3C",'Mapa final'!#REF!),"")</f>
        <v>#REF!</v>
      </c>
      <c r="AB28" s="91" t="e">
        <f>IF(AND('Mapa final'!#REF!="Media",'Mapa final'!#REF!="Moderado"),CONCATENATE("R3C",'Mapa final'!#REF!),"")</f>
        <v>#REF!</v>
      </c>
      <c r="AC28" s="91" t="e">
        <f>IF(AND('Mapa final'!#REF!="Media",'Mapa final'!#REF!="Moderado"),CONCATENATE("R3C",'Mapa final'!#REF!),"")</f>
        <v>#REF!</v>
      </c>
      <c r="AD28" s="91" t="e">
        <f>IF(AND('Mapa final'!#REF!="Media",'Mapa final'!#REF!="Moderado"),CONCATENATE("R3C",'Mapa final'!#REF!),"")</f>
        <v>#REF!</v>
      </c>
      <c r="AE28" s="92" t="e">
        <f>IF(AND('Mapa final'!#REF!="Media",'Mapa final'!#REF!="Moderado"),CONCATENATE("R3C",'Mapa final'!#REF!),"")</f>
        <v>#REF!</v>
      </c>
      <c r="AF28" s="74" t="e">
        <f>IF(AND('Mapa final'!#REF!="Media",'Mapa final'!#REF!="Mayor"),CONCATENATE("R3C",'Mapa final'!#REF!),"")</f>
        <v>#REF!</v>
      </c>
      <c r="AG28" s="75" t="e">
        <f>IF(AND('Mapa final'!#REF!="Media",'Mapa final'!#REF!="Mayor"),CONCATENATE("R3C",'Mapa final'!#REF!),"")</f>
        <v>#REF!</v>
      </c>
      <c r="AH28" s="75" t="e">
        <f>IF(AND('Mapa final'!#REF!="Media",'Mapa final'!#REF!="Mayor"),CONCATENATE("R3C",'Mapa final'!#REF!),"")</f>
        <v>#REF!</v>
      </c>
      <c r="AI28" s="75" t="e">
        <f>IF(AND('Mapa final'!#REF!="Media",'Mapa final'!#REF!="Mayor"),CONCATENATE("R3C",'Mapa final'!#REF!),"")</f>
        <v>#REF!</v>
      </c>
      <c r="AJ28" s="75" t="e">
        <f>IF(AND('Mapa final'!#REF!="Media",'Mapa final'!#REF!="Mayor"),CONCATENATE("R3C",'Mapa final'!#REF!),"")</f>
        <v>#REF!</v>
      </c>
      <c r="AK28" s="76" t="e">
        <f>IF(AND('Mapa final'!#REF!="Media",'Mapa final'!#REF!="Mayor"),CONCATENATE("R3C",'Mapa final'!#REF!),"")</f>
        <v>#REF!</v>
      </c>
      <c r="AL28" s="77" t="e">
        <f>IF(AND('Mapa final'!#REF!="Media",'Mapa final'!#REF!="Catastrófico"),CONCATENATE("R3C",'Mapa final'!#REF!),"")</f>
        <v>#REF!</v>
      </c>
      <c r="AM28" s="78" t="e">
        <f>IF(AND('Mapa final'!#REF!="Media",'Mapa final'!#REF!="Catastrófico"),CONCATENATE("R3C",'Mapa final'!#REF!),"")</f>
        <v>#REF!</v>
      </c>
      <c r="AN28" s="78" t="e">
        <f>IF(AND('Mapa final'!#REF!="Media",'Mapa final'!#REF!="Catastrófico"),CONCATENATE("R3C",'Mapa final'!#REF!),"")</f>
        <v>#REF!</v>
      </c>
      <c r="AO28" s="78" t="e">
        <f>IF(AND('Mapa final'!#REF!="Media",'Mapa final'!#REF!="Catastrófico"),CONCATENATE("R3C",'Mapa final'!#REF!),"")</f>
        <v>#REF!</v>
      </c>
      <c r="AP28" s="78" t="e">
        <f>IF(AND('Mapa final'!#REF!="Media",'Mapa final'!#REF!="Catastrófico"),CONCATENATE("R3C",'Mapa final'!#REF!),"")</f>
        <v>#REF!</v>
      </c>
      <c r="AQ28" s="79" t="e">
        <f>IF(AND('Mapa final'!#REF!="Media",'Mapa final'!#REF!="Catastrófico"),CONCATENATE("R3C",'Mapa final'!#REF!),"")</f>
        <v>#REF!</v>
      </c>
      <c r="AR28" s="22"/>
      <c r="AS28" s="829"/>
      <c r="AT28" s="830"/>
      <c r="AU28" s="830"/>
      <c r="AV28" s="830"/>
      <c r="AW28" s="830"/>
      <c r="AX28" s="831"/>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row>
    <row r="29" spans="1:80" ht="18.600000000000001" customHeight="1" x14ac:dyDescent="0.4">
      <c r="A29" s="22"/>
      <c r="B29" s="812"/>
      <c r="C29" s="812"/>
      <c r="D29" s="813"/>
      <c r="E29" s="794"/>
      <c r="F29" s="795"/>
      <c r="G29" s="795"/>
      <c r="H29" s="795"/>
      <c r="I29" s="815"/>
      <c r="J29" s="90" t="e">
        <f>IF(AND('Mapa final'!#REF!="Media",'Mapa final'!#REF!="Leve"),CONCATENATE("R4C",'Mapa final'!#REF!),"")</f>
        <v>#REF!</v>
      </c>
      <c r="K29" s="91" t="e">
        <f>IF(AND('Mapa final'!#REF!="Media",'Mapa final'!#REF!="Leve"),CONCATENATE("R4C",'Mapa final'!#REF!),"")</f>
        <v>#REF!</v>
      </c>
      <c r="L29" s="91" t="e">
        <f>IF(AND('Mapa final'!#REF!="Media",'Mapa final'!#REF!="Leve"),CONCATENATE("R4C",'Mapa final'!#REF!),"")</f>
        <v>#REF!</v>
      </c>
      <c r="M29" s="91" t="e">
        <f>IF(AND('Mapa final'!#REF!="Media",'Mapa final'!#REF!="Leve"),CONCATENATE("R4C",'Mapa final'!#REF!),"")</f>
        <v>#REF!</v>
      </c>
      <c r="N29" s="91" t="e">
        <f>IF(AND('Mapa final'!#REF!="Media",'Mapa final'!#REF!="Leve"),CONCATENATE("R4C",'Mapa final'!#REF!),"")</f>
        <v>#REF!</v>
      </c>
      <c r="O29" s="91" t="e">
        <f>IF(AND('Mapa final'!#REF!="Media",'Mapa final'!#REF!="Leve"),CONCATENATE("R4C",'Mapa final'!#REF!),"")</f>
        <v>#REF!</v>
      </c>
      <c r="P29" s="91" t="e">
        <f>IF(AND('Mapa final'!#REF!="Media",'Mapa final'!#REF!="Leve"),CONCATENATE("R4C",'Mapa final'!#REF!),"")</f>
        <v>#REF!</v>
      </c>
      <c r="Q29" s="91" t="e">
        <f>IF(AND('Mapa final'!#REF!="Media",'Mapa final'!#REF!="Leve"),CONCATENATE("R4C",'Mapa final'!#REF!),"")</f>
        <v>#REF!</v>
      </c>
      <c r="R29" s="91" t="e">
        <f>IF(AND('Mapa final'!#REF!="Media",'Mapa final'!#REF!="Leve"),CONCATENATE("R4C",'Mapa final'!#REF!),"")</f>
        <v>#REF!</v>
      </c>
      <c r="S29" s="91" t="e">
        <f>IF(AND('Mapa final'!#REF!="Media",'Mapa final'!#REF!="Leve"),CONCATENATE("R4C",'Mapa final'!#REF!),"")</f>
        <v>#REF!</v>
      </c>
      <c r="T29" s="90" t="e">
        <f>IF(AND('Mapa final'!#REF!="Media",'Mapa final'!#REF!="Menor"),CONCATENATE("R4C",'Mapa final'!#REF!),"")</f>
        <v>#REF!</v>
      </c>
      <c r="U29" s="91" t="e">
        <f>IF(AND('Mapa final'!#REF!="Media",'Mapa final'!#REF!="Menor"),CONCATENATE("R4C",'Mapa final'!#REF!),"")</f>
        <v>#REF!</v>
      </c>
      <c r="V29" s="91" t="e">
        <f>IF(AND('Mapa final'!#REF!="Media",'Mapa final'!#REF!="Menor"),CONCATENATE("R4C",'Mapa final'!#REF!),"")</f>
        <v>#REF!</v>
      </c>
      <c r="W29" s="91" t="e">
        <f>IF(AND('Mapa final'!#REF!="Media",'Mapa final'!#REF!="Menor"),CONCATENATE("R4C",'Mapa final'!#REF!),"")</f>
        <v>#REF!</v>
      </c>
      <c r="X29" s="91" t="e">
        <f>IF(AND('Mapa final'!#REF!="Media",'Mapa final'!#REF!="Menor"),CONCATENATE("R4C",'Mapa final'!#REF!),"")</f>
        <v>#REF!</v>
      </c>
      <c r="Y29" s="92" t="e">
        <f>IF(AND('Mapa final'!#REF!="Media",'Mapa final'!#REF!="Menor"),CONCATENATE("R4C",'Mapa final'!#REF!),"")</f>
        <v>#REF!</v>
      </c>
      <c r="Z29" s="90" t="e">
        <f>IF(AND('Mapa final'!#REF!="Media",'Mapa final'!#REF!="Moderado"),CONCATENATE("R4C",'Mapa final'!#REF!),"")</f>
        <v>#REF!</v>
      </c>
      <c r="AA29" s="91" t="e">
        <f>IF(AND('Mapa final'!#REF!="Media",'Mapa final'!#REF!="Moderado"),CONCATENATE("R4C",'Mapa final'!#REF!),"")</f>
        <v>#REF!</v>
      </c>
      <c r="AB29" s="91" t="e">
        <f>IF(AND('Mapa final'!#REF!="Media",'Mapa final'!#REF!="Moderado"),CONCATENATE("R4C",'Mapa final'!#REF!),"")</f>
        <v>#REF!</v>
      </c>
      <c r="AC29" s="91" t="e">
        <f>IF(AND('Mapa final'!#REF!="Media",'Mapa final'!#REF!="Moderado"),CONCATENATE("R4C",'Mapa final'!#REF!),"")</f>
        <v>#REF!</v>
      </c>
      <c r="AD29" s="91" t="e">
        <f>IF(AND('Mapa final'!#REF!="Media",'Mapa final'!#REF!="Moderado"),CONCATENATE("R4C",'Mapa final'!#REF!),"")</f>
        <v>#REF!</v>
      </c>
      <c r="AE29" s="92" t="e">
        <f>IF(AND('Mapa final'!#REF!="Media",'Mapa final'!#REF!="Moderado"),CONCATENATE("R4C",'Mapa final'!#REF!),"")</f>
        <v>#REF!</v>
      </c>
      <c r="AF29" s="74" t="e">
        <f>IF(AND('Mapa final'!#REF!="Media",'Mapa final'!#REF!="Mayor"),CONCATENATE("R4C",'Mapa final'!#REF!),"")</f>
        <v>#REF!</v>
      </c>
      <c r="AG29" s="75" t="e">
        <f>IF(AND('Mapa final'!#REF!="Media",'Mapa final'!#REF!="Mayor"),CONCATENATE("R4C",'Mapa final'!#REF!),"")</f>
        <v>#REF!</v>
      </c>
      <c r="AH29" s="80" t="e">
        <f>IF(AND('Mapa final'!#REF!="Media",'Mapa final'!#REF!="Mayor"),CONCATENATE("R4C",'Mapa final'!#REF!),"")</f>
        <v>#REF!</v>
      </c>
      <c r="AI29" s="80" t="e">
        <f>IF(AND('Mapa final'!#REF!="Media",'Mapa final'!#REF!="Mayor"),CONCATENATE("R4C",'Mapa final'!#REF!),"")</f>
        <v>#REF!</v>
      </c>
      <c r="AJ29" s="80" t="e">
        <f>IF(AND('Mapa final'!#REF!="Media",'Mapa final'!#REF!="Mayor"),CONCATENATE("R4C",'Mapa final'!#REF!),"")</f>
        <v>#REF!</v>
      </c>
      <c r="AK29" s="76" t="e">
        <f>IF(AND('Mapa final'!#REF!="Media",'Mapa final'!#REF!="Mayor"),CONCATENATE("R4C",'Mapa final'!#REF!),"")</f>
        <v>#REF!</v>
      </c>
      <c r="AL29" s="77" t="e">
        <f>IF(AND('Mapa final'!#REF!="Media",'Mapa final'!#REF!="Catastrófico"),CONCATENATE("R4C",'Mapa final'!#REF!),"")</f>
        <v>#REF!</v>
      </c>
      <c r="AM29" s="78" t="e">
        <f>IF(AND('Mapa final'!#REF!="Media",'Mapa final'!#REF!="Catastrófico"),CONCATENATE("R4C",'Mapa final'!#REF!),"")</f>
        <v>#REF!</v>
      </c>
      <c r="AN29" s="78" t="e">
        <f>IF(AND('Mapa final'!#REF!="Media",'Mapa final'!#REF!="Catastrófico"),CONCATENATE("R4C",'Mapa final'!#REF!),"")</f>
        <v>#REF!</v>
      </c>
      <c r="AO29" s="78" t="e">
        <f>IF(AND('Mapa final'!#REF!="Media",'Mapa final'!#REF!="Catastrófico"),CONCATENATE("R4C",'Mapa final'!#REF!),"")</f>
        <v>#REF!</v>
      </c>
      <c r="AP29" s="78" t="e">
        <f>IF(AND('Mapa final'!#REF!="Media",'Mapa final'!#REF!="Catastrófico"),CONCATENATE("R4C",'Mapa final'!#REF!),"")</f>
        <v>#REF!</v>
      </c>
      <c r="AQ29" s="79" t="e">
        <f>IF(AND('Mapa final'!#REF!="Media",'Mapa final'!#REF!="Catastrófico"),CONCATENATE("R4C",'Mapa final'!#REF!),"")</f>
        <v>#REF!</v>
      </c>
      <c r="AR29" s="22"/>
      <c r="AS29" s="829"/>
      <c r="AT29" s="830"/>
      <c r="AU29" s="830"/>
      <c r="AV29" s="830"/>
      <c r="AW29" s="830"/>
      <c r="AX29" s="831"/>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row>
    <row r="30" spans="1:80" ht="18.600000000000001" customHeight="1" x14ac:dyDescent="0.4">
      <c r="A30" s="22"/>
      <c r="B30" s="812"/>
      <c r="C30" s="812"/>
      <c r="D30" s="813"/>
      <c r="E30" s="796"/>
      <c r="F30" s="797"/>
      <c r="G30" s="797"/>
      <c r="H30" s="797"/>
      <c r="I30" s="815"/>
      <c r="J30" s="90" t="e">
        <f>IF(AND('Mapa final'!#REF!="Media",'Mapa final'!#REF!="Leve"),CONCATENATE("R3C",'Mapa final'!#REF!),"")</f>
        <v>#REF!</v>
      </c>
      <c r="K30" s="91" t="e">
        <f>IF(AND('Mapa final'!#REF!="Media",'Mapa final'!#REF!="Leve"),CONCATENATE("R3C",'Mapa final'!#REF!),"")</f>
        <v>#REF!</v>
      </c>
      <c r="L30" s="91" t="e">
        <f>IF(AND('Mapa final'!#REF!="Media",'Mapa final'!#REF!="Leve"),CONCATENATE("R3C",'Mapa final'!#REF!),"")</f>
        <v>#REF!</v>
      </c>
      <c r="M30" s="91" t="e">
        <f>IF(AND('Mapa final'!#REF!="Media",'Mapa final'!#REF!="Leve"),CONCATENATE("R3C",'Mapa final'!#REF!),"")</f>
        <v>#REF!</v>
      </c>
      <c r="N30" s="91" t="e">
        <f>IF(AND('Mapa final'!#REF!="Media",'Mapa final'!#REF!="Leve"),CONCATENATE("R3C",'Mapa final'!#REF!),"")</f>
        <v>#REF!</v>
      </c>
      <c r="O30" s="91" t="e">
        <f>IF(AND('Mapa final'!#REF!="Media",'Mapa final'!#REF!="Leve"),CONCATENATE("R3C",'Mapa final'!#REF!),"")</f>
        <v>#REF!</v>
      </c>
      <c r="P30" s="91" t="e">
        <f>IF(AND('Mapa final'!#REF!="Media",'Mapa final'!#REF!="Leve"),CONCATENATE("R3C",'Mapa final'!#REF!),"")</f>
        <v>#REF!</v>
      </c>
      <c r="Q30" s="91" t="e">
        <f>IF(AND('Mapa final'!#REF!="Media",'Mapa final'!#REF!="Leve"),CONCATENATE("R3C",'Mapa final'!#REF!),"")</f>
        <v>#REF!</v>
      </c>
      <c r="R30" s="91" t="e">
        <f>IF(AND('Mapa final'!#REF!="Media",'Mapa final'!#REF!="Leve"),CONCATENATE("R3C",'Mapa final'!#REF!),"")</f>
        <v>#REF!</v>
      </c>
      <c r="S30" s="91" t="e">
        <f>IF(AND('Mapa final'!#REF!="Media",'Mapa final'!#REF!="Leve"),CONCATENATE("R3C",'Mapa final'!#REF!),"")</f>
        <v>#REF!</v>
      </c>
      <c r="T30" s="90" t="e">
        <f>IF(AND('Mapa final'!#REF!="Media",'Mapa final'!#REF!="Menor"),CONCATENATE("R3C",'Mapa final'!#REF!),"")</f>
        <v>#REF!</v>
      </c>
      <c r="U30" s="91" t="e">
        <f>IF(AND('Mapa final'!#REF!="Media",'Mapa final'!#REF!="Menor"),CONCATENATE("R3C",'Mapa final'!#REF!),"")</f>
        <v>#REF!</v>
      </c>
      <c r="V30" s="91" t="e">
        <f>IF(AND('Mapa final'!#REF!="Media",'Mapa final'!#REF!="Menor"),CONCATENATE("R3C",'Mapa final'!#REF!),"")</f>
        <v>#REF!</v>
      </c>
      <c r="W30" s="91" t="e">
        <f>IF(AND('Mapa final'!#REF!="Media",'Mapa final'!#REF!="Menor"),CONCATENATE("R3C",'Mapa final'!#REF!),"")</f>
        <v>#REF!</v>
      </c>
      <c r="X30" s="91" t="e">
        <f>IF(AND('Mapa final'!#REF!="Media",'Mapa final'!#REF!="Menor"),CONCATENATE("R3C",'Mapa final'!#REF!),"")</f>
        <v>#REF!</v>
      </c>
      <c r="Y30" s="92" t="e">
        <f>IF(AND('Mapa final'!#REF!="Media",'Mapa final'!#REF!="Menor"),CONCATENATE("R3C",'Mapa final'!#REF!),"")</f>
        <v>#REF!</v>
      </c>
      <c r="Z30" s="90" t="e">
        <f>IF(AND('Mapa final'!#REF!="Media",'Mapa final'!#REF!="Moderado"),CONCATENATE("R3C",'Mapa final'!#REF!),"")</f>
        <v>#REF!</v>
      </c>
      <c r="AA30" s="91" t="e">
        <f>IF(AND('Mapa final'!#REF!="Media",'Mapa final'!#REF!="Moderado"),CONCATENATE("R3C",'Mapa final'!#REF!),"")</f>
        <v>#REF!</v>
      </c>
      <c r="AB30" s="91" t="e">
        <f>IF(AND('Mapa final'!#REF!="Media",'Mapa final'!#REF!="Moderado"),CONCATENATE("R3C",'Mapa final'!#REF!),"")</f>
        <v>#REF!</v>
      </c>
      <c r="AC30" s="91" t="e">
        <f>IF(AND('Mapa final'!#REF!="Media",'Mapa final'!#REF!="Moderado"),CONCATENATE("R3C",'Mapa final'!#REF!),"")</f>
        <v>#REF!</v>
      </c>
      <c r="AD30" s="91" t="e">
        <f>IF(AND('Mapa final'!#REF!="Media",'Mapa final'!#REF!="Moderado"),CONCATENATE("R3C",'Mapa final'!#REF!),"")</f>
        <v>#REF!</v>
      </c>
      <c r="AE30" s="92" t="e">
        <f>IF(AND('Mapa final'!#REF!="Media",'Mapa final'!#REF!="Moderado"),CONCATENATE("R3C",'Mapa final'!#REF!),"")</f>
        <v>#REF!</v>
      </c>
      <c r="AF30" s="74" t="e">
        <f>IF(AND('Mapa final'!#REF!="Media",'Mapa final'!#REF!="Mayor"),CONCATENATE("R3C",'Mapa final'!#REF!),"")</f>
        <v>#REF!</v>
      </c>
      <c r="AG30" s="75" t="e">
        <f>IF(AND('Mapa final'!#REF!="Media",'Mapa final'!#REF!="Mayor"),CONCATENATE("R3C",'Mapa final'!#REF!),"")</f>
        <v>#REF!</v>
      </c>
      <c r="AH30" s="75" t="e">
        <f>IF(AND('Mapa final'!#REF!="Media",'Mapa final'!#REF!="Mayor"),CONCATENATE("R3C",'Mapa final'!#REF!),"")</f>
        <v>#REF!</v>
      </c>
      <c r="AI30" s="75" t="e">
        <f>IF(AND('Mapa final'!#REF!="Media",'Mapa final'!#REF!="Mayor"),CONCATENATE("R3C",'Mapa final'!#REF!),"")</f>
        <v>#REF!</v>
      </c>
      <c r="AJ30" s="75" t="e">
        <f>IF(AND('Mapa final'!#REF!="Media",'Mapa final'!#REF!="Mayor"),CONCATENATE("R3C",'Mapa final'!#REF!),"")</f>
        <v>#REF!</v>
      </c>
      <c r="AK30" s="76" t="e">
        <f>IF(AND('Mapa final'!#REF!="Media",'Mapa final'!#REF!="Mayor"),CONCATENATE("R3C",'Mapa final'!#REF!),"")</f>
        <v>#REF!</v>
      </c>
      <c r="AL30" s="77" t="e">
        <f>IF(AND('Mapa final'!#REF!="Media",'Mapa final'!#REF!="Catastrófico"),CONCATENATE("R3C",'Mapa final'!#REF!),"")</f>
        <v>#REF!</v>
      </c>
      <c r="AM30" s="78" t="e">
        <f>IF(AND('Mapa final'!#REF!="Media",'Mapa final'!#REF!="Catastrófico"),CONCATENATE("R3C",'Mapa final'!#REF!),"")</f>
        <v>#REF!</v>
      </c>
      <c r="AN30" s="78" t="e">
        <f>IF(AND('Mapa final'!#REF!="Media",'Mapa final'!#REF!="Catastrófico"),CONCATENATE("R3C",'Mapa final'!#REF!),"")</f>
        <v>#REF!</v>
      </c>
      <c r="AO30" s="78" t="e">
        <f>IF(AND('Mapa final'!#REF!="Media",'Mapa final'!#REF!="Catastrófico"),CONCATENATE("R3C",'Mapa final'!#REF!),"")</f>
        <v>#REF!</v>
      </c>
      <c r="AP30" s="78" t="e">
        <f>IF(AND('Mapa final'!#REF!="Media",'Mapa final'!#REF!="Catastrófico"),CONCATENATE("R3C",'Mapa final'!#REF!),"")</f>
        <v>#REF!</v>
      </c>
      <c r="AQ30" s="79" t="e">
        <f>IF(AND('Mapa final'!#REF!="Media",'Mapa final'!#REF!="Catastrófico"),CONCATENATE("R3C",'Mapa final'!#REF!),"")</f>
        <v>#REF!</v>
      </c>
      <c r="AR30" s="22"/>
      <c r="AS30" s="829"/>
      <c r="AT30" s="830"/>
      <c r="AU30" s="830"/>
      <c r="AV30" s="830"/>
      <c r="AW30" s="830"/>
      <c r="AX30" s="831"/>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row>
    <row r="31" spans="1:80" ht="18.600000000000001" customHeight="1" x14ac:dyDescent="0.4">
      <c r="A31" s="22"/>
      <c r="B31" s="812"/>
      <c r="C31" s="812"/>
      <c r="D31" s="813"/>
      <c r="E31" s="796"/>
      <c r="F31" s="797"/>
      <c r="G31" s="797"/>
      <c r="H31" s="797"/>
      <c r="I31" s="815"/>
      <c r="J31" s="90" t="e">
        <f>IF(AND('Mapa final'!#REF!="Media",'Mapa final'!#REF!="Leve"),CONCATENATE("R4C",'Mapa final'!#REF!),"")</f>
        <v>#REF!</v>
      </c>
      <c r="K31" s="91" t="e">
        <f>IF(AND('Mapa final'!#REF!="Media",'Mapa final'!#REF!="Leve"),CONCATENATE("R4C",'Mapa final'!#REF!),"")</f>
        <v>#REF!</v>
      </c>
      <c r="L31" s="91" t="e">
        <f>IF(AND('Mapa final'!#REF!="Media",'Mapa final'!#REF!="Leve"),CONCATENATE("R4C",'Mapa final'!#REF!),"")</f>
        <v>#REF!</v>
      </c>
      <c r="M31" s="91" t="e">
        <f>IF(AND('Mapa final'!#REF!="Media",'Mapa final'!#REF!="Leve"),CONCATENATE("R4C",'Mapa final'!#REF!),"")</f>
        <v>#REF!</v>
      </c>
      <c r="N31" s="91" t="e">
        <f>IF(AND('Mapa final'!#REF!="Media",'Mapa final'!#REF!="Leve"),CONCATENATE("R4C",'Mapa final'!#REF!),"")</f>
        <v>#REF!</v>
      </c>
      <c r="O31" s="91" t="e">
        <f>IF(AND('Mapa final'!#REF!="Media",'Mapa final'!#REF!="Leve"),CONCATENATE("R4C",'Mapa final'!#REF!),"")</f>
        <v>#REF!</v>
      </c>
      <c r="P31" s="91" t="e">
        <f>IF(AND('Mapa final'!#REF!="Media",'Mapa final'!#REF!="Leve"),CONCATENATE("R4C",'Mapa final'!#REF!),"")</f>
        <v>#REF!</v>
      </c>
      <c r="Q31" s="91" t="e">
        <f>IF(AND('Mapa final'!#REF!="Media",'Mapa final'!#REF!="Leve"),CONCATENATE("R4C",'Mapa final'!#REF!),"")</f>
        <v>#REF!</v>
      </c>
      <c r="R31" s="91" t="e">
        <f>IF(AND('Mapa final'!#REF!="Media",'Mapa final'!#REF!="Leve"),CONCATENATE("R4C",'Mapa final'!#REF!),"")</f>
        <v>#REF!</v>
      </c>
      <c r="S31" s="91" t="e">
        <f>IF(AND('Mapa final'!#REF!="Media",'Mapa final'!#REF!="Leve"),CONCATENATE("R4C",'Mapa final'!#REF!),"")</f>
        <v>#REF!</v>
      </c>
      <c r="T31" s="90" t="e">
        <f>IF(AND('Mapa final'!#REF!="Media",'Mapa final'!#REF!="Menor"),CONCATENATE("R4C",'Mapa final'!#REF!),"")</f>
        <v>#REF!</v>
      </c>
      <c r="U31" s="91" t="e">
        <f>IF(AND('Mapa final'!#REF!="Media",'Mapa final'!#REF!="Menor"),CONCATENATE("R4C",'Mapa final'!#REF!),"")</f>
        <v>#REF!</v>
      </c>
      <c r="V31" s="91" t="e">
        <f>IF(AND('Mapa final'!#REF!="Media",'Mapa final'!#REF!="Menor"),CONCATENATE("R4C",'Mapa final'!#REF!),"")</f>
        <v>#REF!</v>
      </c>
      <c r="W31" s="91" t="e">
        <f>IF(AND('Mapa final'!#REF!="Media",'Mapa final'!#REF!="Menor"),CONCATENATE("R4C",'Mapa final'!#REF!),"")</f>
        <v>#REF!</v>
      </c>
      <c r="X31" s="91" t="e">
        <f>IF(AND('Mapa final'!#REF!="Media",'Mapa final'!#REF!="Menor"),CONCATENATE("R4C",'Mapa final'!#REF!),"")</f>
        <v>#REF!</v>
      </c>
      <c r="Y31" s="92" t="e">
        <f>IF(AND('Mapa final'!#REF!="Media",'Mapa final'!#REF!="Menor"),CONCATENATE("R4C",'Mapa final'!#REF!),"")</f>
        <v>#REF!</v>
      </c>
      <c r="Z31" s="90" t="e">
        <f>IF(AND('Mapa final'!#REF!="Media",'Mapa final'!#REF!="Moderado"),CONCATENATE("R4C",'Mapa final'!#REF!),"")</f>
        <v>#REF!</v>
      </c>
      <c r="AA31" s="91" t="e">
        <f>IF(AND('Mapa final'!#REF!="Media",'Mapa final'!#REF!="Moderado"),CONCATENATE("R4C",'Mapa final'!#REF!),"")</f>
        <v>#REF!</v>
      </c>
      <c r="AB31" s="91" t="e">
        <f>IF(AND('Mapa final'!#REF!="Media",'Mapa final'!#REF!="Moderado"),CONCATENATE("R4C",'Mapa final'!#REF!),"")</f>
        <v>#REF!</v>
      </c>
      <c r="AC31" s="91" t="e">
        <f>IF(AND('Mapa final'!#REF!="Media",'Mapa final'!#REF!="Moderado"),CONCATENATE("R4C",'Mapa final'!#REF!),"")</f>
        <v>#REF!</v>
      </c>
      <c r="AD31" s="91" t="e">
        <f>IF(AND('Mapa final'!#REF!="Media",'Mapa final'!#REF!="Moderado"),CONCATENATE("R4C",'Mapa final'!#REF!),"")</f>
        <v>#REF!</v>
      </c>
      <c r="AE31" s="92" t="e">
        <f>IF(AND('Mapa final'!#REF!="Media",'Mapa final'!#REF!="Moderado"),CONCATENATE("R4C",'Mapa final'!#REF!),"")</f>
        <v>#REF!</v>
      </c>
      <c r="AF31" s="74" t="e">
        <f>IF(AND('Mapa final'!#REF!="Media",'Mapa final'!#REF!="Mayor"),CONCATENATE("R4C",'Mapa final'!#REF!),"")</f>
        <v>#REF!</v>
      </c>
      <c r="AG31" s="75" t="e">
        <f>IF(AND('Mapa final'!#REF!="Media",'Mapa final'!#REF!="Mayor"),CONCATENATE("R4C",'Mapa final'!#REF!),"")</f>
        <v>#REF!</v>
      </c>
      <c r="AH31" s="80" t="e">
        <f>IF(AND('Mapa final'!#REF!="Media",'Mapa final'!#REF!="Mayor"),CONCATENATE("R4C",'Mapa final'!#REF!),"")</f>
        <v>#REF!</v>
      </c>
      <c r="AI31" s="80" t="e">
        <f>IF(AND('Mapa final'!#REF!="Media",'Mapa final'!#REF!="Mayor"),CONCATENATE("R4C",'Mapa final'!#REF!),"")</f>
        <v>#REF!</v>
      </c>
      <c r="AJ31" s="80" t="e">
        <f>IF(AND('Mapa final'!#REF!="Media",'Mapa final'!#REF!="Mayor"),CONCATENATE("R4C",'Mapa final'!#REF!),"")</f>
        <v>#REF!</v>
      </c>
      <c r="AK31" s="76" t="e">
        <f>IF(AND('Mapa final'!#REF!="Media",'Mapa final'!#REF!="Mayor"),CONCATENATE("R4C",'Mapa final'!#REF!),"")</f>
        <v>#REF!</v>
      </c>
      <c r="AL31" s="77" t="e">
        <f>IF(AND('Mapa final'!#REF!="Media",'Mapa final'!#REF!="Catastrófico"),CONCATENATE("R4C",'Mapa final'!#REF!),"")</f>
        <v>#REF!</v>
      </c>
      <c r="AM31" s="78" t="e">
        <f>IF(AND('Mapa final'!#REF!="Media",'Mapa final'!#REF!="Catastrófico"),CONCATENATE("R4C",'Mapa final'!#REF!),"")</f>
        <v>#REF!</v>
      </c>
      <c r="AN31" s="78" t="e">
        <f>IF(AND('Mapa final'!#REF!="Media",'Mapa final'!#REF!="Catastrófico"),CONCATENATE("R4C",'Mapa final'!#REF!),"")</f>
        <v>#REF!</v>
      </c>
      <c r="AO31" s="78" t="e">
        <f>IF(AND('Mapa final'!#REF!="Media",'Mapa final'!#REF!="Catastrófico"),CONCATENATE("R4C",'Mapa final'!#REF!),"")</f>
        <v>#REF!</v>
      </c>
      <c r="AP31" s="78" t="e">
        <f>IF(AND('Mapa final'!#REF!="Media",'Mapa final'!#REF!="Catastrófico"),CONCATENATE("R4C",'Mapa final'!#REF!),"")</f>
        <v>#REF!</v>
      </c>
      <c r="AQ31" s="79" t="e">
        <f>IF(AND('Mapa final'!#REF!="Media",'Mapa final'!#REF!="Catastrófico"),CONCATENATE("R4C",'Mapa final'!#REF!),"")</f>
        <v>#REF!</v>
      </c>
      <c r="AR31" s="22"/>
      <c r="AS31" s="829"/>
      <c r="AT31" s="830"/>
      <c r="AU31" s="830"/>
      <c r="AV31" s="830"/>
      <c r="AW31" s="830"/>
      <c r="AX31" s="831"/>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row>
    <row r="32" spans="1:80" ht="18.600000000000001" customHeight="1" x14ac:dyDescent="0.4">
      <c r="A32" s="22"/>
      <c r="B32" s="812"/>
      <c r="C32" s="812"/>
      <c r="D32" s="813"/>
      <c r="E32" s="796"/>
      <c r="F32" s="797"/>
      <c r="G32" s="797"/>
      <c r="H32" s="797"/>
      <c r="I32" s="815"/>
      <c r="J32" s="90" t="e">
        <f>IF(AND('Mapa final'!#REF!="Media",'Mapa final'!#REF!="Leve"),CONCATENATE("R6C",'Mapa final'!#REF!),"")</f>
        <v>#REF!</v>
      </c>
      <c r="K32" s="91" t="e">
        <f>IF(AND('Mapa final'!#REF!="Media",'Mapa final'!#REF!="Leve"),CONCATENATE("R6C",'Mapa final'!#REF!),"")</f>
        <v>#REF!</v>
      </c>
      <c r="L32" s="91" t="e">
        <f>IF(AND('Mapa final'!#REF!="Media",'Mapa final'!#REF!="Leve"),CONCATENATE("R6C",'Mapa final'!#REF!),"")</f>
        <v>#REF!</v>
      </c>
      <c r="M32" s="91" t="e">
        <f>IF(AND('Mapa final'!#REF!="Media",'Mapa final'!#REF!="Leve"),CONCATENATE("R6C",'Mapa final'!#REF!),"")</f>
        <v>#REF!</v>
      </c>
      <c r="N32" s="91" t="e">
        <f>IF(AND('Mapa final'!#REF!="Media",'Mapa final'!#REF!="Leve"),CONCATENATE("R6C",'Mapa final'!#REF!),"")</f>
        <v>#REF!</v>
      </c>
      <c r="O32" s="91" t="e">
        <f>IF(AND('Mapa final'!#REF!="Media",'Mapa final'!#REF!="Leve"),CONCATENATE("R6C",'Mapa final'!#REF!),"")</f>
        <v>#REF!</v>
      </c>
      <c r="P32" s="91" t="e">
        <f>IF(AND('Mapa final'!#REF!="Media",'Mapa final'!#REF!="Leve"),CONCATENATE("R6C",'Mapa final'!#REF!),"")</f>
        <v>#REF!</v>
      </c>
      <c r="Q32" s="91" t="e">
        <f>IF(AND('Mapa final'!#REF!="Media",'Mapa final'!#REF!="Leve"),CONCATENATE("R6C",'Mapa final'!#REF!),"")</f>
        <v>#REF!</v>
      </c>
      <c r="R32" s="91" t="e">
        <f>IF(AND('Mapa final'!#REF!="Media",'Mapa final'!#REF!="Leve"),CONCATENATE("R6C",'Mapa final'!#REF!),"")</f>
        <v>#REF!</v>
      </c>
      <c r="S32" s="91" t="e">
        <f>IF(AND('Mapa final'!#REF!="Media",'Mapa final'!#REF!="Leve"),CONCATENATE("R6C",'Mapa final'!#REF!),"")</f>
        <v>#REF!</v>
      </c>
      <c r="T32" s="90" t="e">
        <f>IF(AND('Mapa final'!#REF!="Media",'Mapa final'!#REF!="Menor"),CONCATENATE("R6C",'Mapa final'!#REF!),"")</f>
        <v>#REF!</v>
      </c>
      <c r="U32" s="91" t="e">
        <f>IF(AND('Mapa final'!#REF!="Media",'Mapa final'!#REF!="Menor"),CONCATENATE("R6C",'Mapa final'!#REF!),"")</f>
        <v>#REF!</v>
      </c>
      <c r="V32" s="91" t="e">
        <f>IF(AND('Mapa final'!#REF!="Media",'Mapa final'!#REF!="Menor"),CONCATENATE("R6C",'Mapa final'!#REF!),"")</f>
        <v>#REF!</v>
      </c>
      <c r="W32" s="91" t="e">
        <f>IF(AND('Mapa final'!#REF!="Media",'Mapa final'!#REF!="Menor"),CONCATENATE("R6C",'Mapa final'!#REF!),"")</f>
        <v>#REF!</v>
      </c>
      <c r="X32" s="91" t="e">
        <f>IF(AND('Mapa final'!#REF!="Media",'Mapa final'!#REF!="Menor"),CONCATENATE("R6C",'Mapa final'!#REF!),"")</f>
        <v>#REF!</v>
      </c>
      <c r="Y32" s="92" t="e">
        <f>IF(AND('Mapa final'!#REF!="Media",'Mapa final'!#REF!="Menor"),CONCATENATE("R6C",'Mapa final'!#REF!),"")</f>
        <v>#REF!</v>
      </c>
      <c r="Z32" s="90" t="e">
        <f>IF(AND('Mapa final'!#REF!="Media",'Mapa final'!#REF!="Moderado"),CONCATENATE("R6C",'Mapa final'!#REF!),"")</f>
        <v>#REF!</v>
      </c>
      <c r="AA32" s="91" t="e">
        <f>IF(AND('Mapa final'!#REF!="Media",'Mapa final'!#REF!="Moderado"),CONCATENATE("R6C",'Mapa final'!#REF!),"")</f>
        <v>#REF!</v>
      </c>
      <c r="AB32" s="91" t="e">
        <f>IF(AND('Mapa final'!#REF!="Media",'Mapa final'!#REF!="Moderado"),CONCATENATE("R6C",'Mapa final'!#REF!),"")</f>
        <v>#REF!</v>
      </c>
      <c r="AC32" s="91" t="e">
        <f>IF(AND('Mapa final'!#REF!="Media",'Mapa final'!#REF!="Moderado"),CONCATENATE("R6C",'Mapa final'!#REF!),"")</f>
        <v>#REF!</v>
      </c>
      <c r="AD32" s="91" t="e">
        <f>IF(AND('Mapa final'!#REF!="Media",'Mapa final'!#REF!="Moderado"),CONCATENATE("R6C",'Mapa final'!#REF!),"")</f>
        <v>#REF!</v>
      </c>
      <c r="AE32" s="92" t="e">
        <f>IF(AND('Mapa final'!#REF!="Media",'Mapa final'!#REF!="Moderado"),CONCATENATE("R6C",'Mapa final'!#REF!),"")</f>
        <v>#REF!</v>
      </c>
      <c r="AF32" s="74" t="e">
        <f>IF(AND('Mapa final'!#REF!="Media",'Mapa final'!#REF!="Mayor"),CONCATENATE("R6C",'Mapa final'!#REF!),"")</f>
        <v>#REF!</v>
      </c>
      <c r="AG32" s="75" t="e">
        <f>IF(AND('Mapa final'!#REF!="Media",'Mapa final'!#REF!="Mayor"),CONCATENATE("R6C",'Mapa final'!#REF!),"")</f>
        <v>#REF!</v>
      </c>
      <c r="AH32" s="80" t="e">
        <f>IF(AND('Mapa final'!#REF!="Media",'Mapa final'!#REF!="Mayor"),CONCATENATE("R6C",'Mapa final'!#REF!),"")</f>
        <v>#REF!</v>
      </c>
      <c r="AI32" s="80" t="e">
        <f>IF(AND('Mapa final'!#REF!="Media",'Mapa final'!#REF!="Mayor"),CONCATENATE("R6C",'Mapa final'!#REF!),"")</f>
        <v>#REF!</v>
      </c>
      <c r="AJ32" s="80" t="e">
        <f>IF(AND('Mapa final'!#REF!="Media",'Mapa final'!#REF!="Mayor"),CONCATENATE("R6C",'Mapa final'!#REF!),"")</f>
        <v>#REF!</v>
      </c>
      <c r="AK32" s="76" t="e">
        <f>IF(AND('Mapa final'!#REF!="Media",'Mapa final'!#REF!="Mayor"),CONCATENATE("R6C",'Mapa final'!#REF!),"")</f>
        <v>#REF!</v>
      </c>
      <c r="AL32" s="77" t="e">
        <f>IF(AND('Mapa final'!#REF!="Media",'Mapa final'!#REF!="Catastrófico"),CONCATENATE("R6C",'Mapa final'!#REF!),"")</f>
        <v>#REF!</v>
      </c>
      <c r="AM32" s="78" t="e">
        <f>IF(AND('Mapa final'!#REF!="Media",'Mapa final'!#REF!="Catastrófico"),CONCATENATE("R6C",'Mapa final'!#REF!),"")</f>
        <v>#REF!</v>
      </c>
      <c r="AN32" s="78" t="e">
        <f>IF(AND('Mapa final'!#REF!="Media",'Mapa final'!#REF!="Catastrófico"),CONCATENATE("R6C",'Mapa final'!#REF!),"")</f>
        <v>#REF!</v>
      </c>
      <c r="AO32" s="78" t="e">
        <f>IF(AND('Mapa final'!#REF!="Media",'Mapa final'!#REF!="Catastrófico"),CONCATENATE("R6C",'Mapa final'!#REF!),"")</f>
        <v>#REF!</v>
      </c>
      <c r="AP32" s="78" t="e">
        <f>IF(AND('Mapa final'!#REF!="Media",'Mapa final'!#REF!="Catastrófico"),CONCATENATE("R6C",'Mapa final'!#REF!),"")</f>
        <v>#REF!</v>
      </c>
      <c r="AQ32" s="79" t="e">
        <f>IF(AND('Mapa final'!#REF!="Media",'Mapa final'!#REF!="Catastrófico"),CONCATENATE("R6C",'Mapa final'!#REF!),"")</f>
        <v>#REF!</v>
      </c>
      <c r="AR32" s="22"/>
      <c r="AS32" s="829"/>
      <c r="AT32" s="830"/>
      <c r="AU32" s="830"/>
      <c r="AV32" s="830"/>
      <c r="AW32" s="830"/>
      <c r="AX32" s="831"/>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row>
    <row r="33" spans="1:84" ht="18.600000000000001" customHeight="1" x14ac:dyDescent="0.4">
      <c r="A33" s="22"/>
      <c r="B33" s="812"/>
      <c r="C33" s="812"/>
      <c r="D33" s="813"/>
      <c r="E33" s="796"/>
      <c r="F33" s="797"/>
      <c r="G33" s="797"/>
      <c r="H33" s="797"/>
      <c r="I33" s="815"/>
      <c r="J33" s="90" t="e">
        <f>IF(AND('Mapa final'!#REF!="Media",'Mapa final'!#REF!="Leve"),CONCATENATE("R8C",'Mapa final'!#REF!),"")</f>
        <v>#REF!</v>
      </c>
      <c r="K33" s="91" t="e">
        <f>IF(AND('Mapa final'!#REF!="Media",'Mapa final'!#REF!="Leve"),CONCATENATE("R8C",'Mapa final'!#REF!),"")</f>
        <v>#REF!</v>
      </c>
      <c r="L33" s="91" t="e">
        <f>IF(AND('Mapa final'!#REF!="Media",'Mapa final'!#REF!="Leve"),CONCATENATE("R8C",'Mapa final'!#REF!),"")</f>
        <v>#REF!</v>
      </c>
      <c r="M33" s="91" t="e">
        <f>IF(AND('Mapa final'!#REF!="Media",'Mapa final'!#REF!="Leve"),CONCATENATE("R8C",'Mapa final'!#REF!),"")</f>
        <v>#REF!</v>
      </c>
      <c r="N33" s="91" t="e">
        <f>IF(AND('Mapa final'!#REF!="Media",'Mapa final'!#REF!="Leve"),CONCATENATE("R8C",'Mapa final'!#REF!),"")</f>
        <v>#REF!</v>
      </c>
      <c r="O33" s="91" t="e">
        <f>IF(AND('Mapa final'!#REF!="Media",'Mapa final'!#REF!="Leve"),CONCATENATE("R8C",'Mapa final'!#REF!),"")</f>
        <v>#REF!</v>
      </c>
      <c r="P33" s="91" t="e">
        <f>IF(AND('Mapa final'!#REF!="Media",'Mapa final'!#REF!="Leve"),CONCATENATE("R8C",'Mapa final'!#REF!),"")</f>
        <v>#REF!</v>
      </c>
      <c r="Q33" s="91" t="e">
        <f>IF(AND('Mapa final'!#REF!="Media",'Mapa final'!#REF!="Leve"),CONCATENATE("R8C",'Mapa final'!#REF!),"")</f>
        <v>#REF!</v>
      </c>
      <c r="R33" s="91" t="e">
        <f>IF(AND('Mapa final'!#REF!="Media",'Mapa final'!#REF!="Leve"),CONCATENATE("R8C",'Mapa final'!#REF!),"")</f>
        <v>#REF!</v>
      </c>
      <c r="S33" s="91" t="e">
        <f>IF(AND('Mapa final'!#REF!="Media",'Mapa final'!#REF!="Leve"),CONCATENATE("R8C",'Mapa final'!#REF!),"")</f>
        <v>#REF!</v>
      </c>
      <c r="T33" s="90" t="e">
        <f>IF(AND('Mapa final'!#REF!="Media",'Mapa final'!#REF!="Menor"),CONCATENATE("R8C",'Mapa final'!#REF!),"")</f>
        <v>#REF!</v>
      </c>
      <c r="U33" s="91" t="e">
        <f>IF(AND('Mapa final'!#REF!="Media",'Mapa final'!#REF!="Menor"),CONCATENATE("R8C",'Mapa final'!#REF!),"")</f>
        <v>#REF!</v>
      </c>
      <c r="V33" s="91" t="e">
        <f>IF(AND('Mapa final'!#REF!="Media",'Mapa final'!#REF!="Menor"),CONCATENATE("R8C",'Mapa final'!#REF!),"")</f>
        <v>#REF!</v>
      </c>
      <c r="W33" s="91" t="e">
        <f>IF(AND('Mapa final'!#REF!="Media",'Mapa final'!#REF!="Menor"),CONCATENATE("R8C",'Mapa final'!#REF!),"")</f>
        <v>#REF!</v>
      </c>
      <c r="X33" s="91" t="e">
        <f>IF(AND('Mapa final'!#REF!="Media",'Mapa final'!#REF!="Menor"),CONCATENATE("R8C",'Mapa final'!#REF!),"")</f>
        <v>#REF!</v>
      </c>
      <c r="Y33" s="92" t="e">
        <f>IF(AND('Mapa final'!#REF!="Media",'Mapa final'!#REF!="Menor"),CONCATENATE("R8C",'Mapa final'!#REF!),"")</f>
        <v>#REF!</v>
      </c>
      <c r="Z33" s="90" t="e">
        <f>IF(AND('Mapa final'!#REF!="Media",'Mapa final'!#REF!="Moderado"),CONCATENATE("R8C",'Mapa final'!#REF!),"")</f>
        <v>#REF!</v>
      </c>
      <c r="AA33" s="91" t="e">
        <f>IF(AND('Mapa final'!#REF!="Media",'Mapa final'!#REF!="Moderado"),CONCATENATE("R8C",'Mapa final'!#REF!),"")</f>
        <v>#REF!</v>
      </c>
      <c r="AB33" s="91" t="e">
        <f>IF(AND('Mapa final'!#REF!="Media",'Mapa final'!#REF!="Moderado"),CONCATENATE("R8C",'Mapa final'!#REF!),"")</f>
        <v>#REF!</v>
      </c>
      <c r="AC33" s="91" t="e">
        <f>IF(AND('Mapa final'!#REF!="Media",'Mapa final'!#REF!="Moderado"),CONCATENATE("R8C",'Mapa final'!#REF!),"")</f>
        <v>#REF!</v>
      </c>
      <c r="AD33" s="91" t="e">
        <f>IF(AND('Mapa final'!#REF!="Media",'Mapa final'!#REF!="Moderado"),CONCATENATE("R8C",'Mapa final'!#REF!),"")</f>
        <v>#REF!</v>
      </c>
      <c r="AE33" s="92" t="e">
        <f>IF(AND('Mapa final'!#REF!="Media",'Mapa final'!#REF!="Moderado"),CONCATENATE("R8C",'Mapa final'!#REF!),"")</f>
        <v>#REF!</v>
      </c>
      <c r="AF33" s="74" t="e">
        <f>IF(AND('Mapa final'!#REF!="Media",'Mapa final'!#REF!="Mayor"),CONCATENATE("R8C",'Mapa final'!#REF!),"")</f>
        <v>#REF!</v>
      </c>
      <c r="AG33" s="75" t="e">
        <f>IF(AND('Mapa final'!#REF!="Media",'Mapa final'!#REF!="Mayor"),CONCATENATE("R8C",'Mapa final'!#REF!),"")</f>
        <v>#REF!</v>
      </c>
      <c r="AH33" s="80" t="e">
        <f>IF(AND('Mapa final'!#REF!="Media",'Mapa final'!#REF!="Mayor"),CONCATENATE("R8C",'Mapa final'!#REF!),"")</f>
        <v>#REF!</v>
      </c>
      <c r="AI33" s="80" t="e">
        <f>IF(AND('Mapa final'!#REF!="Media",'Mapa final'!#REF!="Mayor"),CONCATENATE("R8C",'Mapa final'!#REF!),"")</f>
        <v>#REF!</v>
      </c>
      <c r="AJ33" s="80" t="e">
        <f>IF(AND('Mapa final'!#REF!="Media",'Mapa final'!#REF!="Mayor"),CONCATENATE("R8C",'Mapa final'!#REF!),"")</f>
        <v>#REF!</v>
      </c>
      <c r="AK33" s="76" t="e">
        <f>IF(AND('Mapa final'!#REF!="Media",'Mapa final'!#REF!="Mayor"),CONCATENATE("R8C",'Mapa final'!#REF!),"")</f>
        <v>#REF!</v>
      </c>
      <c r="AL33" s="77" t="e">
        <f>IF(AND('Mapa final'!#REF!="Media",'Mapa final'!#REF!="Catastrófico"),CONCATENATE("R8C",'Mapa final'!#REF!),"")</f>
        <v>#REF!</v>
      </c>
      <c r="AM33" s="78" t="e">
        <f>IF(AND('Mapa final'!#REF!="Media",'Mapa final'!#REF!="Catastrófico"),CONCATENATE("R8C",'Mapa final'!#REF!),"")</f>
        <v>#REF!</v>
      </c>
      <c r="AN33" s="78" t="e">
        <f>IF(AND('Mapa final'!#REF!="Media",'Mapa final'!#REF!="Catastrófico"),CONCATENATE("R8C",'Mapa final'!#REF!),"")</f>
        <v>#REF!</v>
      </c>
      <c r="AO33" s="78" t="e">
        <f>IF(AND('Mapa final'!#REF!="Media",'Mapa final'!#REF!="Catastrófico"),CONCATENATE("R8C",'Mapa final'!#REF!),"")</f>
        <v>#REF!</v>
      </c>
      <c r="AP33" s="78" t="e">
        <f>IF(AND('Mapa final'!#REF!="Media",'Mapa final'!#REF!="Catastrófico"),CONCATENATE("R8C",'Mapa final'!#REF!),"")</f>
        <v>#REF!</v>
      </c>
      <c r="AQ33" s="79" t="e">
        <f>IF(AND('Mapa final'!#REF!="Media",'Mapa final'!#REF!="Catastrófico"),CONCATENATE("R8C",'Mapa final'!#REF!),"")</f>
        <v>#REF!</v>
      </c>
      <c r="AR33" s="22"/>
      <c r="AS33" s="829"/>
      <c r="AT33" s="830"/>
      <c r="AU33" s="830"/>
      <c r="AV33" s="830"/>
      <c r="AW33" s="830"/>
      <c r="AX33" s="831"/>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row>
    <row r="34" spans="1:84" ht="18.600000000000001" customHeight="1" x14ac:dyDescent="0.4">
      <c r="A34" s="22"/>
      <c r="B34" s="812"/>
      <c r="C34" s="812"/>
      <c r="D34" s="813"/>
      <c r="E34" s="796"/>
      <c r="F34" s="797"/>
      <c r="G34" s="797"/>
      <c r="H34" s="797"/>
      <c r="I34" s="815"/>
      <c r="J34" s="90" t="e">
        <f>IF(AND('Mapa final'!#REF!="Media",'Mapa final'!#REF!="Leve"),CONCATENATE("R9C",'Mapa final'!#REF!),"")</f>
        <v>#REF!</v>
      </c>
      <c r="K34" s="91" t="e">
        <f>IF(AND('Mapa final'!#REF!="Media",'Mapa final'!#REF!="Leve"),CONCATENATE("R9C",'Mapa final'!#REF!),"")</f>
        <v>#REF!</v>
      </c>
      <c r="L34" s="91" t="e">
        <f>IF(AND('Mapa final'!#REF!="Media",'Mapa final'!#REF!="Leve"),CONCATENATE("R9C",'Mapa final'!#REF!),"")</f>
        <v>#REF!</v>
      </c>
      <c r="M34" s="91" t="e">
        <f>IF(AND('Mapa final'!#REF!="Media",'Mapa final'!#REF!="Leve"),CONCATENATE("R9C",'Mapa final'!#REF!),"")</f>
        <v>#REF!</v>
      </c>
      <c r="N34" s="91" t="e">
        <f>IF(AND('Mapa final'!#REF!="Media",'Mapa final'!#REF!="Leve"),CONCATENATE("R9C",'Mapa final'!#REF!),"")</f>
        <v>#REF!</v>
      </c>
      <c r="O34" s="91" t="e">
        <f>IF(AND('Mapa final'!#REF!="Media",'Mapa final'!#REF!="Leve"),CONCATENATE("R9C",'Mapa final'!#REF!),"")</f>
        <v>#REF!</v>
      </c>
      <c r="P34" s="91" t="e">
        <f>IF(AND('Mapa final'!#REF!="Media",'Mapa final'!#REF!="Leve"),CONCATENATE("R9C",'Mapa final'!#REF!),"")</f>
        <v>#REF!</v>
      </c>
      <c r="Q34" s="91" t="e">
        <f>IF(AND('Mapa final'!#REF!="Media",'Mapa final'!#REF!="Leve"),CONCATENATE("R9C",'Mapa final'!#REF!),"")</f>
        <v>#REF!</v>
      </c>
      <c r="R34" s="91" t="e">
        <f>IF(AND('Mapa final'!#REF!="Media",'Mapa final'!#REF!="Leve"),CONCATENATE("R9C",'Mapa final'!#REF!),"")</f>
        <v>#REF!</v>
      </c>
      <c r="S34" s="91" t="e">
        <f>IF(AND('Mapa final'!#REF!="Media",'Mapa final'!#REF!="Leve"),CONCATENATE("R9C",'Mapa final'!#REF!),"")</f>
        <v>#REF!</v>
      </c>
      <c r="T34" s="90" t="e">
        <f>IF(AND('Mapa final'!#REF!="Media",'Mapa final'!#REF!="Menor"),CONCATENATE("R9C",'Mapa final'!#REF!),"")</f>
        <v>#REF!</v>
      </c>
      <c r="U34" s="91" t="e">
        <f>IF(AND('Mapa final'!#REF!="Media",'Mapa final'!#REF!="Menor"),CONCATENATE("R9C",'Mapa final'!#REF!),"")</f>
        <v>#REF!</v>
      </c>
      <c r="V34" s="91" t="e">
        <f>IF(AND('Mapa final'!#REF!="Media",'Mapa final'!#REF!="Menor"),CONCATENATE("R9C",'Mapa final'!#REF!),"")</f>
        <v>#REF!</v>
      </c>
      <c r="W34" s="91" t="e">
        <f>IF(AND('Mapa final'!#REF!="Media",'Mapa final'!#REF!="Menor"),CONCATENATE("R9C",'Mapa final'!#REF!),"")</f>
        <v>#REF!</v>
      </c>
      <c r="X34" s="91" t="e">
        <f>IF(AND('Mapa final'!#REF!="Media",'Mapa final'!#REF!="Menor"),CONCATENATE("R9C",'Mapa final'!#REF!),"")</f>
        <v>#REF!</v>
      </c>
      <c r="Y34" s="92" t="e">
        <f>IF(AND('Mapa final'!#REF!="Media",'Mapa final'!#REF!="Menor"),CONCATENATE("R9C",'Mapa final'!#REF!),"")</f>
        <v>#REF!</v>
      </c>
      <c r="Z34" s="90" t="e">
        <f>IF(AND('Mapa final'!#REF!="Media",'Mapa final'!#REF!="Moderado"),CONCATENATE("R9C",'Mapa final'!#REF!),"")</f>
        <v>#REF!</v>
      </c>
      <c r="AA34" s="91" t="e">
        <f>IF(AND('Mapa final'!#REF!="Media",'Mapa final'!#REF!="Moderado"),CONCATENATE("R9C",'Mapa final'!#REF!),"")</f>
        <v>#REF!</v>
      </c>
      <c r="AB34" s="91" t="e">
        <f>IF(AND('Mapa final'!#REF!="Media",'Mapa final'!#REF!="Moderado"),CONCATENATE("R9C",'Mapa final'!#REF!),"")</f>
        <v>#REF!</v>
      </c>
      <c r="AC34" s="91" t="e">
        <f>IF(AND('Mapa final'!#REF!="Media",'Mapa final'!#REF!="Moderado"),CONCATENATE("R9C",'Mapa final'!#REF!),"")</f>
        <v>#REF!</v>
      </c>
      <c r="AD34" s="91" t="e">
        <f>IF(AND('Mapa final'!#REF!="Media",'Mapa final'!#REF!="Moderado"),CONCATENATE("R9C",'Mapa final'!#REF!),"")</f>
        <v>#REF!</v>
      </c>
      <c r="AE34" s="92" t="e">
        <f>IF(AND('Mapa final'!#REF!="Media",'Mapa final'!#REF!="Moderado"),CONCATENATE("R9C",'Mapa final'!#REF!),"")</f>
        <v>#REF!</v>
      </c>
      <c r="AF34" s="74" t="e">
        <f>IF(AND('Mapa final'!#REF!="Media",'Mapa final'!#REF!="Mayor"),CONCATENATE("R9C",'Mapa final'!#REF!),"")</f>
        <v>#REF!</v>
      </c>
      <c r="AG34" s="75" t="e">
        <f>IF(AND('Mapa final'!#REF!="Media",'Mapa final'!#REF!="Mayor"),CONCATENATE("R9C",'Mapa final'!#REF!),"")</f>
        <v>#REF!</v>
      </c>
      <c r="AH34" s="80" t="e">
        <f>IF(AND('Mapa final'!#REF!="Media",'Mapa final'!#REF!="Mayor"),CONCATENATE("R9C",'Mapa final'!#REF!),"")</f>
        <v>#REF!</v>
      </c>
      <c r="AI34" s="80" t="e">
        <f>IF(AND('Mapa final'!#REF!="Media",'Mapa final'!#REF!="Mayor"),CONCATENATE("R9C",'Mapa final'!#REF!),"")</f>
        <v>#REF!</v>
      </c>
      <c r="AJ34" s="80" t="e">
        <f>IF(AND('Mapa final'!#REF!="Media",'Mapa final'!#REF!="Mayor"),CONCATENATE("R9C",'Mapa final'!#REF!),"")</f>
        <v>#REF!</v>
      </c>
      <c r="AK34" s="76" t="e">
        <f>IF(AND('Mapa final'!#REF!="Media",'Mapa final'!#REF!="Mayor"),CONCATENATE("R9C",'Mapa final'!#REF!),"")</f>
        <v>#REF!</v>
      </c>
      <c r="AL34" s="77" t="e">
        <f>IF(AND('Mapa final'!#REF!="Media",'Mapa final'!#REF!="Catastrófico"),CONCATENATE("R9C",'Mapa final'!#REF!),"")</f>
        <v>#REF!</v>
      </c>
      <c r="AM34" s="78" t="e">
        <f>IF(AND('Mapa final'!#REF!="Media",'Mapa final'!#REF!="Catastrófico"),CONCATENATE("R9C",'Mapa final'!#REF!),"")</f>
        <v>#REF!</v>
      </c>
      <c r="AN34" s="78" t="e">
        <f>IF(AND('Mapa final'!#REF!="Media",'Mapa final'!#REF!="Catastrófico"),CONCATENATE("R9C",'Mapa final'!#REF!),"")</f>
        <v>#REF!</v>
      </c>
      <c r="AO34" s="78" t="e">
        <f>IF(AND('Mapa final'!#REF!="Media",'Mapa final'!#REF!="Catastrófico"),CONCATENATE("R9C",'Mapa final'!#REF!),"")</f>
        <v>#REF!</v>
      </c>
      <c r="AP34" s="78" t="e">
        <f>IF(AND('Mapa final'!#REF!="Media",'Mapa final'!#REF!="Catastrófico"),CONCATENATE("R9C",'Mapa final'!#REF!),"")</f>
        <v>#REF!</v>
      </c>
      <c r="AQ34" s="79" t="e">
        <f>IF(AND('Mapa final'!#REF!="Media",'Mapa final'!#REF!="Catastrófico"),CONCATENATE("R9C",'Mapa final'!#REF!),"")</f>
        <v>#REF!</v>
      </c>
      <c r="AR34" s="22"/>
      <c r="AS34" s="829"/>
      <c r="AT34" s="830"/>
      <c r="AU34" s="830"/>
      <c r="AV34" s="830"/>
      <c r="AW34" s="830"/>
      <c r="AX34" s="831"/>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row>
    <row r="35" spans="1:84" ht="18.600000000000001" customHeight="1" thickBot="1" x14ac:dyDescent="0.45">
      <c r="A35" s="22"/>
      <c r="B35" s="812"/>
      <c r="C35" s="812"/>
      <c r="D35" s="813"/>
      <c r="E35" s="798"/>
      <c r="F35" s="799"/>
      <c r="G35" s="799"/>
      <c r="H35" s="799"/>
      <c r="I35" s="816"/>
      <c r="J35" s="90" t="e">
        <f>IF(AND('Mapa final'!#REF!="Media",'Mapa final'!#REF!="Leve"),CONCATENATE("R10C",'Mapa final'!#REF!),"")</f>
        <v>#REF!</v>
      </c>
      <c r="K35" s="91" t="e">
        <f>IF(AND('Mapa final'!#REF!="Media",'Mapa final'!#REF!="Leve"),CONCATENATE("R10C",'Mapa final'!#REF!),"")</f>
        <v>#REF!</v>
      </c>
      <c r="L35" s="91" t="e">
        <f>IF(AND('Mapa final'!#REF!="Media",'Mapa final'!#REF!="Leve"),CONCATENATE("R10C",'Mapa final'!#REF!),"")</f>
        <v>#REF!</v>
      </c>
      <c r="M35" s="91" t="e">
        <f>IF(AND('Mapa final'!#REF!="Media",'Mapa final'!#REF!="Leve"),CONCATENATE("R10C",'Mapa final'!#REF!),"")</f>
        <v>#REF!</v>
      </c>
      <c r="N35" s="91" t="e">
        <f>IF(AND('Mapa final'!#REF!="Media",'Mapa final'!#REF!="Leve"),CONCATENATE("R10C",'Mapa final'!#REF!),"")</f>
        <v>#REF!</v>
      </c>
      <c r="O35" s="91" t="e">
        <f>IF(AND('Mapa final'!#REF!="Media",'Mapa final'!#REF!="Leve"),CONCATENATE("R10C",'Mapa final'!#REF!),"")</f>
        <v>#REF!</v>
      </c>
      <c r="P35" s="91" t="e">
        <f>IF(AND('Mapa final'!#REF!="Media",'Mapa final'!#REF!="Leve"),CONCATENATE("R10C",'Mapa final'!#REF!),"")</f>
        <v>#REF!</v>
      </c>
      <c r="Q35" s="91" t="e">
        <f>IF(AND('Mapa final'!#REF!="Media",'Mapa final'!#REF!="Leve"),CONCATENATE("R10C",'Mapa final'!#REF!),"")</f>
        <v>#REF!</v>
      </c>
      <c r="R35" s="91" t="e">
        <f>IF(AND('Mapa final'!#REF!="Media",'Mapa final'!#REF!="Leve"),CONCATENATE("R10C",'Mapa final'!#REF!),"")</f>
        <v>#REF!</v>
      </c>
      <c r="S35" s="91" t="e">
        <f>IF(AND('Mapa final'!#REF!="Media",'Mapa final'!#REF!="Leve"),CONCATENATE("R10C",'Mapa final'!#REF!),"")</f>
        <v>#REF!</v>
      </c>
      <c r="T35" s="90" t="e">
        <f>IF(AND('Mapa final'!#REF!="Media",'Mapa final'!#REF!="Menor"),CONCATENATE("R10C",'Mapa final'!#REF!),"")</f>
        <v>#REF!</v>
      </c>
      <c r="U35" s="91" t="e">
        <f>IF(AND('Mapa final'!#REF!="Media",'Mapa final'!#REF!="Menor"),CONCATENATE("R10C",'Mapa final'!#REF!),"")</f>
        <v>#REF!</v>
      </c>
      <c r="V35" s="91" t="e">
        <f>IF(AND('Mapa final'!#REF!="Media",'Mapa final'!#REF!="Menor"),CONCATENATE("R10C",'Mapa final'!#REF!),"")</f>
        <v>#REF!</v>
      </c>
      <c r="W35" s="91" t="e">
        <f>IF(AND('Mapa final'!#REF!="Media",'Mapa final'!#REF!="Menor"),CONCATENATE("R10C",'Mapa final'!#REF!),"")</f>
        <v>#REF!</v>
      </c>
      <c r="X35" s="91" t="e">
        <f>IF(AND('Mapa final'!#REF!="Media",'Mapa final'!#REF!="Menor"),CONCATENATE("R10C",'Mapa final'!#REF!),"")</f>
        <v>#REF!</v>
      </c>
      <c r="Y35" s="92" t="e">
        <f>IF(AND('Mapa final'!#REF!="Media",'Mapa final'!#REF!="Menor"),CONCATENATE("R10C",'Mapa final'!#REF!),"")</f>
        <v>#REF!</v>
      </c>
      <c r="Z35" s="90" t="e">
        <f>IF(AND('Mapa final'!#REF!="Media",'Mapa final'!#REF!="Moderado"),CONCATENATE("R10C",'Mapa final'!#REF!),"")</f>
        <v>#REF!</v>
      </c>
      <c r="AA35" s="91" t="e">
        <f>IF(AND('Mapa final'!#REF!="Media",'Mapa final'!#REF!="Moderado"),CONCATENATE("R10C",'Mapa final'!#REF!),"")</f>
        <v>#REF!</v>
      </c>
      <c r="AB35" s="91" t="e">
        <f>IF(AND('Mapa final'!#REF!="Media",'Mapa final'!#REF!="Moderado"),CONCATENATE("R10C",'Mapa final'!#REF!),"")</f>
        <v>#REF!</v>
      </c>
      <c r="AC35" s="91" t="e">
        <f>IF(AND('Mapa final'!#REF!="Media",'Mapa final'!#REF!="Moderado"),CONCATENATE("R10C",'Mapa final'!#REF!),"")</f>
        <v>#REF!</v>
      </c>
      <c r="AD35" s="91" t="e">
        <f>IF(AND('Mapa final'!#REF!="Media",'Mapa final'!#REF!="Moderado"),CONCATENATE("R10C",'Mapa final'!#REF!),"")</f>
        <v>#REF!</v>
      </c>
      <c r="AE35" s="92" t="e">
        <f>IF(AND('Mapa final'!#REF!="Media",'Mapa final'!#REF!="Moderado"),CONCATENATE("R10C",'Mapa final'!#REF!),"")</f>
        <v>#REF!</v>
      </c>
      <c r="AF35" s="81" t="e">
        <f>IF(AND('Mapa final'!#REF!="Media",'Mapa final'!#REF!="Mayor"),CONCATENATE("R10C",'Mapa final'!#REF!),"")</f>
        <v>#REF!</v>
      </c>
      <c r="AG35" s="82" t="e">
        <f>IF(AND('Mapa final'!#REF!="Media",'Mapa final'!#REF!="Mayor"),CONCATENATE("R10C",'Mapa final'!#REF!),"")</f>
        <v>#REF!</v>
      </c>
      <c r="AH35" s="82" t="e">
        <f>IF(AND('Mapa final'!#REF!="Media",'Mapa final'!#REF!="Mayor"),CONCATENATE("R10C",'Mapa final'!#REF!),"")</f>
        <v>#REF!</v>
      </c>
      <c r="AI35" s="82" t="e">
        <f>IF(AND('Mapa final'!#REF!="Media",'Mapa final'!#REF!="Mayor"),CONCATENATE("R10C",'Mapa final'!#REF!),"")</f>
        <v>#REF!</v>
      </c>
      <c r="AJ35" s="82" t="e">
        <f>IF(AND('Mapa final'!#REF!="Media",'Mapa final'!#REF!="Mayor"),CONCATENATE("R10C",'Mapa final'!#REF!),"")</f>
        <v>#REF!</v>
      </c>
      <c r="AK35" s="83" t="e">
        <f>IF(AND('Mapa final'!#REF!="Media",'Mapa final'!#REF!="Mayor"),CONCATENATE("R10C",'Mapa final'!#REF!),"")</f>
        <v>#REF!</v>
      </c>
      <c r="AL35" s="84" t="e">
        <f>IF(AND('Mapa final'!#REF!="Media",'Mapa final'!#REF!="Catastrófico"),CONCATENATE("R10C",'Mapa final'!#REF!),"")</f>
        <v>#REF!</v>
      </c>
      <c r="AM35" s="85" t="e">
        <f>IF(AND('Mapa final'!#REF!="Media",'Mapa final'!#REF!="Catastrófico"),CONCATENATE("R10C",'Mapa final'!#REF!),"")</f>
        <v>#REF!</v>
      </c>
      <c r="AN35" s="85" t="e">
        <f>IF(AND('Mapa final'!#REF!="Media",'Mapa final'!#REF!="Catastrófico"),CONCATENATE("R10C",'Mapa final'!#REF!),"")</f>
        <v>#REF!</v>
      </c>
      <c r="AO35" s="85" t="e">
        <f>IF(AND('Mapa final'!#REF!="Media",'Mapa final'!#REF!="Catastrófico"),CONCATENATE("R10C",'Mapa final'!#REF!),"")</f>
        <v>#REF!</v>
      </c>
      <c r="AP35" s="85" t="e">
        <f>IF(AND('Mapa final'!#REF!="Media",'Mapa final'!#REF!="Catastrófico"),CONCATENATE("R10C",'Mapa final'!#REF!),"")</f>
        <v>#REF!</v>
      </c>
      <c r="AQ35" s="86" t="e">
        <f>IF(AND('Mapa final'!#REF!="Media",'Mapa final'!#REF!="Catastrófico"),CONCATENATE("R10C",'Mapa final'!#REF!),"")</f>
        <v>#REF!</v>
      </c>
      <c r="AR35" s="22"/>
      <c r="AS35" s="832"/>
      <c r="AT35" s="833"/>
      <c r="AU35" s="833"/>
      <c r="AV35" s="833"/>
      <c r="AW35" s="833"/>
      <c r="AX35" s="834"/>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row>
    <row r="36" spans="1:84" ht="18.600000000000001" customHeight="1" x14ac:dyDescent="0.4">
      <c r="A36" s="22"/>
      <c r="B36" s="812"/>
      <c r="C36" s="812"/>
      <c r="D36" s="813"/>
      <c r="E36" s="792" t="s">
        <v>106</v>
      </c>
      <c r="F36" s="793"/>
      <c r="G36" s="793"/>
      <c r="H36" s="793"/>
      <c r="I36" s="793"/>
      <c r="J36" s="96" t="e">
        <f>IF(AND('Mapa final'!#REF!="Baja",'Mapa final'!#REF!="Leve"),CONCATENATE("R1C",'Mapa final'!#REF!),"")</f>
        <v>#REF!</v>
      </c>
      <c r="K36" s="97" t="e">
        <f>IF(AND('Mapa final'!#REF!="Baja",'Mapa final'!#REF!="Leve"),CONCATENATE("R1C",'Mapa final'!#REF!),"")</f>
        <v>#REF!</v>
      </c>
      <c r="L36" s="97" t="e">
        <f>IF(AND('Mapa final'!#REF!="Baja",'Mapa final'!#REF!="Leve"),CONCATENATE("R1C",'Mapa final'!#REF!),"")</f>
        <v>#REF!</v>
      </c>
      <c r="M36" s="97" t="e">
        <f>IF(AND('Mapa final'!#REF!="Baja",'Mapa final'!#REF!="Leve"),CONCATENATE("R1C",'Mapa final'!#REF!),"")</f>
        <v>#REF!</v>
      </c>
      <c r="N36" s="97" t="e">
        <f>IF(AND('Mapa final'!#REF!="Baja",'Mapa final'!#REF!="Leve"),CONCATENATE("R1C",'Mapa final'!#REF!),"")</f>
        <v>#REF!</v>
      </c>
      <c r="O36" s="97" t="e">
        <f>IF(AND('Mapa final'!#REF!="Baja",'Mapa final'!#REF!="Leve"),CONCATENATE("R1C",'Mapa final'!#REF!),"")</f>
        <v>#REF!</v>
      </c>
      <c r="P36" s="97" t="e">
        <f>IF(AND('Mapa final'!#REF!="Baja",'Mapa final'!#REF!="Leve"),CONCATENATE("R1C",'Mapa final'!#REF!),"")</f>
        <v>#REF!</v>
      </c>
      <c r="Q36" s="97" t="e">
        <f>IF(AND('Mapa final'!#REF!="Baja",'Mapa final'!#REF!="Leve"),CONCATENATE("R1C",'Mapa final'!#REF!),"")</f>
        <v>#REF!</v>
      </c>
      <c r="R36" s="97" t="e">
        <f>IF(AND('Mapa final'!#REF!="Baja",'Mapa final'!#REF!="Leve"),CONCATENATE("R1C",'Mapa final'!#REF!),"")</f>
        <v>#REF!</v>
      </c>
      <c r="S36" s="97" t="e">
        <f>IF(AND('Mapa final'!#REF!="Baja",'Mapa final'!#REF!="Leve"),CONCATENATE("R1C",'Mapa final'!#REF!),"")</f>
        <v>#REF!</v>
      </c>
      <c r="T36" s="87" t="e">
        <f>IF(AND('Mapa final'!#REF!="Baja",'Mapa final'!#REF!="Menor"),CONCATENATE("R1C",'Mapa final'!#REF!),"")</f>
        <v>#REF!</v>
      </c>
      <c r="U36" s="88" t="e">
        <f>IF(AND('Mapa final'!#REF!="Baja",'Mapa final'!#REF!="Menor"),CONCATENATE("R1C",'Mapa final'!#REF!),"")</f>
        <v>#REF!</v>
      </c>
      <c r="V36" s="88" t="e">
        <f>IF(AND('Mapa final'!#REF!="Baja",'Mapa final'!#REF!="Menor"),CONCATENATE("R1C",'Mapa final'!#REF!),"")</f>
        <v>#REF!</v>
      </c>
      <c r="W36" s="88" t="e">
        <f>IF(AND('Mapa final'!#REF!="Baja",'Mapa final'!#REF!="Menor"),CONCATENATE("R1C",'Mapa final'!#REF!),"")</f>
        <v>#REF!</v>
      </c>
      <c r="X36" s="88" t="e">
        <f>IF(AND('Mapa final'!#REF!="Baja",'Mapa final'!#REF!="Menor"),CONCATENATE("R1C",'Mapa final'!#REF!),"")</f>
        <v>#REF!</v>
      </c>
      <c r="Y36" s="89" t="e">
        <f>IF(AND('Mapa final'!#REF!="Baja",'Mapa final'!#REF!="Menor"),CONCATENATE("R1C",'Mapa final'!#REF!),"")</f>
        <v>#REF!</v>
      </c>
      <c r="Z36" s="87" t="e">
        <f>IF(AND('Mapa final'!#REF!="Baja",'Mapa final'!#REF!="Moderado"),CONCATENATE("R1C",'Mapa final'!#REF!),"")</f>
        <v>#REF!</v>
      </c>
      <c r="AA36" s="88" t="e">
        <f>IF(AND('Mapa final'!#REF!="Baja",'Mapa final'!#REF!="Moderado"),CONCATENATE("R1C",'Mapa final'!#REF!),"")</f>
        <v>#REF!</v>
      </c>
      <c r="AB36" s="88" t="e">
        <f>IF(AND('Mapa final'!#REF!="Baja",'Mapa final'!#REF!="Moderado"),CONCATENATE("R1C",'Mapa final'!#REF!),"")</f>
        <v>#REF!</v>
      </c>
      <c r="AC36" s="88" t="e">
        <f>IF(AND('Mapa final'!#REF!="Baja",'Mapa final'!#REF!="Moderado"),CONCATENATE("R1C",'Mapa final'!#REF!),"")</f>
        <v>#REF!</v>
      </c>
      <c r="AD36" s="88" t="e">
        <f>IF(AND('Mapa final'!#REF!="Baja",'Mapa final'!#REF!="Moderado"),CONCATENATE("R1C",'Mapa final'!#REF!),"")</f>
        <v>#REF!</v>
      </c>
      <c r="AE36" s="89" t="e">
        <f>IF(AND('Mapa final'!#REF!="Baja",'Mapa final'!#REF!="Moderado"),CONCATENATE("R1C",'Mapa final'!#REF!),"")</f>
        <v>#REF!</v>
      </c>
      <c r="AF36" s="68" t="e">
        <f>IF(AND('Mapa final'!#REF!="Baja",'Mapa final'!#REF!="Mayor"),CONCATENATE("R1C",'Mapa final'!#REF!),"")</f>
        <v>#REF!</v>
      </c>
      <c r="AG36" s="69" t="e">
        <f>IF(AND('Mapa final'!#REF!="Baja",'Mapa final'!#REF!="Mayor"),CONCATENATE("R1C",'Mapa final'!#REF!),"")</f>
        <v>#REF!</v>
      </c>
      <c r="AH36" s="69" t="e">
        <f>IF(AND('Mapa final'!#REF!="Baja",'Mapa final'!#REF!="Mayor"),CONCATENATE("R1C",'Mapa final'!#REF!),"")</f>
        <v>#REF!</v>
      </c>
      <c r="AI36" s="69" t="e">
        <f>IF(AND('Mapa final'!#REF!="Baja",'Mapa final'!#REF!="Mayor"),CONCATENATE("R1C",'Mapa final'!#REF!),"")</f>
        <v>#REF!</v>
      </c>
      <c r="AJ36" s="69" t="e">
        <f>IF(AND('Mapa final'!#REF!="Baja",'Mapa final'!#REF!="Mayor"),CONCATENATE("R1C",'Mapa final'!#REF!),"")</f>
        <v>#REF!</v>
      </c>
      <c r="AK36" s="70" t="e">
        <f>IF(AND('Mapa final'!#REF!="Baja",'Mapa final'!#REF!="Mayor"),CONCATENATE("R1C",'Mapa final'!#REF!),"")</f>
        <v>#REF!</v>
      </c>
      <c r="AL36" s="71" t="e">
        <f>IF(AND('Mapa final'!#REF!="Baja",'Mapa final'!#REF!="Catastrófico"),CONCATENATE("R1C",'Mapa final'!#REF!),"")</f>
        <v>#REF!</v>
      </c>
      <c r="AM36" s="72" t="e">
        <f>IF(AND('Mapa final'!#REF!="Baja",'Mapa final'!#REF!="Catastrófico"),CONCATENATE("R1C",'Mapa final'!#REF!),"")</f>
        <v>#REF!</v>
      </c>
      <c r="AN36" s="72" t="e">
        <f>IF(AND('Mapa final'!#REF!="Baja",'Mapa final'!#REF!="Catastrófico"),CONCATENATE("R1C",'Mapa final'!#REF!),"")</f>
        <v>#REF!</v>
      </c>
      <c r="AO36" s="72" t="e">
        <f>IF(AND('Mapa final'!#REF!="Baja",'Mapa final'!#REF!="Catastrófico"),CONCATENATE("R1C",'Mapa final'!#REF!),"")</f>
        <v>#REF!</v>
      </c>
      <c r="AP36" s="72" t="e">
        <f>IF(AND('Mapa final'!#REF!="Baja",'Mapa final'!#REF!="Catastrófico"),CONCATENATE("R1C",'Mapa final'!#REF!),"")</f>
        <v>#REF!</v>
      </c>
      <c r="AQ36" s="73" t="e">
        <f>IF(AND('Mapa final'!#REF!="Baja",'Mapa final'!#REF!="Catastrófico"),CONCATENATE("R1C",'Mapa final'!#REF!),"")</f>
        <v>#REF!</v>
      </c>
      <c r="AR36" s="22"/>
      <c r="AS36" s="817" t="s">
        <v>77</v>
      </c>
      <c r="AT36" s="818"/>
      <c r="AU36" s="818"/>
      <c r="AV36" s="818"/>
      <c r="AW36" s="818"/>
      <c r="AX36" s="819"/>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row>
    <row r="37" spans="1:84" ht="18.600000000000001" customHeight="1" x14ac:dyDescent="0.4">
      <c r="A37" s="22"/>
      <c r="B37" s="812"/>
      <c r="C37" s="812"/>
      <c r="D37" s="813"/>
      <c r="E37" s="794"/>
      <c r="F37" s="795"/>
      <c r="G37" s="795"/>
      <c r="H37" s="795"/>
      <c r="I37" s="795"/>
      <c r="J37" s="99" t="e">
        <f>IF(AND('Mapa final'!#REF!="Baja",'Mapa final'!#REF!="Leve"),CONCATENATE("R2C",'Mapa final'!#REF!),"")</f>
        <v>#REF!</v>
      </c>
      <c r="K37" s="100" t="e">
        <f>IF(AND('Mapa final'!#REF!="Baja",'Mapa final'!#REF!="Leve"),CONCATENATE("R2C",'Mapa final'!#REF!),"")</f>
        <v>#REF!</v>
      </c>
      <c r="L37" s="100" t="e">
        <f>IF(AND('Mapa final'!#REF!="Baja",'Mapa final'!#REF!="Leve"),CONCATENATE("R2C",'Mapa final'!#REF!),"")</f>
        <v>#REF!</v>
      </c>
      <c r="M37" s="100" t="e">
        <f>IF(AND('Mapa final'!#REF!="Baja",'Mapa final'!#REF!="Leve"),CONCATENATE("R2C",'Mapa final'!#REF!),"")</f>
        <v>#REF!</v>
      </c>
      <c r="N37" s="100" t="e">
        <f>IF(AND('Mapa final'!#REF!="Baja",'Mapa final'!#REF!="Leve"),CONCATENATE("R2C",'Mapa final'!#REF!),"")</f>
        <v>#REF!</v>
      </c>
      <c r="O37" s="100" t="e">
        <f>IF(AND('Mapa final'!#REF!="Baja",'Mapa final'!#REF!="Leve"),CONCATENATE("R2C",'Mapa final'!#REF!),"")</f>
        <v>#REF!</v>
      </c>
      <c r="P37" s="100" t="e">
        <f>IF(AND('Mapa final'!#REF!="Baja",'Mapa final'!#REF!="Leve"),CONCATENATE("R2C",'Mapa final'!#REF!),"")</f>
        <v>#REF!</v>
      </c>
      <c r="Q37" s="100" t="e">
        <f>IF(AND('Mapa final'!#REF!="Baja",'Mapa final'!#REF!="Leve"),CONCATENATE("R2C",'Mapa final'!#REF!),"")</f>
        <v>#REF!</v>
      </c>
      <c r="R37" s="100" t="e">
        <f>IF(AND('Mapa final'!#REF!="Baja",'Mapa final'!#REF!="Leve"),CONCATENATE("R2C",'Mapa final'!#REF!),"")</f>
        <v>#REF!</v>
      </c>
      <c r="S37" s="100" t="e">
        <f>IF(AND('Mapa final'!#REF!="Baja",'Mapa final'!#REF!="Leve"),CONCATENATE("R2C",'Mapa final'!#REF!),"")</f>
        <v>#REF!</v>
      </c>
      <c r="T37" s="90" t="e">
        <f>IF(AND('Mapa final'!#REF!="Baja",'Mapa final'!#REF!="Menor"),CONCATENATE("R2C",'Mapa final'!#REF!),"")</f>
        <v>#REF!</v>
      </c>
      <c r="U37" s="91" t="e">
        <f>IF(AND('Mapa final'!#REF!="Baja",'Mapa final'!#REF!="Menor"),CONCATENATE("R2C",'Mapa final'!#REF!),"")</f>
        <v>#REF!</v>
      </c>
      <c r="V37" s="91" t="e">
        <f>IF(AND('Mapa final'!#REF!="Baja",'Mapa final'!#REF!="Menor"),CONCATENATE("R2C",'Mapa final'!#REF!),"")</f>
        <v>#REF!</v>
      </c>
      <c r="W37" s="91" t="e">
        <f>IF(AND('Mapa final'!#REF!="Baja",'Mapa final'!#REF!="Menor"),CONCATENATE("R2C",'Mapa final'!#REF!),"")</f>
        <v>#REF!</v>
      </c>
      <c r="X37" s="91" t="e">
        <f>IF(AND('Mapa final'!#REF!="Baja",'Mapa final'!#REF!="Menor"),CONCATENATE("R2C",'Mapa final'!#REF!),"")</f>
        <v>#REF!</v>
      </c>
      <c r="Y37" s="92" t="e">
        <f>IF(AND('Mapa final'!#REF!="Baja",'Mapa final'!#REF!="Menor"),CONCATENATE("R2C",'Mapa final'!#REF!),"")</f>
        <v>#REF!</v>
      </c>
      <c r="Z37" s="90" t="e">
        <f>IF(AND('Mapa final'!#REF!="Baja",'Mapa final'!#REF!="Moderado"),CONCATENATE("R2C",'Mapa final'!#REF!),"")</f>
        <v>#REF!</v>
      </c>
      <c r="AA37" s="91" t="e">
        <f>IF(AND('Mapa final'!#REF!="Baja",'Mapa final'!#REF!="Moderado"),CONCATENATE("R2C",'Mapa final'!#REF!),"")</f>
        <v>#REF!</v>
      </c>
      <c r="AB37" s="91" t="e">
        <f>IF(AND('Mapa final'!#REF!="Baja",'Mapa final'!#REF!="Moderado"),CONCATENATE("R2C",'Mapa final'!#REF!),"")</f>
        <v>#REF!</v>
      </c>
      <c r="AC37" s="91" t="e">
        <f>IF(AND('Mapa final'!#REF!="Baja",'Mapa final'!#REF!="Moderado"),CONCATENATE("R2C",'Mapa final'!#REF!),"")</f>
        <v>#REF!</v>
      </c>
      <c r="AD37" s="91" t="e">
        <f>IF(AND('Mapa final'!#REF!="Baja",'Mapa final'!#REF!="Moderado"),CONCATENATE("R2C",'Mapa final'!#REF!),"")</f>
        <v>#REF!</v>
      </c>
      <c r="AE37" s="92" t="e">
        <f>IF(AND('Mapa final'!#REF!="Baja",'Mapa final'!#REF!="Moderado"),CONCATENATE("R2C",'Mapa final'!#REF!),"")</f>
        <v>#REF!</v>
      </c>
      <c r="AF37" s="74" t="e">
        <f>IF(AND('Mapa final'!#REF!="Baja",'Mapa final'!#REF!="Mayor"),CONCATENATE("R2C",'Mapa final'!#REF!),"")</f>
        <v>#REF!</v>
      </c>
      <c r="AG37" s="75" t="e">
        <f>IF(AND('Mapa final'!#REF!="Baja",'Mapa final'!#REF!="Mayor"),CONCATENATE("R2C",'Mapa final'!#REF!),"")</f>
        <v>#REF!</v>
      </c>
      <c r="AH37" s="75" t="e">
        <f>IF(AND('Mapa final'!#REF!="Baja",'Mapa final'!#REF!="Mayor"),CONCATENATE("R2C",'Mapa final'!#REF!),"")</f>
        <v>#REF!</v>
      </c>
      <c r="AI37" s="75" t="e">
        <f>IF(AND('Mapa final'!#REF!="Baja",'Mapa final'!#REF!="Mayor"),CONCATENATE("R2C",'Mapa final'!#REF!),"")</f>
        <v>#REF!</v>
      </c>
      <c r="AJ37" s="75" t="e">
        <f>IF(AND('Mapa final'!#REF!="Baja",'Mapa final'!#REF!="Mayor"),CONCATENATE("R2C",'Mapa final'!#REF!),"")</f>
        <v>#REF!</v>
      </c>
      <c r="AK37" s="76" t="e">
        <f>IF(AND('Mapa final'!#REF!="Baja",'Mapa final'!#REF!="Mayor"),CONCATENATE("R2C",'Mapa final'!#REF!),"")</f>
        <v>#REF!</v>
      </c>
      <c r="AL37" s="77" t="e">
        <f>IF(AND('Mapa final'!#REF!="Baja",'Mapa final'!#REF!="Catastrófico"),CONCATENATE("R2C",'Mapa final'!#REF!),"")</f>
        <v>#REF!</v>
      </c>
      <c r="AM37" s="78" t="e">
        <f>IF(AND('Mapa final'!#REF!="Baja",'Mapa final'!#REF!="Catastrófico"),CONCATENATE("R2C",'Mapa final'!#REF!),"")</f>
        <v>#REF!</v>
      </c>
      <c r="AN37" s="78" t="e">
        <f>IF(AND('Mapa final'!#REF!="Baja",'Mapa final'!#REF!="Catastrófico"),CONCATENATE("R2C",'Mapa final'!#REF!),"")</f>
        <v>#REF!</v>
      </c>
      <c r="AO37" s="78" t="e">
        <f>IF(AND('Mapa final'!#REF!="Baja",'Mapa final'!#REF!="Catastrófico"),CONCATENATE("R2C",'Mapa final'!#REF!),"")</f>
        <v>#REF!</v>
      </c>
      <c r="AP37" s="78" t="e">
        <f>IF(AND('Mapa final'!#REF!="Baja",'Mapa final'!#REF!="Catastrófico"),CONCATENATE("R2C",'Mapa final'!#REF!),"")</f>
        <v>#REF!</v>
      </c>
      <c r="AQ37" s="79" t="e">
        <f>IF(AND('Mapa final'!#REF!="Baja",'Mapa final'!#REF!="Catastrófico"),CONCATENATE("R2C",'Mapa final'!#REF!),"")</f>
        <v>#REF!</v>
      </c>
      <c r="AR37" s="22"/>
      <c r="AS37" s="820"/>
      <c r="AT37" s="821"/>
      <c r="AU37" s="821"/>
      <c r="AV37" s="821"/>
      <c r="AW37" s="821"/>
      <c r="AX37" s="8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row>
    <row r="38" spans="1:84" ht="18.600000000000001" customHeight="1" x14ac:dyDescent="0.4">
      <c r="A38" s="22"/>
      <c r="B38" s="812"/>
      <c r="C38" s="812"/>
      <c r="D38" s="813"/>
      <c r="E38" s="794"/>
      <c r="F38" s="795"/>
      <c r="G38" s="795"/>
      <c r="H38" s="795"/>
      <c r="I38" s="795"/>
      <c r="J38" s="99" t="e">
        <f>IF(AND('Mapa final'!#REF!="Baja",'Mapa final'!#REF!="Leve"),CONCATENATE("R3C",'Mapa final'!#REF!),"")</f>
        <v>#REF!</v>
      </c>
      <c r="K38" s="100" t="e">
        <f>IF(AND('Mapa final'!#REF!="Baja",'Mapa final'!#REF!="Leve"),CONCATENATE("R3C",'Mapa final'!#REF!),"")</f>
        <v>#REF!</v>
      </c>
      <c r="L38" s="100" t="e">
        <f>IF(AND('Mapa final'!#REF!="Baja",'Mapa final'!#REF!="Leve"),CONCATENATE("R3C",'Mapa final'!#REF!),"")</f>
        <v>#REF!</v>
      </c>
      <c r="M38" s="100" t="e">
        <f>IF(AND('Mapa final'!#REF!="Baja",'Mapa final'!#REF!="Leve"),CONCATENATE("R3C",'Mapa final'!#REF!),"")</f>
        <v>#REF!</v>
      </c>
      <c r="N38" s="100" t="e">
        <f>IF(AND('Mapa final'!#REF!="Baja",'Mapa final'!#REF!="Leve"),CONCATENATE("R3C",'Mapa final'!#REF!),"")</f>
        <v>#REF!</v>
      </c>
      <c r="O38" s="100" t="e">
        <f>IF(AND('Mapa final'!#REF!="Baja",'Mapa final'!#REF!="Leve"),CONCATENATE("R3C",'Mapa final'!#REF!),"")</f>
        <v>#REF!</v>
      </c>
      <c r="P38" s="100" t="e">
        <f>IF(AND('Mapa final'!#REF!="Baja",'Mapa final'!#REF!="Leve"),CONCATENATE("R3C",'Mapa final'!#REF!),"")</f>
        <v>#REF!</v>
      </c>
      <c r="Q38" s="100" t="e">
        <f>IF(AND('Mapa final'!#REF!="Baja",'Mapa final'!#REF!="Leve"),CONCATENATE("R3C",'Mapa final'!#REF!),"")</f>
        <v>#REF!</v>
      </c>
      <c r="R38" s="100" t="e">
        <f>IF(AND('Mapa final'!#REF!="Baja",'Mapa final'!#REF!="Leve"),CONCATENATE("R3C",'Mapa final'!#REF!),"")</f>
        <v>#REF!</v>
      </c>
      <c r="S38" s="100" t="e">
        <f>IF(AND('Mapa final'!#REF!="Baja",'Mapa final'!#REF!="Leve"),CONCATENATE("R3C",'Mapa final'!#REF!),"")</f>
        <v>#REF!</v>
      </c>
      <c r="T38" s="90" t="e">
        <f>IF(AND('Mapa final'!#REF!="Baja",'Mapa final'!#REF!="Menor"),CONCATENATE("R3C",'Mapa final'!#REF!),"")</f>
        <v>#REF!</v>
      </c>
      <c r="U38" s="91" t="e">
        <f>IF(AND('Mapa final'!#REF!="Baja",'Mapa final'!#REF!="Menor"),CONCATENATE("R3C",'Mapa final'!#REF!),"")</f>
        <v>#REF!</v>
      </c>
      <c r="V38" s="91" t="e">
        <f>IF(AND('Mapa final'!#REF!="Baja",'Mapa final'!#REF!="Menor"),CONCATENATE("R3C",'Mapa final'!#REF!),"")</f>
        <v>#REF!</v>
      </c>
      <c r="W38" s="91" t="e">
        <f>IF(AND('Mapa final'!#REF!="Baja",'Mapa final'!#REF!="Menor"),CONCATENATE("R3C",'Mapa final'!#REF!),"")</f>
        <v>#REF!</v>
      </c>
      <c r="X38" s="91" t="e">
        <f>IF(AND('Mapa final'!#REF!="Baja",'Mapa final'!#REF!="Menor"),CONCATENATE("R3C",'Mapa final'!#REF!),"")</f>
        <v>#REF!</v>
      </c>
      <c r="Y38" s="92" t="e">
        <f>IF(AND('Mapa final'!#REF!="Baja",'Mapa final'!#REF!="Menor"),CONCATENATE("R3C",'Mapa final'!#REF!),"")</f>
        <v>#REF!</v>
      </c>
      <c r="Z38" s="90" t="e">
        <f>IF(AND('Mapa final'!#REF!="Baja",'Mapa final'!#REF!="Moderado"),CONCATENATE("R3C",'Mapa final'!#REF!),"")</f>
        <v>#REF!</v>
      </c>
      <c r="AA38" s="91" t="e">
        <f>IF(AND('Mapa final'!#REF!="Baja",'Mapa final'!#REF!="Moderado"),CONCATENATE("R3C",'Mapa final'!#REF!),"")</f>
        <v>#REF!</v>
      </c>
      <c r="AB38" s="91" t="e">
        <f>IF(AND('Mapa final'!#REF!="Baja",'Mapa final'!#REF!="Moderado"),CONCATENATE("R3C",'Mapa final'!#REF!),"")</f>
        <v>#REF!</v>
      </c>
      <c r="AC38" s="91" t="e">
        <f>IF(AND('Mapa final'!#REF!="Baja",'Mapa final'!#REF!="Moderado"),CONCATENATE("R3C",'Mapa final'!#REF!),"")</f>
        <v>#REF!</v>
      </c>
      <c r="AD38" s="91" t="e">
        <f>IF(AND('Mapa final'!#REF!="Baja",'Mapa final'!#REF!="Moderado"),CONCATENATE("R3C",'Mapa final'!#REF!),"")</f>
        <v>#REF!</v>
      </c>
      <c r="AE38" s="92" t="e">
        <f>IF(AND('Mapa final'!#REF!="Baja",'Mapa final'!#REF!="Moderado"),CONCATENATE("R3C",'Mapa final'!#REF!),"")</f>
        <v>#REF!</v>
      </c>
      <c r="AF38" s="74" t="e">
        <f>IF(AND('Mapa final'!#REF!="Baja",'Mapa final'!#REF!="Mayor"),CONCATENATE("R3C",'Mapa final'!#REF!),"")</f>
        <v>#REF!</v>
      </c>
      <c r="AG38" s="75" t="e">
        <f>IF(AND('Mapa final'!#REF!="Baja",'Mapa final'!#REF!="Mayor"),CONCATENATE("R3C",'Mapa final'!#REF!),"")</f>
        <v>#REF!</v>
      </c>
      <c r="AH38" s="75" t="e">
        <f>IF(AND('Mapa final'!#REF!="Baja",'Mapa final'!#REF!="Mayor"),CONCATENATE("R3C",'Mapa final'!#REF!),"")</f>
        <v>#REF!</v>
      </c>
      <c r="AI38" s="75" t="e">
        <f>IF(AND('Mapa final'!#REF!="Baja",'Mapa final'!#REF!="Mayor"),CONCATENATE("R3C",'Mapa final'!#REF!),"")</f>
        <v>#REF!</v>
      </c>
      <c r="AJ38" s="75" t="e">
        <f>IF(AND('Mapa final'!#REF!="Baja",'Mapa final'!#REF!="Mayor"),CONCATENATE("R3C",'Mapa final'!#REF!),"")</f>
        <v>#REF!</v>
      </c>
      <c r="AK38" s="76" t="e">
        <f>IF(AND('Mapa final'!#REF!="Baja",'Mapa final'!#REF!="Mayor"),CONCATENATE("R3C",'Mapa final'!#REF!),"")</f>
        <v>#REF!</v>
      </c>
      <c r="AL38" s="77" t="e">
        <f>IF(AND('Mapa final'!#REF!="Baja",'Mapa final'!#REF!="Catastrófico"),CONCATENATE("R3C",'Mapa final'!#REF!),"")</f>
        <v>#REF!</v>
      </c>
      <c r="AM38" s="78" t="e">
        <f>IF(AND('Mapa final'!#REF!="Baja",'Mapa final'!#REF!="Catastrófico"),CONCATENATE("R3C",'Mapa final'!#REF!),"")</f>
        <v>#REF!</v>
      </c>
      <c r="AN38" s="78" t="e">
        <f>IF(AND('Mapa final'!#REF!="Baja",'Mapa final'!#REF!="Catastrófico"),CONCATENATE("R3C",'Mapa final'!#REF!),"")</f>
        <v>#REF!</v>
      </c>
      <c r="AO38" s="78" t="e">
        <f>IF(AND('Mapa final'!#REF!="Baja",'Mapa final'!#REF!="Catastrófico"),CONCATENATE("R3C",'Mapa final'!#REF!),"")</f>
        <v>#REF!</v>
      </c>
      <c r="AP38" s="78" t="e">
        <f>IF(AND('Mapa final'!#REF!="Baja",'Mapa final'!#REF!="Catastrófico"),CONCATENATE("R3C",'Mapa final'!#REF!),"")</f>
        <v>#REF!</v>
      </c>
      <c r="AQ38" s="79" t="e">
        <f>IF(AND('Mapa final'!#REF!="Baja",'Mapa final'!#REF!="Catastrófico"),CONCATENATE("R3C",'Mapa final'!#REF!),"")</f>
        <v>#REF!</v>
      </c>
      <c r="AR38" s="22"/>
      <c r="AS38" s="820"/>
      <c r="AT38" s="821"/>
      <c r="AU38" s="821"/>
      <c r="AV38" s="821"/>
      <c r="AW38" s="821"/>
      <c r="AX38" s="8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row>
    <row r="39" spans="1:84" ht="18.600000000000001" customHeight="1" x14ac:dyDescent="0.4">
      <c r="A39" s="22"/>
      <c r="B39" s="812"/>
      <c r="C39" s="812"/>
      <c r="D39" s="813"/>
      <c r="E39" s="794"/>
      <c r="F39" s="795"/>
      <c r="G39" s="795"/>
      <c r="H39" s="795"/>
      <c r="I39" s="795"/>
      <c r="J39" s="99" t="e">
        <f>IF(AND('Mapa final'!#REF!="Baja",'Mapa final'!#REF!="Leve"),CONCATENATE("R4C",'Mapa final'!#REF!),"")</f>
        <v>#REF!</v>
      </c>
      <c r="K39" s="100" t="e">
        <f>IF(AND('Mapa final'!#REF!="Baja",'Mapa final'!#REF!="Leve"),CONCATENATE("R4C",'Mapa final'!#REF!),"")</f>
        <v>#REF!</v>
      </c>
      <c r="L39" s="100" t="e">
        <f>IF(AND('Mapa final'!#REF!="Baja",'Mapa final'!#REF!="Leve"),CONCATENATE("R4C",'Mapa final'!#REF!),"")</f>
        <v>#REF!</v>
      </c>
      <c r="M39" s="100" t="e">
        <f>IF(AND('Mapa final'!#REF!="Baja",'Mapa final'!#REF!="Leve"),CONCATENATE("R4C",'Mapa final'!#REF!),"")</f>
        <v>#REF!</v>
      </c>
      <c r="N39" s="100" t="e">
        <f>IF(AND('Mapa final'!#REF!="Baja",'Mapa final'!#REF!="Leve"),CONCATENATE("R4C",'Mapa final'!#REF!),"")</f>
        <v>#REF!</v>
      </c>
      <c r="O39" s="100" t="e">
        <f>IF(AND('Mapa final'!#REF!="Baja",'Mapa final'!#REF!="Leve"),CONCATENATE("R4C",'Mapa final'!#REF!),"")</f>
        <v>#REF!</v>
      </c>
      <c r="P39" s="100" t="e">
        <f>IF(AND('Mapa final'!#REF!="Baja",'Mapa final'!#REF!="Leve"),CONCATENATE("R4C",'Mapa final'!#REF!),"")</f>
        <v>#REF!</v>
      </c>
      <c r="Q39" s="100" t="e">
        <f>IF(AND('Mapa final'!#REF!="Baja",'Mapa final'!#REF!="Leve"),CONCATENATE("R4C",'Mapa final'!#REF!),"")</f>
        <v>#REF!</v>
      </c>
      <c r="R39" s="100" t="e">
        <f>IF(AND('Mapa final'!#REF!="Baja",'Mapa final'!#REF!="Leve"),CONCATENATE("R4C",'Mapa final'!#REF!),"")</f>
        <v>#REF!</v>
      </c>
      <c r="S39" s="100" t="e">
        <f>IF(AND('Mapa final'!#REF!="Baja",'Mapa final'!#REF!="Leve"),CONCATENATE("R4C",'Mapa final'!#REF!),"")</f>
        <v>#REF!</v>
      </c>
      <c r="T39" s="90" t="e">
        <f>IF(AND('Mapa final'!#REF!="Baja",'Mapa final'!#REF!="Menor"),CONCATENATE("R4C",'Mapa final'!#REF!),"")</f>
        <v>#REF!</v>
      </c>
      <c r="U39" s="91" t="e">
        <f>IF(AND('Mapa final'!#REF!="Baja",'Mapa final'!#REF!="Menor"),CONCATENATE("R4C",'Mapa final'!#REF!),"")</f>
        <v>#REF!</v>
      </c>
      <c r="V39" s="91" t="e">
        <f>IF(AND('Mapa final'!#REF!="Baja",'Mapa final'!#REF!="Menor"),CONCATENATE("R4C",'Mapa final'!#REF!),"")</f>
        <v>#REF!</v>
      </c>
      <c r="W39" s="91" t="e">
        <f>IF(AND('Mapa final'!#REF!="Baja",'Mapa final'!#REF!="Menor"),CONCATENATE("R4C",'Mapa final'!#REF!),"")</f>
        <v>#REF!</v>
      </c>
      <c r="X39" s="91" t="e">
        <f>IF(AND('Mapa final'!#REF!="Baja",'Mapa final'!#REF!="Menor"),CONCATENATE("R4C",'Mapa final'!#REF!),"")</f>
        <v>#REF!</v>
      </c>
      <c r="Y39" s="92" t="e">
        <f>IF(AND('Mapa final'!#REF!="Baja",'Mapa final'!#REF!="Menor"),CONCATENATE("R4C",'Mapa final'!#REF!),"")</f>
        <v>#REF!</v>
      </c>
      <c r="Z39" s="90" t="e">
        <f>IF(AND('Mapa final'!#REF!="Baja",'Mapa final'!#REF!="Moderado"),CONCATENATE("R4C",'Mapa final'!#REF!),"")</f>
        <v>#REF!</v>
      </c>
      <c r="AA39" s="91" t="e">
        <f>IF(AND('Mapa final'!#REF!="Baja",'Mapa final'!#REF!="Moderado"),CONCATENATE("R4C",'Mapa final'!#REF!),"")</f>
        <v>#REF!</v>
      </c>
      <c r="AB39" s="91" t="e">
        <f>IF(AND('Mapa final'!#REF!="Baja",'Mapa final'!#REF!="Moderado"),CONCATENATE("R4C",'Mapa final'!#REF!),"")</f>
        <v>#REF!</v>
      </c>
      <c r="AC39" s="91" t="e">
        <f>IF(AND('Mapa final'!#REF!="Baja",'Mapa final'!#REF!="Moderado"),CONCATENATE("R4C",'Mapa final'!#REF!),"")</f>
        <v>#REF!</v>
      </c>
      <c r="AD39" s="91" t="e">
        <f>IF(AND('Mapa final'!#REF!="Baja",'Mapa final'!#REF!="Moderado"),CONCATENATE("R4C",'Mapa final'!#REF!),"")</f>
        <v>#REF!</v>
      </c>
      <c r="AE39" s="92" t="e">
        <f>IF(AND('Mapa final'!#REF!="Baja",'Mapa final'!#REF!="Moderado"),CONCATENATE("R4C",'Mapa final'!#REF!),"")</f>
        <v>#REF!</v>
      </c>
      <c r="AF39" s="74" t="e">
        <f>IF(AND('Mapa final'!#REF!="Baja",'Mapa final'!#REF!="Mayor"),CONCATENATE("R4C",'Mapa final'!#REF!),"")</f>
        <v>#REF!</v>
      </c>
      <c r="AG39" s="75" t="e">
        <f>IF(AND('Mapa final'!#REF!="Baja",'Mapa final'!#REF!="Mayor"),CONCATENATE("R4C",'Mapa final'!#REF!),"")</f>
        <v>#REF!</v>
      </c>
      <c r="AH39" s="75" t="e">
        <f>IF(AND('Mapa final'!#REF!="Baja",'Mapa final'!#REF!="Mayor"),CONCATENATE("R4C",'Mapa final'!#REF!),"")</f>
        <v>#REF!</v>
      </c>
      <c r="AI39" s="75" t="e">
        <f>IF(AND('Mapa final'!#REF!="Baja",'Mapa final'!#REF!="Mayor"),CONCATENATE("R4C",'Mapa final'!#REF!),"")</f>
        <v>#REF!</v>
      </c>
      <c r="AJ39" s="75" t="e">
        <f>IF(AND('Mapa final'!#REF!="Baja",'Mapa final'!#REF!="Mayor"),CONCATENATE("R4C",'Mapa final'!#REF!),"")</f>
        <v>#REF!</v>
      </c>
      <c r="AK39" s="76" t="e">
        <f>IF(AND('Mapa final'!#REF!="Baja",'Mapa final'!#REF!="Mayor"),CONCATENATE("R4C",'Mapa final'!#REF!),"")</f>
        <v>#REF!</v>
      </c>
      <c r="AL39" s="77" t="e">
        <f>IF(AND('Mapa final'!#REF!="Baja",'Mapa final'!#REF!="Catastrófico"),CONCATENATE("R4C",'Mapa final'!#REF!),"")</f>
        <v>#REF!</v>
      </c>
      <c r="AM39" s="78" t="e">
        <f>IF(AND('Mapa final'!#REF!="Baja",'Mapa final'!#REF!="Catastrófico"),CONCATENATE("R4C",'Mapa final'!#REF!),"")</f>
        <v>#REF!</v>
      </c>
      <c r="AN39" s="78" t="e">
        <f>IF(AND('Mapa final'!#REF!="Baja",'Mapa final'!#REF!="Catastrófico"),CONCATENATE("R4C",'Mapa final'!#REF!),"")</f>
        <v>#REF!</v>
      </c>
      <c r="AO39" s="78" t="e">
        <f>IF(AND('Mapa final'!#REF!="Baja",'Mapa final'!#REF!="Catastrófico"),CONCATENATE("R4C",'Mapa final'!#REF!),"")</f>
        <v>#REF!</v>
      </c>
      <c r="AP39" s="78" t="e">
        <f>IF(AND('Mapa final'!#REF!="Baja",'Mapa final'!#REF!="Catastrófico"),CONCATENATE("R4C",'Mapa final'!#REF!),"")</f>
        <v>#REF!</v>
      </c>
      <c r="AQ39" s="79" t="e">
        <f>IF(AND('Mapa final'!#REF!="Baja",'Mapa final'!#REF!="Catastrófico"),CONCATENATE("R4C",'Mapa final'!#REF!),"")</f>
        <v>#REF!</v>
      </c>
      <c r="AR39" s="22"/>
      <c r="AS39" s="820"/>
      <c r="AT39" s="821"/>
      <c r="AU39" s="821"/>
      <c r="AV39" s="821"/>
      <c r="AW39" s="821"/>
      <c r="AX39" s="8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row>
    <row r="40" spans="1:84" ht="18.600000000000001" customHeight="1" x14ac:dyDescent="0.4">
      <c r="A40" s="22"/>
      <c r="B40" s="812"/>
      <c r="C40" s="812"/>
      <c r="D40" s="813"/>
      <c r="E40" s="796"/>
      <c r="F40" s="797"/>
      <c r="G40" s="797"/>
      <c r="H40" s="797"/>
      <c r="I40" s="795"/>
      <c r="J40" s="99" t="e">
        <f>IF(AND('Mapa final'!#REF!="Baja",'Mapa final'!#REF!="Leve"),CONCATENATE("R3C",'Mapa final'!#REF!),"")</f>
        <v>#REF!</v>
      </c>
      <c r="K40" s="100" t="e">
        <f>IF(AND('Mapa final'!#REF!="Baja",'Mapa final'!#REF!="Leve"),CONCATENATE("R3C",'Mapa final'!#REF!),"")</f>
        <v>#REF!</v>
      </c>
      <c r="L40" s="100" t="e">
        <f>IF(AND('Mapa final'!#REF!="Baja",'Mapa final'!#REF!="Leve"),CONCATENATE("R3C",'Mapa final'!#REF!),"")</f>
        <v>#REF!</v>
      </c>
      <c r="M40" s="100" t="e">
        <f>IF(AND('Mapa final'!#REF!="Baja",'Mapa final'!#REF!="Leve"),CONCATENATE("R3C",'Mapa final'!#REF!),"")</f>
        <v>#REF!</v>
      </c>
      <c r="N40" s="100" t="e">
        <f>IF(AND('Mapa final'!#REF!="Baja",'Mapa final'!#REF!="Leve"),CONCATENATE("R3C",'Mapa final'!#REF!),"")</f>
        <v>#REF!</v>
      </c>
      <c r="O40" s="100" t="e">
        <f>IF(AND('Mapa final'!#REF!="Baja",'Mapa final'!#REF!="Leve"),CONCATENATE("R3C",'Mapa final'!#REF!),"")</f>
        <v>#REF!</v>
      </c>
      <c r="P40" s="100" t="e">
        <f>IF(AND('Mapa final'!#REF!="Baja",'Mapa final'!#REF!="Leve"),CONCATENATE("R3C",'Mapa final'!#REF!),"")</f>
        <v>#REF!</v>
      </c>
      <c r="Q40" s="100" t="e">
        <f>IF(AND('Mapa final'!#REF!="Baja",'Mapa final'!#REF!="Leve"),CONCATENATE("R3C",'Mapa final'!#REF!),"")</f>
        <v>#REF!</v>
      </c>
      <c r="R40" s="100" t="e">
        <f>IF(AND('Mapa final'!#REF!="Baja",'Mapa final'!#REF!="Leve"),CONCATENATE("R3C",'Mapa final'!#REF!),"")</f>
        <v>#REF!</v>
      </c>
      <c r="S40" s="100" t="e">
        <f>IF(AND('Mapa final'!#REF!="Baja",'Mapa final'!#REF!="Leve"),CONCATENATE("R3C",'Mapa final'!#REF!),"")</f>
        <v>#REF!</v>
      </c>
      <c r="T40" s="90" t="e">
        <f>IF(AND('Mapa final'!#REF!="Baja",'Mapa final'!#REF!="Menor"),CONCATENATE("R3C",'Mapa final'!#REF!),"")</f>
        <v>#REF!</v>
      </c>
      <c r="U40" s="91" t="e">
        <f>IF(AND('Mapa final'!#REF!="Baja",'Mapa final'!#REF!="Menor"),CONCATENATE("R3C",'Mapa final'!#REF!),"")</f>
        <v>#REF!</v>
      </c>
      <c r="V40" s="91" t="e">
        <f>IF(AND('Mapa final'!#REF!="Baja",'Mapa final'!#REF!="Menor"),CONCATENATE("R3C",'Mapa final'!#REF!),"")</f>
        <v>#REF!</v>
      </c>
      <c r="W40" s="91" t="e">
        <f>IF(AND('Mapa final'!#REF!="Baja",'Mapa final'!#REF!="Menor"),CONCATENATE("R3C",'Mapa final'!#REF!),"")</f>
        <v>#REF!</v>
      </c>
      <c r="X40" s="91" t="e">
        <f>IF(AND('Mapa final'!#REF!="Baja",'Mapa final'!#REF!="Menor"),CONCATENATE("R3C",'Mapa final'!#REF!),"")</f>
        <v>#REF!</v>
      </c>
      <c r="Y40" s="92" t="e">
        <f>IF(AND('Mapa final'!#REF!="Baja",'Mapa final'!#REF!="Menor"),CONCATENATE("R3C",'Mapa final'!#REF!),"")</f>
        <v>#REF!</v>
      </c>
      <c r="Z40" s="90" t="e">
        <f>IF(AND('Mapa final'!#REF!="Baja",'Mapa final'!#REF!="Moderado"),CONCATENATE("R3C",'Mapa final'!#REF!),"")</f>
        <v>#REF!</v>
      </c>
      <c r="AA40" s="91" t="e">
        <f>IF(AND('Mapa final'!#REF!="Baja",'Mapa final'!#REF!="Moderado"),CONCATENATE("R3C",'Mapa final'!#REF!),"")</f>
        <v>#REF!</v>
      </c>
      <c r="AB40" s="91" t="e">
        <f>IF(AND('Mapa final'!#REF!="Baja",'Mapa final'!#REF!="Moderado"),CONCATENATE("R3C",'Mapa final'!#REF!),"")</f>
        <v>#REF!</v>
      </c>
      <c r="AC40" s="91" t="e">
        <f>IF(AND('Mapa final'!#REF!="Baja",'Mapa final'!#REF!="Moderado"),CONCATENATE("R3C",'Mapa final'!#REF!),"")</f>
        <v>#REF!</v>
      </c>
      <c r="AD40" s="91" t="e">
        <f>IF(AND('Mapa final'!#REF!="Baja",'Mapa final'!#REF!="Moderado"),CONCATENATE("R3C",'Mapa final'!#REF!),"")</f>
        <v>#REF!</v>
      </c>
      <c r="AE40" s="92" t="e">
        <f>IF(AND('Mapa final'!#REF!="Baja",'Mapa final'!#REF!="Moderado"),CONCATENATE("R3C",'Mapa final'!#REF!),"")</f>
        <v>#REF!</v>
      </c>
      <c r="AF40" s="74" t="e">
        <f>IF(AND('Mapa final'!#REF!="Baja",'Mapa final'!#REF!="Mayor"),CONCATENATE("R3C",'Mapa final'!#REF!),"")</f>
        <v>#REF!</v>
      </c>
      <c r="AG40" s="75" t="e">
        <f>IF(AND('Mapa final'!#REF!="Baja",'Mapa final'!#REF!="Mayor"),CONCATENATE("R3C",'Mapa final'!#REF!),"")</f>
        <v>#REF!</v>
      </c>
      <c r="AH40" s="75" t="e">
        <f>IF(AND('Mapa final'!#REF!="Baja",'Mapa final'!#REF!="Mayor"),CONCATENATE("R3C",'Mapa final'!#REF!),"")</f>
        <v>#REF!</v>
      </c>
      <c r="AI40" s="75" t="e">
        <f>IF(AND('Mapa final'!#REF!="Baja",'Mapa final'!#REF!="Mayor"),CONCATENATE("R3C",'Mapa final'!#REF!),"")</f>
        <v>#REF!</v>
      </c>
      <c r="AJ40" s="75" t="e">
        <f>IF(AND('Mapa final'!#REF!="Baja",'Mapa final'!#REF!="Mayor"),CONCATENATE("R3C",'Mapa final'!#REF!),"")</f>
        <v>#REF!</v>
      </c>
      <c r="AK40" s="76" t="e">
        <f>IF(AND('Mapa final'!#REF!="Baja",'Mapa final'!#REF!="Mayor"),CONCATENATE("R3C",'Mapa final'!#REF!),"")</f>
        <v>#REF!</v>
      </c>
      <c r="AL40" s="77" t="e">
        <f>IF(AND('Mapa final'!#REF!="Baja",'Mapa final'!#REF!="Catastrófico"),CONCATENATE("R3C",'Mapa final'!#REF!),"")</f>
        <v>#REF!</v>
      </c>
      <c r="AM40" s="78" t="e">
        <f>IF(AND('Mapa final'!#REF!="Baja",'Mapa final'!#REF!="Catastrófico"),CONCATENATE("R3C",'Mapa final'!#REF!),"")</f>
        <v>#REF!</v>
      </c>
      <c r="AN40" s="78" t="e">
        <f>IF(AND('Mapa final'!#REF!="Baja",'Mapa final'!#REF!="Catastrófico"),CONCATENATE("R3C",'Mapa final'!#REF!),"")</f>
        <v>#REF!</v>
      </c>
      <c r="AO40" s="78" t="e">
        <f>IF(AND('Mapa final'!#REF!="Baja",'Mapa final'!#REF!="Catastrófico"),CONCATENATE("R3C",'Mapa final'!#REF!),"")</f>
        <v>#REF!</v>
      </c>
      <c r="AP40" s="78" t="e">
        <f>IF(AND('Mapa final'!#REF!="Baja",'Mapa final'!#REF!="Catastrófico"),CONCATENATE("R3C",'Mapa final'!#REF!),"")</f>
        <v>#REF!</v>
      </c>
      <c r="AQ40" s="79" t="e">
        <f>IF(AND('Mapa final'!#REF!="Baja",'Mapa final'!#REF!="Catastrófico"),CONCATENATE("R3C",'Mapa final'!#REF!),"")</f>
        <v>#REF!</v>
      </c>
      <c r="AR40" s="22"/>
      <c r="AS40" s="820"/>
      <c r="AT40" s="821"/>
      <c r="AU40" s="821"/>
      <c r="AV40" s="821"/>
      <c r="AW40" s="821"/>
      <c r="AX40" s="8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row>
    <row r="41" spans="1:84" ht="18.600000000000001" customHeight="1" x14ac:dyDescent="0.4">
      <c r="A41" s="22"/>
      <c r="B41" s="812"/>
      <c r="C41" s="812"/>
      <c r="D41" s="813"/>
      <c r="E41" s="796"/>
      <c r="F41" s="797"/>
      <c r="G41" s="797"/>
      <c r="H41" s="797"/>
      <c r="I41" s="795"/>
      <c r="J41" s="99" t="e">
        <f>IF(AND('Mapa final'!#REF!="Baja",'Mapa final'!#REF!="Leve"),CONCATENATE("R4C",'Mapa final'!#REF!),"")</f>
        <v>#REF!</v>
      </c>
      <c r="K41" s="100" t="e">
        <f>IF(AND('Mapa final'!#REF!="Baja",'Mapa final'!#REF!="Leve"),CONCATENATE("R4C",'Mapa final'!#REF!),"")</f>
        <v>#REF!</v>
      </c>
      <c r="L41" s="100" t="e">
        <f>IF(AND('Mapa final'!#REF!="Baja",'Mapa final'!#REF!="Leve"),CONCATENATE("R4C",'Mapa final'!#REF!),"")</f>
        <v>#REF!</v>
      </c>
      <c r="M41" s="100" t="e">
        <f>IF(AND('Mapa final'!#REF!="Baja",'Mapa final'!#REF!="Leve"),CONCATENATE("R4C",'Mapa final'!#REF!),"")</f>
        <v>#REF!</v>
      </c>
      <c r="N41" s="100" t="e">
        <f>IF(AND('Mapa final'!#REF!="Baja",'Mapa final'!#REF!="Leve"),CONCATENATE("R4C",'Mapa final'!#REF!),"")</f>
        <v>#REF!</v>
      </c>
      <c r="O41" s="100" t="e">
        <f>IF(AND('Mapa final'!#REF!="Baja",'Mapa final'!#REF!="Leve"),CONCATENATE("R4C",'Mapa final'!#REF!),"")</f>
        <v>#REF!</v>
      </c>
      <c r="P41" s="100" t="e">
        <f>IF(AND('Mapa final'!#REF!="Baja",'Mapa final'!#REF!="Leve"),CONCATENATE("R4C",'Mapa final'!#REF!),"")</f>
        <v>#REF!</v>
      </c>
      <c r="Q41" s="100" t="e">
        <f>IF(AND('Mapa final'!#REF!="Baja",'Mapa final'!#REF!="Leve"),CONCATENATE("R4C",'Mapa final'!#REF!),"")</f>
        <v>#REF!</v>
      </c>
      <c r="R41" s="100" t="e">
        <f>IF(AND('Mapa final'!#REF!="Baja",'Mapa final'!#REF!="Leve"),CONCATENATE("R4C",'Mapa final'!#REF!),"")</f>
        <v>#REF!</v>
      </c>
      <c r="S41" s="100" t="e">
        <f>IF(AND('Mapa final'!#REF!="Baja",'Mapa final'!#REF!="Leve"),CONCATENATE("R4C",'Mapa final'!#REF!),"")</f>
        <v>#REF!</v>
      </c>
      <c r="T41" s="90" t="e">
        <f>IF(AND('Mapa final'!#REF!="Baja",'Mapa final'!#REF!="Menor"),CONCATENATE("R4C",'Mapa final'!#REF!),"")</f>
        <v>#REF!</v>
      </c>
      <c r="U41" s="91" t="e">
        <f>IF(AND('Mapa final'!#REF!="Baja",'Mapa final'!#REF!="Menor"),CONCATENATE("R4C",'Mapa final'!#REF!),"")</f>
        <v>#REF!</v>
      </c>
      <c r="V41" s="91" t="e">
        <f>IF(AND('Mapa final'!#REF!="Baja",'Mapa final'!#REF!="Menor"),CONCATENATE("R4C",'Mapa final'!#REF!),"")</f>
        <v>#REF!</v>
      </c>
      <c r="W41" s="91" t="e">
        <f>IF(AND('Mapa final'!#REF!="Baja",'Mapa final'!#REF!="Menor"),CONCATENATE("R4C",'Mapa final'!#REF!),"")</f>
        <v>#REF!</v>
      </c>
      <c r="X41" s="91" t="e">
        <f>IF(AND('Mapa final'!#REF!="Baja",'Mapa final'!#REF!="Menor"),CONCATENATE("R4C",'Mapa final'!#REF!),"")</f>
        <v>#REF!</v>
      </c>
      <c r="Y41" s="92" t="e">
        <f>IF(AND('Mapa final'!#REF!="Baja",'Mapa final'!#REF!="Menor"),CONCATENATE("R4C",'Mapa final'!#REF!),"")</f>
        <v>#REF!</v>
      </c>
      <c r="Z41" s="90" t="e">
        <f>IF(AND('Mapa final'!#REF!="Baja",'Mapa final'!#REF!="Moderado"),CONCATENATE("R4C",'Mapa final'!#REF!),"")</f>
        <v>#REF!</v>
      </c>
      <c r="AA41" s="91" t="e">
        <f>IF(AND('Mapa final'!#REF!="Baja",'Mapa final'!#REF!="Moderado"),CONCATENATE("R4C",'Mapa final'!#REF!),"")</f>
        <v>#REF!</v>
      </c>
      <c r="AB41" s="91" t="e">
        <f>IF(AND('Mapa final'!#REF!="Baja",'Mapa final'!#REF!="Moderado"),CONCATENATE("R4C",'Mapa final'!#REF!),"")</f>
        <v>#REF!</v>
      </c>
      <c r="AC41" s="91" t="e">
        <f>IF(AND('Mapa final'!#REF!="Baja",'Mapa final'!#REF!="Moderado"),CONCATENATE("R4C",'Mapa final'!#REF!),"")</f>
        <v>#REF!</v>
      </c>
      <c r="AD41" s="91" t="e">
        <f>IF(AND('Mapa final'!#REF!="Baja",'Mapa final'!#REF!="Moderado"),CONCATENATE("R4C",'Mapa final'!#REF!),"")</f>
        <v>#REF!</v>
      </c>
      <c r="AE41" s="92" t="e">
        <f>IF(AND('Mapa final'!#REF!="Baja",'Mapa final'!#REF!="Moderado"),CONCATENATE("R4C",'Mapa final'!#REF!),"")</f>
        <v>#REF!</v>
      </c>
      <c r="AF41" s="74" t="e">
        <f>IF(AND('Mapa final'!#REF!="Baja",'Mapa final'!#REF!="Mayor"),CONCATENATE("R4C",'Mapa final'!#REF!),"")</f>
        <v>#REF!</v>
      </c>
      <c r="AG41" s="75" t="e">
        <f>IF(AND('Mapa final'!#REF!="Baja",'Mapa final'!#REF!="Mayor"),CONCATENATE("R4C",'Mapa final'!#REF!),"")</f>
        <v>#REF!</v>
      </c>
      <c r="AH41" s="75" t="e">
        <f>IF(AND('Mapa final'!#REF!="Baja",'Mapa final'!#REF!="Mayor"),CONCATENATE("R4C",'Mapa final'!#REF!),"")</f>
        <v>#REF!</v>
      </c>
      <c r="AI41" s="75" t="e">
        <f>IF(AND('Mapa final'!#REF!="Baja",'Mapa final'!#REF!="Mayor"),CONCATENATE("R4C",'Mapa final'!#REF!),"")</f>
        <v>#REF!</v>
      </c>
      <c r="AJ41" s="75" t="e">
        <f>IF(AND('Mapa final'!#REF!="Baja",'Mapa final'!#REF!="Mayor"),CONCATENATE("R4C",'Mapa final'!#REF!),"")</f>
        <v>#REF!</v>
      </c>
      <c r="AK41" s="76" t="e">
        <f>IF(AND('Mapa final'!#REF!="Baja",'Mapa final'!#REF!="Mayor"),CONCATENATE("R4C",'Mapa final'!#REF!),"")</f>
        <v>#REF!</v>
      </c>
      <c r="AL41" s="77" t="e">
        <f>IF(AND('Mapa final'!#REF!="Baja",'Mapa final'!#REF!="Catastrófico"),CONCATENATE("R4C",'Mapa final'!#REF!),"")</f>
        <v>#REF!</v>
      </c>
      <c r="AM41" s="78" t="e">
        <f>IF(AND('Mapa final'!#REF!="Baja",'Mapa final'!#REF!="Catastrófico"),CONCATENATE("R4C",'Mapa final'!#REF!),"")</f>
        <v>#REF!</v>
      </c>
      <c r="AN41" s="78" t="e">
        <f>IF(AND('Mapa final'!#REF!="Baja",'Mapa final'!#REF!="Catastrófico"),CONCATENATE("R4C",'Mapa final'!#REF!),"")</f>
        <v>#REF!</v>
      </c>
      <c r="AO41" s="78" t="e">
        <f>IF(AND('Mapa final'!#REF!="Baja",'Mapa final'!#REF!="Catastrófico"),CONCATENATE("R4C",'Mapa final'!#REF!),"")</f>
        <v>#REF!</v>
      </c>
      <c r="AP41" s="78" t="e">
        <f>IF(AND('Mapa final'!#REF!="Baja",'Mapa final'!#REF!="Catastrófico"),CONCATENATE("R4C",'Mapa final'!#REF!),"")</f>
        <v>#REF!</v>
      </c>
      <c r="AQ41" s="79" t="e">
        <f>IF(AND('Mapa final'!#REF!="Baja",'Mapa final'!#REF!="Catastrófico"),CONCATENATE("R4C",'Mapa final'!#REF!),"")</f>
        <v>#REF!</v>
      </c>
      <c r="AR41" s="22"/>
      <c r="AS41" s="820"/>
      <c r="AT41" s="821"/>
      <c r="AU41" s="821"/>
      <c r="AV41" s="821"/>
      <c r="AW41" s="821"/>
      <c r="AX41" s="8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row>
    <row r="42" spans="1:84" ht="18.600000000000001" customHeight="1" x14ac:dyDescent="0.4">
      <c r="A42" s="22"/>
      <c r="B42" s="812"/>
      <c r="C42" s="812"/>
      <c r="D42" s="813"/>
      <c r="E42" s="796"/>
      <c r="F42" s="797"/>
      <c r="G42" s="797"/>
      <c r="H42" s="797"/>
      <c r="I42" s="795"/>
      <c r="J42" s="99" t="e">
        <f>IF(AND('Mapa final'!#REF!="Baja",'Mapa final'!#REF!="Leve"),CONCATENATE("R6C",'Mapa final'!#REF!),"")</f>
        <v>#REF!</v>
      </c>
      <c r="K42" s="100" t="e">
        <f>IF(AND('Mapa final'!#REF!="Baja",'Mapa final'!#REF!="Leve"),CONCATENATE("R6C",'Mapa final'!#REF!),"")</f>
        <v>#REF!</v>
      </c>
      <c r="L42" s="100" t="e">
        <f>IF(AND('Mapa final'!#REF!="Baja",'Mapa final'!#REF!="Leve"),CONCATENATE("R6C",'Mapa final'!#REF!),"")</f>
        <v>#REF!</v>
      </c>
      <c r="M42" s="100" t="e">
        <f>IF(AND('Mapa final'!#REF!="Baja",'Mapa final'!#REF!="Leve"),CONCATENATE("R6C",'Mapa final'!#REF!),"")</f>
        <v>#REF!</v>
      </c>
      <c r="N42" s="100" t="e">
        <f>IF(AND('Mapa final'!#REF!="Baja",'Mapa final'!#REF!="Leve"),CONCATENATE("R6C",'Mapa final'!#REF!),"")</f>
        <v>#REF!</v>
      </c>
      <c r="O42" s="100" t="e">
        <f>IF(AND('Mapa final'!#REF!="Baja",'Mapa final'!#REF!="Leve"),CONCATENATE("R6C",'Mapa final'!#REF!),"")</f>
        <v>#REF!</v>
      </c>
      <c r="P42" s="100" t="e">
        <f>IF(AND('Mapa final'!#REF!="Baja",'Mapa final'!#REF!="Leve"),CONCATENATE("R6C",'Mapa final'!#REF!),"")</f>
        <v>#REF!</v>
      </c>
      <c r="Q42" s="100" t="e">
        <f>IF(AND('Mapa final'!#REF!="Baja",'Mapa final'!#REF!="Leve"),CONCATENATE("R6C",'Mapa final'!#REF!),"")</f>
        <v>#REF!</v>
      </c>
      <c r="R42" s="100" t="e">
        <f>IF(AND('Mapa final'!#REF!="Baja",'Mapa final'!#REF!="Leve"),CONCATENATE("R6C",'Mapa final'!#REF!),"")</f>
        <v>#REF!</v>
      </c>
      <c r="S42" s="100" t="e">
        <f>IF(AND('Mapa final'!#REF!="Baja",'Mapa final'!#REF!="Leve"),CONCATENATE("R6C",'Mapa final'!#REF!),"")</f>
        <v>#REF!</v>
      </c>
      <c r="T42" s="90" t="e">
        <f>IF(AND('Mapa final'!#REF!="Baja",'Mapa final'!#REF!="Menor"),CONCATENATE("R6C",'Mapa final'!#REF!),"")</f>
        <v>#REF!</v>
      </c>
      <c r="U42" s="91" t="e">
        <f>IF(AND('Mapa final'!#REF!="Baja",'Mapa final'!#REF!="Menor"),CONCATENATE("R6C",'Mapa final'!#REF!),"")</f>
        <v>#REF!</v>
      </c>
      <c r="V42" s="91" t="e">
        <f>IF(AND('Mapa final'!#REF!="Baja",'Mapa final'!#REF!="Menor"),CONCATENATE("R6C",'Mapa final'!#REF!),"")</f>
        <v>#REF!</v>
      </c>
      <c r="W42" s="91" t="e">
        <f>IF(AND('Mapa final'!#REF!="Baja",'Mapa final'!#REF!="Menor"),CONCATENATE("R6C",'Mapa final'!#REF!),"")</f>
        <v>#REF!</v>
      </c>
      <c r="X42" s="91" t="e">
        <f>IF(AND('Mapa final'!#REF!="Baja",'Mapa final'!#REF!="Menor"),CONCATENATE("R6C",'Mapa final'!#REF!),"")</f>
        <v>#REF!</v>
      </c>
      <c r="Y42" s="92" t="e">
        <f>IF(AND('Mapa final'!#REF!="Baja",'Mapa final'!#REF!="Menor"),CONCATENATE("R6C",'Mapa final'!#REF!),"")</f>
        <v>#REF!</v>
      </c>
      <c r="Z42" s="90" t="e">
        <f>IF(AND('Mapa final'!#REF!="Baja",'Mapa final'!#REF!="Moderado"),CONCATENATE("R6C",'Mapa final'!#REF!),"")</f>
        <v>#REF!</v>
      </c>
      <c r="AA42" s="91" t="e">
        <f>IF(AND('Mapa final'!#REF!="Baja",'Mapa final'!#REF!="Moderado"),CONCATENATE("R6C",'Mapa final'!#REF!),"")</f>
        <v>#REF!</v>
      </c>
      <c r="AB42" s="91" t="e">
        <f>IF(AND('Mapa final'!#REF!="Baja",'Mapa final'!#REF!="Moderado"),CONCATENATE("R6C",'Mapa final'!#REF!),"")</f>
        <v>#REF!</v>
      </c>
      <c r="AC42" s="91" t="e">
        <f>IF(AND('Mapa final'!#REF!="Baja",'Mapa final'!#REF!="Moderado"),CONCATENATE("R6C",'Mapa final'!#REF!),"")</f>
        <v>#REF!</v>
      </c>
      <c r="AD42" s="91" t="e">
        <f>IF(AND('Mapa final'!#REF!="Baja",'Mapa final'!#REF!="Moderado"),CONCATENATE("R6C",'Mapa final'!#REF!),"")</f>
        <v>#REF!</v>
      </c>
      <c r="AE42" s="92" t="e">
        <f>IF(AND('Mapa final'!#REF!="Baja",'Mapa final'!#REF!="Moderado"),CONCATENATE("R6C",'Mapa final'!#REF!),"")</f>
        <v>#REF!</v>
      </c>
      <c r="AF42" s="74" t="e">
        <f>IF(AND('Mapa final'!#REF!="Baja",'Mapa final'!#REF!="Mayor"),CONCATENATE("R6C",'Mapa final'!#REF!),"")</f>
        <v>#REF!</v>
      </c>
      <c r="AG42" s="75" t="e">
        <f>IF(AND('Mapa final'!#REF!="Baja",'Mapa final'!#REF!="Mayor"),CONCATENATE("R6C",'Mapa final'!#REF!),"")</f>
        <v>#REF!</v>
      </c>
      <c r="AH42" s="80" t="e">
        <f>IF(AND('Mapa final'!#REF!="Baja",'Mapa final'!#REF!="Mayor"),CONCATENATE("R6C",'Mapa final'!#REF!),"")</f>
        <v>#REF!</v>
      </c>
      <c r="AI42" s="80" t="e">
        <f>IF(AND('Mapa final'!#REF!="Baja",'Mapa final'!#REF!="Mayor"),CONCATENATE("R6C",'Mapa final'!#REF!),"")</f>
        <v>#REF!</v>
      </c>
      <c r="AJ42" s="80" t="e">
        <f>IF(AND('Mapa final'!#REF!="Baja",'Mapa final'!#REF!="Mayor"),CONCATENATE("R6C",'Mapa final'!#REF!),"")</f>
        <v>#REF!</v>
      </c>
      <c r="AK42" s="76" t="e">
        <f>IF(AND('Mapa final'!#REF!="Baja",'Mapa final'!#REF!="Mayor"),CONCATENATE("R6C",'Mapa final'!#REF!),"")</f>
        <v>#REF!</v>
      </c>
      <c r="AL42" s="77" t="e">
        <f>IF(AND('Mapa final'!#REF!="Baja",'Mapa final'!#REF!="Catastrófico"),CONCATENATE("R6C",'Mapa final'!#REF!),"")</f>
        <v>#REF!</v>
      </c>
      <c r="AM42" s="78" t="e">
        <f>IF(AND('Mapa final'!#REF!="Baja",'Mapa final'!#REF!="Catastrófico"),CONCATENATE("R6C",'Mapa final'!#REF!),"")</f>
        <v>#REF!</v>
      </c>
      <c r="AN42" s="78" t="e">
        <f>IF(AND('Mapa final'!#REF!="Baja",'Mapa final'!#REF!="Catastrófico"),CONCATENATE("R6C",'Mapa final'!#REF!),"")</f>
        <v>#REF!</v>
      </c>
      <c r="AO42" s="78" t="e">
        <f>IF(AND('Mapa final'!#REF!="Baja",'Mapa final'!#REF!="Catastrófico"),CONCATENATE("R6C",'Mapa final'!#REF!),"")</f>
        <v>#REF!</v>
      </c>
      <c r="AP42" s="78" t="e">
        <f>IF(AND('Mapa final'!#REF!="Baja",'Mapa final'!#REF!="Catastrófico"),CONCATENATE("R6C",'Mapa final'!#REF!),"")</f>
        <v>#REF!</v>
      </c>
      <c r="AQ42" s="79" t="e">
        <f>IF(AND('Mapa final'!#REF!="Baja",'Mapa final'!#REF!="Catastrófico"),CONCATENATE("R6C",'Mapa final'!#REF!),"")</f>
        <v>#REF!</v>
      </c>
      <c r="AR42" s="22"/>
      <c r="AS42" s="820"/>
      <c r="AT42" s="821"/>
      <c r="AU42" s="821"/>
      <c r="AV42" s="821"/>
      <c r="AW42" s="821"/>
      <c r="AX42" s="8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row>
    <row r="43" spans="1:84" ht="18.600000000000001" customHeight="1" x14ac:dyDescent="0.4">
      <c r="A43" s="22"/>
      <c r="B43" s="812"/>
      <c r="C43" s="812"/>
      <c r="D43" s="813"/>
      <c r="E43" s="796"/>
      <c r="F43" s="797"/>
      <c r="G43" s="797"/>
      <c r="H43" s="797"/>
      <c r="I43" s="795"/>
      <c r="J43" s="99" t="e">
        <f>IF(AND('Mapa final'!#REF!="Baja",'Mapa final'!#REF!="Leve"),CONCATENATE("R8C",'Mapa final'!#REF!),"")</f>
        <v>#REF!</v>
      </c>
      <c r="K43" s="100" t="e">
        <f>IF(AND('Mapa final'!#REF!="Baja",'Mapa final'!#REF!="Leve"),CONCATENATE("R8C",'Mapa final'!#REF!),"")</f>
        <v>#REF!</v>
      </c>
      <c r="L43" s="100" t="e">
        <f>IF(AND('Mapa final'!#REF!="Baja",'Mapa final'!#REF!="Leve"),CONCATENATE("R8C",'Mapa final'!#REF!),"")</f>
        <v>#REF!</v>
      </c>
      <c r="M43" s="100" t="e">
        <f>IF(AND('Mapa final'!#REF!="Baja",'Mapa final'!#REF!="Leve"),CONCATENATE("R8C",'Mapa final'!#REF!),"")</f>
        <v>#REF!</v>
      </c>
      <c r="N43" s="100" t="e">
        <f>IF(AND('Mapa final'!#REF!="Baja",'Mapa final'!#REF!="Leve"),CONCATENATE("R8C",'Mapa final'!#REF!),"")</f>
        <v>#REF!</v>
      </c>
      <c r="O43" s="100" t="e">
        <f>IF(AND('Mapa final'!#REF!="Baja",'Mapa final'!#REF!="Leve"),CONCATENATE("R8C",'Mapa final'!#REF!),"")</f>
        <v>#REF!</v>
      </c>
      <c r="P43" s="100" t="e">
        <f>IF(AND('Mapa final'!#REF!="Baja",'Mapa final'!#REF!="Leve"),CONCATENATE("R8C",'Mapa final'!#REF!),"")</f>
        <v>#REF!</v>
      </c>
      <c r="Q43" s="100" t="e">
        <f>IF(AND('Mapa final'!#REF!="Baja",'Mapa final'!#REF!="Leve"),CONCATENATE("R8C",'Mapa final'!#REF!),"")</f>
        <v>#REF!</v>
      </c>
      <c r="R43" s="100" t="e">
        <f>IF(AND('Mapa final'!#REF!="Baja",'Mapa final'!#REF!="Leve"),CONCATENATE("R8C",'Mapa final'!#REF!),"")</f>
        <v>#REF!</v>
      </c>
      <c r="S43" s="100" t="e">
        <f>IF(AND('Mapa final'!#REF!="Baja",'Mapa final'!#REF!="Leve"),CONCATENATE("R8C",'Mapa final'!#REF!),"")</f>
        <v>#REF!</v>
      </c>
      <c r="T43" s="90" t="e">
        <f>IF(AND('Mapa final'!#REF!="Baja",'Mapa final'!#REF!="Menor"),CONCATENATE("R8C",'Mapa final'!#REF!),"")</f>
        <v>#REF!</v>
      </c>
      <c r="U43" s="91" t="e">
        <f>IF(AND('Mapa final'!#REF!="Baja",'Mapa final'!#REF!="Menor"),CONCATENATE("R8C",'Mapa final'!#REF!),"")</f>
        <v>#REF!</v>
      </c>
      <c r="V43" s="91" t="e">
        <f>IF(AND('Mapa final'!#REF!="Baja",'Mapa final'!#REF!="Menor"),CONCATENATE("R8C",'Mapa final'!#REF!),"")</f>
        <v>#REF!</v>
      </c>
      <c r="W43" s="91" t="e">
        <f>IF(AND('Mapa final'!#REF!="Baja",'Mapa final'!#REF!="Menor"),CONCATENATE("R8C",'Mapa final'!#REF!),"")</f>
        <v>#REF!</v>
      </c>
      <c r="X43" s="91" t="e">
        <f>IF(AND('Mapa final'!#REF!="Baja",'Mapa final'!#REF!="Menor"),CONCATENATE("R8C",'Mapa final'!#REF!),"")</f>
        <v>#REF!</v>
      </c>
      <c r="Y43" s="92" t="e">
        <f>IF(AND('Mapa final'!#REF!="Baja",'Mapa final'!#REF!="Menor"),CONCATENATE("R8C",'Mapa final'!#REF!),"")</f>
        <v>#REF!</v>
      </c>
      <c r="Z43" s="90" t="e">
        <f>IF(AND('Mapa final'!#REF!="Baja",'Mapa final'!#REF!="Moderado"),CONCATENATE("R8C",'Mapa final'!#REF!),"")</f>
        <v>#REF!</v>
      </c>
      <c r="AA43" s="91" t="e">
        <f>IF(AND('Mapa final'!#REF!="Baja",'Mapa final'!#REF!="Moderado"),CONCATENATE("R8C",'Mapa final'!#REF!),"")</f>
        <v>#REF!</v>
      </c>
      <c r="AB43" s="91" t="e">
        <f>IF(AND('Mapa final'!#REF!="Baja",'Mapa final'!#REF!="Moderado"),CONCATENATE("R8C",'Mapa final'!#REF!),"")</f>
        <v>#REF!</v>
      </c>
      <c r="AC43" s="91" t="e">
        <f>IF(AND('Mapa final'!#REF!="Baja",'Mapa final'!#REF!="Moderado"),CONCATENATE("R8C",'Mapa final'!#REF!),"")</f>
        <v>#REF!</v>
      </c>
      <c r="AD43" s="91" t="e">
        <f>IF(AND('Mapa final'!#REF!="Baja",'Mapa final'!#REF!="Moderado"),CONCATENATE("R8C",'Mapa final'!#REF!),"")</f>
        <v>#REF!</v>
      </c>
      <c r="AE43" s="92" t="e">
        <f>IF(AND('Mapa final'!#REF!="Baja",'Mapa final'!#REF!="Moderado"),CONCATENATE("R8C",'Mapa final'!#REF!),"")</f>
        <v>#REF!</v>
      </c>
      <c r="AF43" s="74" t="e">
        <f>IF(AND('Mapa final'!#REF!="Baja",'Mapa final'!#REF!="Mayor"),CONCATENATE("R8C",'Mapa final'!#REF!),"")</f>
        <v>#REF!</v>
      </c>
      <c r="AG43" s="75" t="e">
        <f>IF(AND('Mapa final'!#REF!="Baja",'Mapa final'!#REF!="Mayor"),CONCATENATE("R8C",'Mapa final'!#REF!),"")</f>
        <v>#REF!</v>
      </c>
      <c r="AH43" s="80" t="e">
        <f>IF(AND('Mapa final'!#REF!="Baja",'Mapa final'!#REF!="Mayor"),CONCATENATE("R8C",'Mapa final'!#REF!),"")</f>
        <v>#REF!</v>
      </c>
      <c r="AI43" s="80" t="e">
        <f>IF(AND('Mapa final'!#REF!="Baja",'Mapa final'!#REF!="Mayor"),CONCATENATE("R8C",'Mapa final'!#REF!),"")</f>
        <v>#REF!</v>
      </c>
      <c r="AJ43" s="80" t="e">
        <f>IF(AND('Mapa final'!#REF!="Baja",'Mapa final'!#REF!="Mayor"),CONCATENATE("R8C",'Mapa final'!#REF!),"")</f>
        <v>#REF!</v>
      </c>
      <c r="AK43" s="76" t="e">
        <f>IF(AND('Mapa final'!#REF!="Baja",'Mapa final'!#REF!="Mayor"),CONCATENATE("R8C",'Mapa final'!#REF!),"")</f>
        <v>#REF!</v>
      </c>
      <c r="AL43" s="77" t="e">
        <f>IF(AND('Mapa final'!#REF!="Baja",'Mapa final'!#REF!="Catastrófico"),CONCATENATE("R8C",'Mapa final'!#REF!),"")</f>
        <v>#REF!</v>
      </c>
      <c r="AM43" s="78" t="e">
        <f>IF(AND('Mapa final'!#REF!="Baja",'Mapa final'!#REF!="Catastrófico"),CONCATENATE("R8C",'Mapa final'!#REF!),"")</f>
        <v>#REF!</v>
      </c>
      <c r="AN43" s="78" t="e">
        <f>IF(AND('Mapa final'!#REF!="Baja",'Mapa final'!#REF!="Catastrófico"),CONCATENATE("R8C",'Mapa final'!#REF!),"")</f>
        <v>#REF!</v>
      </c>
      <c r="AO43" s="78" t="e">
        <f>IF(AND('Mapa final'!#REF!="Baja",'Mapa final'!#REF!="Catastrófico"),CONCATENATE("R8C",'Mapa final'!#REF!),"")</f>
        <v>#REF!</v>
      </c>
      <c r="AP43" s="78" t="e">
        <f>IF(AND('Mapa final'!#REF!="Baja",'Mapa final'!#REF!="Catastrófico"),CONCATENATE("R8C",'Mapa final'!#REF!),"")</f>
        <v>#REF!</v>
      </c>
      <c r="AQ43" s="79" t="e">
        <f>IF(AND('Mapa final'!#REF!="Baja",'Mapa final'!#REF!="Catastrófico"),CONCATENATE("R8C",'Mapa final'!#REF!),"")</f>
        <v>#REF!</v>
      </c>
      <c r="AR43" s="22"/>
      <c r="AS43" s="820"/>
      <c r="AT43" s="821"/>
      <c r="AU43" s="821"/>
      <c r="AV43" s="821"/>
      <c r="AW43" s="821"/>
      <c r="AX43" s="8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row>
    <row r="44" spans="1:84" ht="18.600000000000001" customHeight="1" x14ac:dyDescent="0.4">
      <c r="A44" s="22"/>
      <c r="B44" s="812"/>
      <c r="C44" s="812"/>
      <c r="D44" s="813"/>
      <c r="E44" s="796"/>
      <c r="F44" s="797"/>
      <c r="G44" s="797"/>
      <c r="H44" s="797"/>
      <c r="I44" s="795"/>
      <c r="J44" s="99" t="e">
        <f>IF(AND('Mapa final'!#REF!="Baja",'Mapa final'!#REF!="Leve"),CONCATENATE("R9C",'Mapa final'!#REF!),"")</f>
        <v>#REF!</v>
      </c>
      <c r="K44" s="100" t="e">
        <f>IF(AND('Mapa final'!#REF!="Baja",'Mapa final'!#REF!="Leve"),CONCATENATE("R9C",'Mapa final'!#REF!),"")</f>
        <v>#REF!</v>
      </c>
      <c r="L44" s="100" t="e">
        <f>IF(AND('Mapa final'!#REF!="Baja",'Mapa final'!#REF!="Leve"),CONCATENATE("R9C",'Mapa final'!#REF!),"")</f>
        <v>#REF!</v>
      </c>
      <c r="M44" s="100" t="e">
        <f>IF(AND('Mapa final'!#REF!="Baja",'Mapa final'!#REF!="Leve"),CONCATENATE("R9C",'Mapa final'!#REF!),"")</f>
        <v>#REF!</v>
      </c>
      <c r="N44" s="100" t="e">
        <f>IF(AND('Mapa final'!#REF!="Baja",'Mapa final'!#REF!="Leve"),CONCATENATE("R9C",'Mapa final'!#REF!),"")</f>
        <v>#REF!</v>
      </c>
      <c r="O44" s="100" t="e">
        <f>IF(AND('Mapa final'!#REF!="Baja",'Mapa final'!#REF!="Leve"),CONCATENATE("R9C",'Mapa final'!#REF!),"")</f>
        <v>#REF!</v>
      </c>
      <c r="P44" s="100" t="e">
        <f>IF(AND('Mapa final'!#REF!="Baja",'Mapa final'!#REF!="Leve"),CONCATENATE("R9C",'Mapa final'!#REF!),"")</f>
        <v>#REF!</v>
      </c>
      <c r="Q44" s="100" t="e">
        <f>IF(AND('Mapa final'!#REF!="Baja",'Mapa final'!#REF!="Leve"),CONCATENATE("R9C",'Mapa final'!#REF!),"")</f>
        <v>#REF!</v>
      </c>
      <c r="R44" s="100" t="e">
        <f>IF(AND('Mapa final'!#REF!="Baja",'Mapa final'!#REF!="Leve"),CONCATENATE("R9C",'Mapa final'!#REF!),"")</f>
        <v>#REF!</v>
      </c>
      <c r="S44" s="100" t="e">
        <f>IF(AND('Mapa final'!#REF!="Baja",'Mapa final'!#REF!="Leve"),CONCATENATE("R9C",'Mapa final'!#REF!),"")</f>
        <v>#REF!</v>
      </c>
      <c r="T44" s="90" t="e">
        <f>IF(AND('Mapa final'!#REF!="Baja",'Mapa final'!#REF!="Menor"),CONCATENATE("R9C",'Mapa final'!#REF!),"")</f>
        <v>#REF!</v>
      </c>
      <c r="U44" s="91" t="e">
        <f>IF(AND('Mapa final'!#REF!="Baja",'Mapa final'!#REF!="Menor"),CONCATENATE("R9C",'Mapa final'!#REF!),"")</f>
        <v>#REF!</v>
      </c>
      <c r="V44" s="91" t="e">
        <f>IF(AND('Mapa final'!#REF!="Baja",'Mapa final'!#REF!="Menor"),CONCATENATE("R9C",'Mapa final'!#REF!),"")</f>
        <v>#REF!</v>
      </c>
      <c r="W44" s="91" t="e">
        <f>IF(AND('Mapa final'!#REF!="Baja",'Mapa final'!#REF!="Menor"),CONCATENATE("R9C",'Mapa final'!#REF!),"")</f>
        <v>#REF!</v>
      </c>
      <c r="X44" s="91" t="e">
        <f>IF(AND('Mapa final'!#REF!="Baja",'Mapa final'!#REF!="Menor"),CONCATENATE("R9C",'Mapa final'!#REF!),"")</f>
        <v>#REF!</v>
      </c>
      <c r="Y44" s="92" t="e">
        <f>IF(AND('Mapa final'!#REF!="Baja",'Mapa final'!#REF!="Menor"),CONCATENATE("R9C",'Mapa final'!#REF!),"")</f>
        <v>#REF!</v>
      </c>
      <c r="Z44" s="90" t="e">
        <f>IF(AND('Mapa final'!#REF!="Baja",'Mapa final'!#REF!="Moderado"),CONCATENATE("R9C",'Mapa final'!#REF!),"")</f>
        <v>#REF!</v>
      </c>
      <c r="AA44" s="91" t="e">
        <f>IF(AND('Mapa final'!#REF!="Baja",'Mapa final'!#REF!="Moderado"),CONCATENATE("R9C",'Mapa final'!#REF!),"")</f>
        <v>#REF!</v>
      </c>
      <c r="AB44" s="91" t="e">
        <f>IF(AND('Mapa final'!#REF!="Baja",'Mapa final'!#REF!="Moderado"),CONCATENATE("R9C",'Mapa final'!#REF!),"")</f>
        <v>#REF!</v>
      </c>
      <c r="AC44" s="91" t="e">
        <f>IF(AND('Mapa final'!#REF!="Baja",'Mapa final'!#REF!="Moderado"),CONCATENATE("R9C",'Mapa final'!#REF!),"")</f>
        <v>#REF!</v>
      </c>
      <c r="AD44" s="91" t="e">
        <f>IF(AND('Mapa final'!#REF!="Baja",'Mapa final'!#REF!="Moderado"),CONCATENATE("R9C",'Mapa final'!#REF!),"")</f>
        <v>#REF!</v>
      </c>
      <c r="AE44" s="92" t="e">
        <f>IF(AND('Mapa final'!#REF!="Baja",'Mapa final'!#REF!="Moderado"),CONCATENATE("R9C",'Mapa final'!#REF!),"")</f>
        <v>#REF!</v>
      </c>
      <c r="AF44" s="74" t="e">
        <f>IF(AND('Mapa final'!#REF!="Baja",'Mapa final'!#REF!="Mayor"),CONCATENATE("R9C",'Mapa final'!#REF!),"")</f>
        <v>#REF!</v>
      </c>
      <c r="AG44" s="75" t="e">
        <f>IF(AND('Mapa final'!#REF!="Baja",'Mapa final'!#REF!="Mayor"),CONCATENATE("R9C",'Mapa final'!#REF!),"")</f>
        <v>#REF!</v>
      </c>
      <c r="AH44" s="80" t="e">
        <f>IF(AND('Mapa final'!#REF!="Baja",'Mapa final'!#REF!="Mayor"),CONCATENATE("R9C",'Mapa final'!#REF!),"")</f>
        <v>#REF!</v>
      </c>
      <c r="AI44" s="80" t="e">
        <f>IF(AND('Mapa final'!#REF!="Baja",'Mapa final'!#REF!="Mayor"),CONCATENATE("R9C",'Mapa final'!#REF!),"")</f>
        <v>#REF!</v>
      </c>
      <c r="AJ44" s="80" t="e">
        <f>IF(AND('Mapa final'!#REF!="Baja",'Mapa final'!#REF!="Mayor"),CONCATENATE("R9C",'Mapa final'!#REF!),"")</f>
        <v>#REF!</v>
      </c>
      <c r="AK44" s="76" t="e">
        <f>IF(AND('Mapa final'!#REF!="Baja",'Mapa final'!#REF!="Mayor"),CONCATENATE("R9C",'Mapa final'!#REF!),"")</f>
        <v>#REF!</v>
      </c>
      <c r="AL44" s="77" t="e">
        <f>IF(AND('Mapa final'!#REF!="Baja",'Mapa final'!#REF!="Catastrófico"),CONCATENATE("R9C",'Mapa final'!#REF!),"")</f>
        <v>#REF!</v>
      </c>
      <c r="AM44" s="78" t="e">
        <f>IF(AND('Mapa final'!#REF!="Baja",'Mapa final'!#REF!="Catastrófico"),CONCATENATE("R9C",'Mapa final'!#REF!),"")</f>
        <v>#REF!</v>
      </c>
      <c r="AN44" s="78" t="e">
        <f>IF(AND('Mapa final'!#REF!="Baja",'Mapa final'!#REF!="Catastrófico"),CONCATENATE("R9C",'Mapa final'!#REF!),"")</f>
        <v>#REF!</v>
      </c>
      <c r="AO44" s="78" t="e">
        <f>IF(AND('Mapa final'!#REF!="Baja",'Mapa final'!#REF!="Catastrófico"),CONCATENATE("R9C",'Mapa final'!#REF!),"")</f>
        <v>#REF!</v>
      </c>
      <c r="AP44" s="78" t="e">
        <f>IF(AND('Mapa final'!#REF!="Baja",'Mapa final'!#REF!="Catastrófico"),CONCATENATE("R9C",'Mapa final'!#REF!),"")</f>
        <v>#REF!</v>
      </c>
      <c r="AQ44" s="79" t="e">
        <f>IF(AND('Mapa final'!#REF!="Baja",'Mapa final'!#REF!="Catastrófico"),CONCATENATE("R9C",'Mapa final'!#REF!),"")</f>
        <v>#REF!</v>
      </c>
      <c r="AR44" s="22"/>
      <c r="AS44" s="820"/>
      <c r="AT44" s="821"/>
      <c r="AU44" s="821"/>
      <c r="AV44" s="821"/>
      <c r="AW44" s="821"/>
      <c r="AX44" s="8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row>
    <row r="45" spans="1:84" ht="18.600000000000001" customHeight="1" thickBot="1" x14ac:dyDescent="0.45">
      <c r="A45" s="22"/>
      <c r="B45" s="812"/>
      <c r="C45" s="812"/>
      <c r="D45" s="813"/>
      <c r="E45" s="798"/>
      <c r="F45" s="799"/>
      <c r="G45" s="799"/>
      <c r="H45" s="799"/>
      <c r="I45" s="799"/>
      <c r="J45" s="102" t="e">
        <f>IF(AND('Mapa final'!#REF!="Baja",'Mapa final'!#REF!="Leve"),CONCATENATE("R10C",'Mapa final'!#REF!),"")</f>
        <v>#REF!</v>
      </c>
      <c r="K45" s="103" t="e">
        <f>IF(AND('Mapa final'!#REF!="Baja",'Mapa final'!#REF!="Leve"),CONCATENATE("R10C",'Mapa final'!#REF!),"")</f>
        <v>#REF!</v>
      </c>
      <c r="L45" s="103" t="e">
        <f>IF(AND('Mapa final'!#REF!="Baja",'Mapa final'!#REF!="Leve"),CONCATENATE("R10C",'Mapa final'!#REF!),"")</f>
        <v>#REF!</v>
      </c>
      <c r="M45" s="103" t="e">
        <f>IF(AND('Mapa final'!#REF!="Baja",'Mapa final'!#REF!="Leve"),CONCATENATE("R10C",'Mapa final'!#REF!),"")</f>
        <v>#REF!</v>
      </c>
      <c r="N45" s="103" t="e">
        <f>IF(AND('Mapa final'!#REF!="Baja",'Mapa final'!#REF!="Leve"),CONCATENATE("R10C",'Mapa final'!#REF!),"")</f>
        <v>#REF!</v>
      </c>
      <c r="O45" s="103" t="e">
        <f>IF(AND('Mapa final'!#REF!="Baja",'Mapa final'!#REF!="Leve"),CONCATENATE("R10C",'Mapa final'!#REF!),"")</f>
        <v>#REF!</v>
      </c>
      <c r="P45" s="103" t="e">
        <f>IF(AND('Mapa final'!#REF!="Baja",'Mapa final'!#REF!="Leve"),CONCATENATE("R10C",'Mapa final'!#REF!),"")</f>
        <v>#REF!</v>
      </c>
      <c r="Q45" s="103" t="e">
        <f>IF(AND('Mapa final'!#REF!="Baja",'Mapa final'!#REF!="Leve"),CONCATENATE("R10C",'Mapa final'!#REF!),"")</f>
        <v>#REF!</v>
      </c>
      <c r="R45" s="103" t="e">
        <f>IF(AND('Mapa final'!#REF!="Baja",'Mapa final'!#REF!="Leve"),CONCATENATE("R10C",'Mapa final'!#REF!),"")</f>
        <v>#REF!</v>
      </c>
      <c r="S45" s="103" t="e">
        <f>IF(AND('Mapa final'!#REF!="Baja",'Mapa final'!#REF!="Leve"),CONCATENATE("R10C",'Mapa final'!#REF!),"")</f>
        <v>#REF!</v>
      </c>
      <c r="T45" s="90" t="e">
        <f>IF(AND('Mapa final'!#REF!="Baja",'Mapa final'!#REF!="Menor"),CONCATENATE("R10C",'Mapa final'!#REF!),"")</f>
        <v>#REF!</v>
      </c>
      <c r="U45" s="91" t="e">
        <f>IF(AND('Mapa final'!#REF!="Baja",'Mapa final'!#REF!="Menor"),CONCATENATE("R10C",'Mapa final'!#REF!),"")</f>
        <v>#REF!</v>
      </c>
      <c r="V45" s="91" t="e">
        <f>IF(AND('Mapa final'!#REF!="Baja",'Mapa final'!#REF!="Menor"),CONCATENATE("R10C",'Mapa final'!#REF!),"")</f>
        <v>#REF!</v>
      </c>
      <c r="W45" s="91" t="e">
        <f>IF(AND('Mapa final'!#REF!="Baja",'Mapa final'!#REF!="Menor"),CONCATENATE("R10C",'Mapa final'!#REF!),"")</f>
        <v>#REF!</v>
      </c>
      <c r="X45" s="91" t="e">
        <f>IF(AND('Mapa final'!#REF!="Baja",'Mapa final'!#REF!="Menor"),CONCATENATE("R10C",'Mapa final'!#REF!),"")</f>
        <v>#REF!</v>
      </c>
      <c r="Y45" s="92" t="e">
        <f>IF(AND('Mapa final'!#REF!="Baja",'Mapa final'!#REF!="Menor"),CONCATENATE("R10C",'Mapa final'!#REF!),"")</f>
        <v>#REF!</v>
      </c>
      <c r="Z45" s="93" t="e">
        <f>IF(AND('Mapa final'!#REF!="Baja",'Mapa final'!#REF!="Moderado"),CONCATENATE("R10C",'Mapa final'!#REF!),"")</f>
        <v>#REF!</v>
      </c>
      <c r="AA45" s="94" t="e">
        <f>IF(AND('Mapa final'!#REF!="Baja",'Mapa final'!#REF!="Moderado"),CONCATENATE("R10C",'Mapa final'!#REF!),"")</f>
        <v>#REF!</v>
      </c>
      <c r="AB45" s="94" t="e">
        <f>IF(AND('Mapa final'!#REF!="Baja",'Mapa final'!#REF!="Moderado"),CONCATENATE("R10C",'Mapa final'!#REF!),"")</f>
        <v>#REF!</v>
      </c>
      <c r="AC45" s="94" t="e">
        <f>IF(AND('Mapa final'!#REF!="Baja",'Mapa final'!#REF!="Moderado"),CONCATENATE("R10C",'Mapa final'!#REF!),"")</f>
        <v>#REF!</v>
      </c>
      <c r="AD45" s="94" t="e">
        <f>IF(AND('Mapa final'!#REF!="Baja",'Mapa final'!#REF!="Moderado"),CONCATENATE("R10C",'Mapa final'!#REF!),"")</f>
        <v>#REF!</v>
      </c>
      <c r="AE45" s="95" t="e">
        <f>IF(AND('Mapa final'!#REF!="Baja",'Mapa final'!#REF!="Moderado"),CONCATENATE("R10C",'Mapa final'!#REF!),"")</f>
        <v>#REF!</v>
      </c>
      <c r="AF45" s="81" t="e">
        <f>IF(AND('Mapa final'!#REF!="Baja",'Mapa final'!#REF!="Mayor"),CONCATENATE("R10C",'Mapa final'!#REF!),"")</f>
        <v>#REF!</v>
      </c>
      <c r="AG45" s="82" t="e">
        <f>IF(AND('Mapa final'!#REF!="Baja",'Mapa final'!#REF!="Mayor"),CONCATENATE("R10C",'Mapa final'!#REF!),"")</f>
        <v>#REF!</v>
      </c>
      <c r="AH45" s="82" t="e">
        <f>IF(AND('Mapa final'!#REF!="Baja",'Mapa final'!#REF!="Mayor"),CONCATENATE("R10C",'Mapa final'!#REF!),"")</f>
        <v>#REF!</v>
      </c>
      <c r="AI45" s="82" t="e">
        <f>IF(AND('Mapa final'!#REF!="Baja",'Mapa final'!#REF!="Mayor"),CONCATENATE("R10C",'Mapa final'!#REF!),"")</f>
        <v>#REF!</v>
      </c>
      <c r="AJ45" s="82" t="e">
        <f>IF(AND('Mapa final'!#REF!="Baja",'Mapa final'!#REF!="Mayor"),CONCATENATE("R10C",'Mapa final'!#REF!),"")</f>
        <v>#REF!</v>
      </c>
      <c r="AK45" s="83" t="e">
        <f>IF(AND('Mapa final'!#REF!="Baja",'Mapa final'!#REF!="Mayor"),CONCATENATE("R10C",'Mapa final'!#REF!),"")</f>
        <v>#REF!</v>
      </c>
      <c r="AL45" s="84" t="e">
        <f>IF(AND('Mapa final'!#REF!="Baja",'Mapa final'!#REF!="Catastrófico"),CONCATENATE("R10C",'Mapa final'!#REF!),"")</f>
        <v>#REF!</v>
      </c>
      <c r="AM45" s="85" t="e">
        <f>IF(AND('Mapa final'!#REF!="Baja",'Mapa final'!#REF!="Catastrófico"),CONCATENATE("R10C",'Mapa final'!#REF!),"")</f>
        <v>#REF!</v>
      </c>
      <c r="AN45" s="85" t="e">
        <f>IF(AND('Mapa final'!#REF!="Baja",'Mapa final'!#REF!="Catastrófico"),CONCATENATE("R10C",'Mapa final'!#REF!),"")</f>
        <v>#REF!</v>
      </c>
      <c r="AO45" s="85" t="e">
        <f>IF(AND('Mapa final'!#REF!="Baja",'Mapa final'!#REF!="Catastrófico"),CONCATENATE("R10C",'Mapa final'!#REF!),"")</f>
        <v>#REF!</v>
      </c>
      <c r="AP45" s="85" t="e">
        <f>IF(AND('Mapa final'!#REF!="Baja",'Mapa final'!#REF!="Catastrófico"),CONCATENATE("R10C",'Mapa final'!#REF!),"")</f>
        <v>#REF!</v>
      </c>
      <c r="AQ45" s="86" t="e">
        <f>IF(AND('Mapa final'!#REF!="Baja",'Mapa final'!#REF!="Catastrófico"),CONCATENATE("R10C",'Mapa final'!#REF!),"")</f>
        <v>#REF!</v>
      </c>
      <c r="AR45" s="22"/>
      <c r="AS45" s="823"/>
      <c r="AT45" s="824"/>
      <c r="AU45" s="824"/>
      <c r="AV45" s="824"/>
      <c r="AW45" s="824"/>
      <c r="AX45" s="825"/>
    </row>
    <row r="46" spans="1:84" ht="18.600000000000001" customHeight="1" x14ac:dyDescent="0.4">
      <c r="A46" s="22"/>
      <c r="B46" s="812"/>
      <c r="C46" s="812"/>
      <c r="D46" s="813"/>
      <c r="E46" s="792" t="s">
        <v>105</v>
      </c>
      <c r="F46" s="793"/>
      <c r="G46" s="793"/>
      <c r="H46" s="793"/>
      <c r="I46" s="814"/>
      <c r="J46" s="96" t="e">
        <f>IF(AND('Mapa final'!#REF!="Muy Baja",'Mapa final'!#REF!="Leve"),CONCATENATE("R1C",'Mapa final'!#REF!),"")</f>
        <v>#REF!</v>
      </c>
      <c r="K46" s="97" t="e">
        <f>IF(AND('Mapa final'!#REF!="Muy Baja",'Mapa final'!#REF!="Leve"),CONCATENATE("R1C",'Mapa final'!#REF!),"")</f>
        <v>#REF!</v>
      </c>
      <c r="L46" s="97" t="e">
        <f>IF(AND('Mapa final'!#REF!="Muy Baja",'Mapa final'!#REF!="Leve"),CONCATENATE("R1C",'Mapa final'!#REF!),"")</f>
        <v>#REF!</v>
      </c>
      <c r="M46" s="97" t="e">
        <f>IF(AND('Mapa final'!#REF!="Muy Baja",'Mapa final'!#REF!="Leve"),CONCATENATE("R1C",'Mapa final'!#REF!),"")</f>
        <v>#REF!</v>
      </c>
      <c r="N46" s="97" t="e">
        <f>IF(AND('Mapa final'!#REF!="Muy Baja",'Mapa final'!#REF!="Leve"),CONCATENATE("R1C",'Mapa final'!#REF!),"")</f>
        <v>#REF!</v>
      </c>
      <c r="O46" s="97" t="e">
        <f>IF(AND('Mapa final'!#REF!="Muy Baja",'Mapa final'!#REF!="Leve"),CONCATENATE("R1C",'Mapa final'!#REF!),"")</f>
        <v>#REF!</v>
      </c>
      <c r="P46" s="97" t="e">
        <f>IF(AND('Mapa final'!#REF!="Muy Baja",'Mapa final'!#REF!="Leve"),CONCATENATE("R1C",'Mapa final'!#REF!),"")</f>
        <v>#REF!</v>
      </c>
      <c r="Q46" s="97" t="e">
        <f>IF(AND('Mapa final'!#REF!="Muy Baja",'Mapa final'!#REF!="Leve"),CONCATENATE("R1C",'Mapa final'!#REF!),"")</f>
        <v>#REF!</v>
      </c>
      <c r="R46" s="97" t="e">
        <f>IF(AND('Mapa final'!#REF!="Muy Baja",'Mapa final'!#REF!="Leve"),CONCATENATE("R1C",'Mapa final'!#REF!),"")</f>
        <v>#REF!</v>
      </c>
      <c r="S46" s="97" t="e">
        <f>IF(AND('Mapa final'!#REF!="Muy Baja",'Mapa final'!#REF!="Leve"),CONCATENATE("R1C",'Mapa final'!#REF!),"")</f>
        <v>#REF!</v>
      </c>
      <c r="T46" s="96" t="e">
        <f>IF(AND('Mapa final'!#REF!="Muy Baja",'Mapa final'!#REF!="Menor"),CONCATENATE("R1C",'Mapa final'!#REF!),"")</f>
        <v>#REF!</v>
      </c>
      <c r="U46" s="97" t="e">
        <f>IF(AND('Mapa final'!#REF!="Muy Baja",'Mapa final'!#REF!="Menor"),CONCATENATE("R1C",'Mapa final'!#REF!),"")</f>
        <v>#REF!</v>
      </c>
      <c r="V46" s="97" t="e">
        <f>IF(AND('Mapa final'!#REF!="Muy Baja",'Mapa final'!#REF!="Menor"),CONCATENATE("R1C",'Mapa final'!#REF!),"")</f>
        <v>#REF!</v>
      </c>
      <c r="W46" s="97" t="e">
        <f>IF(AND('Mapa final'!#REF!="Muy Baja",'Mapa final'!#REF!="Menor"),CONCATENATE("R1C",'Mapa final'!#REF!),"")</f>
        <v>#REF!</v>
      </c>
      <c r="X46" s="97" t="e">
        <f>IF(AND('Mapa final'!#REF!="Muy Baja",'Mapa final'!#REF!="Menor"),CONCATENATE("R1C",'Mapa final'!#REF!),"")</f>
        <v>#REF!</v>
      </c>
      <c r="Y46" s="98" t="e">
        <f>IF(AND('Mapa final'!#REF!="Muy Baja",'Mapa final'!#REF!="Menor"),CONCATENATE("R1C",'Mapa final'!#REF!),"")</f>
        <v>#REF!</v>
      </c>
      <c r="Z46" s="87" t="e">
        <f>IF(AND('Mapa final'!#REF!="Muy Baja",'Mapa final'!#REF!="Moderado"),CONCATENATE("R1C",'Mapa final'!#REF!),"")</f>
        <v>#REF!</v>
      </c>
      <c r="AA46" s="88" t="e">
        <f>IF(AND('Mapa final'!#REF!="Muy Baja",'Mapa final'!#REF!="Moderado"),CONCATENATE("R1C",'Mapa final'!#REF!),"")</f>
        <v>#REF!</v>
      </c>
      <c r="AB46" s="88" t="e">
        <f>IF(AND('Mapa final'!#REF!="Muy Baja",'Mapa final'!#REF!="Moderado"),CONCATENATE("R1C",'Mapa final'!#REF!),"")</f>
        <v>#REF!</v>
      </c>
      <c r="AC46" s="88" t="e">
        <f>IF(AND('Mapa final'!#REF!="Muy Baja",'Mapa final'!#REF!="Moderado"),CONCATENATE("R1C",'Mapa final'!#REF!),"")</f>
        <v>#REF!</v>
      </c>
      <c r="AD46" s="88" t="e">
        <f>IF(AND('Mapa final'!#REF!="Muy Baja",'Mapa final'!#REF!="Moderado"),CONCATENATE("R1C",'Mapa final'!#REF!),"")</f>
        <v>#REF!</v>
      </c>
      <c r="AE46" s="89" t="e">
        <f>IF(AND('Mapa final'!#REF!="Muy Baja",'Mapa final'!#REF!="Moderado"),CONCATENATE("R1C",'Mapa final'!#REF!),"")</f>
        <v>#REF!</v>
      </c>
      <c r="AF46" s="68" t="e">
        <f>IF(AND('Mapa final'!#REF!="Muy Baja",'Mapa final'!#REF!="Mayor"),CONCATENATE("R1C",'Mapa final'!#REF!),"")</f>
        <v>#REF!</v>
      </c>
      <c r="AG46" s="69" t="e">
        <f>IF(AND('Mapa final'!#REF!="Muy Baja",'Mapa final'!#REF!="Mayor"),CONCATENATE("R1C",'Mapa final'!#REF!),"")</f>
        <v>#REF!</v>
      </c>
      <c r="AH46" s="69" t="e">
        <f>IF(AND('Mapa final'!#REF!="Muy Baja",'Mapa final'!#REF!="Mayor"),CONCATENATE("R1C",'Mapa final'!#REF!),"")</f>
        <v>#REF!</v>
      </c>
      <c r="AI46" s="69" t="e">
        <f>IF(AND('Mapa final'!#REF!="Muy Baja",'Mapa final'!#REF!="Mayor"),CONCATENATE("R1C",'Mapa final'!#REF!),"")</f>
        <v>#REF!</v>
      </c>
      <c r="AJ46" s="69" t="e">
        <f>IF(AND('Mapa final'!#REF!="Muy Baja",'Mapa final'!#REF!="Mayor"),CONCATENATE("R1C",'Mapa final'!#REF!),"")</f>
        <v>#REF!</v>
      </c>
      <c r="AK46" s="70" t="e">
        <f>IF(AND('Mapa final'!#REF!="Muy Baja",'Mapa final'!#REF!="Mayor"),CONCATENATE("R1C",'Mapa final'!#REF!),"")</f>
        <v>#REF!</v>
      </c>
      <c r="AL46" s="71" t="e">
        <f>IF(AND('Mapa final'!#REF!="Muy Baja",'Mapa final'!#REF!="Catastrófico"),CONCATENATE("R1C",'Mapa final'!#REF!),"")</f>
        <v>#REF!</v>
      </c>
      <c r="AM46" s="72" t="e">
        <f>IF(AND('Mapa final'!#REF!="Muy Baja",'Mapa final'!#REF!="Catastrófico"),CONCATENATE("R1C",'Mapa final'!#REF!),"")</f>
        <v>#REF!</v>
      </c>
      <c r="AN46" s="72" t="e">
        <f>IF(AND('Mapa final'!#REF!="Muy Baja",'Mapa final'!#REF!="Catastrófico"),CONCATENATE("R1C",'Mapa final'!#REF!),"")</f>
        <v>#REF!</v>
      </c>
      <c r="AO46" s="72" t="e">
        <f>IF(AND('Mapa final'!#REF!="Muy Baja",'Mapa final'!#REF!="Catastrófico"),CONCATENATE("R1C",'Mapa final'!#REF!),"")</f>
        <v>#REF!</v>
      </c>
      <c r="AP46" s="72" t="e">
        <f>IF(AND('Mapa final'!#REF!="Muy Baja",'Mapa final'!#REF!="Catastrófico"),CONCATENATE("R1C",'Mapa final'!#REF!),"")</f>
        <v>#REF!</v>
      </c>
      <c r="AQ46" s="73" t="e">
        <f>IF(AND('Mapa final'!#REF!="Muy Baja",'Mapa final'!#REF!="Catastrófico"),CONCATENATE("R1C",'Mapa final'!#REF!),"")</f>
        <v>#REF!</v>
      </c>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row>
    <row r="47" spans="1:84" ht="18.600000000000001" customHeight="1" x14ac:dyDescent="0.4">
      <c r="A47" s="22"/>
      <c r="B47" s="812"/>
      <c r="C47" s="812"/>
      <c r="D47" s="813"/>
      <c r="E47" s="794"/>
      <c r="F47" s="795"/>
      <c r="G47" s="795"/>
      <c r="H47" s="795"/>
      <c r="I47" s="815"/>
      <c r="J47" s="99" t="e">
        <f>IF(AND('Mapa final'!#REF!="Muy Baja",'Mapa final'!#REF!="Leve"),CONCATENATE("R2C",'Mapa final'!#REF!),"")</f>
        <v>#REF!</v>
      </c>
      <c r="K47" s="100" t="e">
        <f>IF(AND('Mapa final'!#REF!="Muy Baja",'Mapa final'!#REF!="Leve"),CONCATENATE("R2C",'Mapa final'!#REF!),"")</f>
        <v>#REF!</v>
      </c>
      <c r="L47" s="100" t="e">
        <f>IF(AND('Mapa final'!#REF!="Muy Baja",'Mapa final'!#REF!="Leve"),CONCATENATE("R2C",'Mapa final'!#REF!),"")</f>
        <v>#REF!</v>
      </c>
      <c r="M47" s="100" t="e">
        <f>IF(AND('Mapa final'!#REF!="Muy Baja",'Mapa final'!#REF!="Leve"),CONCATENATE("R2C",'Mapa final'!#REF!),"")</f>
        <v>#REF!</v>
      </c>
      <c r="N47" s="100" t="e">
        <f>IF(AND('Mapa final'!#REF!="Muy Baja",'Mapa final'!#REF!="Leve"),CONCATENATE("R2C",'Mapa final'!#REF!),"")</f>
        <v>#REF!</v>
      </c>
      <c r="O47" s="100" t="e">
        <f>IF(AND('Mapa final'!#REF!="Muy Baja",'Mapa final'!#REF!="Leve"),CONCATENATE("R2C",'Mapa final'!#REF!),"")</f>
        <v>#REF!</v>
      </c>
      <c r="P47" s="100" t="e">
        <f>IF(AND('Mapa final'!#REF!="Muy Baja",'Mapa final'!#REF!="Leve"),CONCATENATE("R2C",'Mapa final'!#REF!),"")</f>
        <v>#REF!</v>
      </c>
      <c r="Q47" s="100" t="e">
        <f>IF(AND('Mapa final'!#REF!="Muy Baja",'Mapa final'!#REF!="Leve"),CONCATENATE("R2C",'Mapa final'!#REF!),"")</f>
        <v>#REF!</v>
      </c>
      <c r="R47" s="100" t="e">
        <f>IF(AND('Mapa final'!#REF!="Muy Baja",'Mapa final'!#REF!="Leve"),CONCATENATE("R2C",'Mapa final'!#REF!),"")</f>
        <v>#REF!</v>
      </c>
      <c r="S47" s="100" t="e">
        <f>IF(AND('Mapa final'!#REF!="Muy Baja",'Mapa final'!#REF!="Leve"),CONCATENATE("R2C",'Mapa final'!#REF!),"")</f>
        <v>#REF!</v>
      </c>
      <c r="T47" s="99" t="e">
        <f>IF(AND('Mapa final'!#REF!="Muy Baja",'Mapa final'!#REF!="Menor"),CONCATENATE("R2C",'Mapa final'!#REF!),"")</f>
        <v>#REF!</v>
      </c>
      <c r="U47" s="100" t="e">
        <f>IF(AND('Mapa final'!#REF!="Muy Baja",'Mapa final'!#REF!="Menor"),CONCATENATE("R2C",'Mapa final'!#REF!),"")</f>
        <v>#REF!</v>
      </c>
      <c r="V47" s="100" t="e">
        <f>IF(AND('Mapa final'!#REF!="Muy Baja",'Mapa final'!#REF!="Menor"),CONCATENATE("R2C",'Mapa final'!#REF!),"")</f>
        <v>#REF!</v>
      </c>
      <c r="W47" s="100" t="e">
        <f>IF(AND('Mapa final'!#REF!="Muy Baja",'Mapa final'!#REF!="Menor"),CONCATENATE("R2C",'Mapa final'!#REF!),"")</f>
        <v>#REF!</v>
      </c>
      <c r="X47" s="100" t="e">
        <f>IF(AND('Mapa final'!#REF!="Muy Baja",'Mapa final'!#REF!="Menor"),CONCATENATE("R2C",'Mapa final'!#REF!),"")</f>
        <v>#REF!</v>
      </c>
      <c r="Y47" s="101" t="e">
        <f>IF(AND('Mapa final'!#REF!="Muy Baja",'Mapa final'!#REF!="Menor"),CONCATENATE("R2C",'Mapa final'!#REF!),"")</f>
        <v>#REF!</v>
      </c>
      <c r="Z47" s="90" t="e">
        <f>IF(AND('Mapa final'!#REF!="Muy Baja",'Mapa final'!#REF!="Moderado"),CONCATENATE("R2C",'Mapa final'!#REF!),"")</f>
        <v>#REF!</v>
      </c>
      <c r="AA47" s="91" t="e">
        <f>IF(AND('Mapa final'!#REF!="Muy Baja",'Mapa final'!#REF!="Moderado"),CONCATENATE("R2C",'Mapa final'!#REF!),"")</f>
        <v>#REF!</v>
      </c>
      <c r="AB47" s="91" t="e">
        <f>IF(AND('Mapa final'!#REF!="Muy Baja",'Mapa final'!#REF!="Moderado"),CONCATENATE("R2C",'Mapa final'!#REF!),"")</f>
        <v>#REF!</v>
      </c>
      <c r="AC47" s="91" t="e">
        <f>IF(AND('Mapa final'!#REF!="Muy Baja",'Mapa final'!#REF!="Moderado"),CONCATENATE("R2C",'Mapa final'!#REF!),"")</f>
        <v>#REF!</v>
      </c>
      <c r="AD47" s="91" t="e">
        <f>IF(AND('Mapa final'!#REF!="Muy Baja",'Mapa final'!#REF!="Moderado"),CONCATENATE("R2C",'Mapa final'!#REF!),"")</f>
        <v>#REF!</v>
      </c>
      <c r="AE47" s="92" t="e">
        <f>IF(AND('Mapa final'!#REF!="Muy Baja",'Mapa final'!#REF!="Moderado"),CONCATENATE("R2C",'Mapa final'!#REF!),"")</f>
        <v>#REF!</v>
      </c>
      <c r="AF47" s="74" t="e">
        <f>IF(AND('Mapa final'!#REF!="Muy Baja",'Mapa final'!#REF!="Mayor"),CONCATENATE("R2C",'Mapa final'!#REF!),"")</f>
        <v>#REF!</v>
      </c>
      <c r="AG47" s="75" t="e">
        <f>IF(AND('Mapa final'!#REF!="Muy Baja",'Mapa final'!#REF!="Mayor"),CONCATENATE("R2C",'Mapa final'!#REF!),"")</f>
        <v>#REF!</v>
      </c>
      <c r="AH47" s="75" t="e">
        <f>IF(AND('Mapa final'!#REF!="Muy Baja",'Mapa final'!#REF!="Mayor"),CONCATENATE("R2C",'Mapa final'!#REF!),"")</f>
        <v>#REF!</v>
      </c>
      <c r="AI47" s="75" t="e">
        <f>IF(AND('Mapa final'!#REF!="Muy Baja",'Mapa final'!#REF!="Mayor"),CONCATENATE("R2C",'Mapa final'!#REF!),"")</f>
        <v>#REF!</v>
      </c>
      <c r="AJ47" s="75" t="e">
        <f>IF(AND('Mapa final'!#REF!="Muy Baja",'Mapa final'!#REF!="Mayor"),CONCATENATE("R2C",'Mapa final'!#REF!),"")</f>
        <v>#REF!</v>
      </c>
      <c r="AK47" s="76" t="e">
        <f>IF(AND('Mapa final'!#REF!="Muy Baja",'Mapa final'!#REF!="Mayor"),CONCATENATE("R2C",'Mapa final'!#REF!),"")</f>
        <v>#REF!</v>
      </c>
      <c r="AL47" s="77" t="e">
        <f>IF(AND('Mapa final'!#REF!="Muy Baja",'Mapa final'!#REF!="Catastrófico"),CONCATENATE("R2C",'Mapa final'!#REF!),"")</f>
        <v>#REF!</v>
      </c>
      <c r="AM47" s="78" t="e">
        <f>IF(AND('Mapa final'!#REF!="Muy Baja",'Mapa final'!#REF!="Catastrófico"),CONCATENATE("R2C",'Mapa final'!#REF!),"")</f>
        <v>#REF!</v>
      </c>
      <c r="AN47" s="78" t="e">
        <f>IF(AND('Mapa final'!#REF!="Muy Baja",'Mapa final'!#REF!="Catastrófico"),CONCATENATE("R2C",'Mapa final'!#REF!),"")</f>
        <v>#REF!</v>
      </c>
      <c r="AO47" s="78" t="e">
        <f>IF(AND('Mapa final'!#REF!="Muy Baja",'Mapa final'!#REF!="Catastrófico"),CONCATENATE("R2C",'Mapa final'!#REF!),"")</f>
        <v>#REF!</v>
      </c>
      <c r="AP47" s="78" t="e">
        <f>IF(AND('Mapa final'!#REF!="Muy Baja",'Mapa final'!#REF!="Catastrófico"),CONCATENATE("R2C",'Mapa final'!#REF!),"")</f>
        <v>#REF!</v>
      </c>
      <c r="AQ47" s="79" t="e">
        <f>IF(AND('Mapa final'!#REF!="Muy Baja",'Mapa final'!#REF!="Catastrófico"),CONCATENATE("R2C",'Mapa final'!#REF!),"")</f>
        <v>#REF!</v>
      </c>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row>
    <row r="48" spans="1:84" ht="18.600000000000001" customHeight="1" x14ac:dyDescent="0.4">
      <c r="A48" s="22"/>
      <c r="B48" s="812"/>
      <c r="C48" s="812"/>
      <c r="D48" s="813"/>
      <c r="E48" s="794"/>
      <c r="F48" s="795"/>
      <c r="G48" s="795"/>
      <c r="H48" s="795"/>
      <c r="I48" s="815"/>
      <c r="J48" s="99" t="e">
        <f>IF(AND('Mapa final'!#REF!="Muy Baja",'Mapa final'!#REF!="Leve"),CONCATENATE("R3C",'Mapa final'!#REF!),"")</f>
        <v>#REF!</v>
      </c>
      <c r="K48" s="100" t="e">
        <f>IF(AND('Mapa final'!#REF!="Muy Baja",'Mapa final'!#REF!="Leve"),CONCATENATE("R3C",'Mapa final'!#REF!),"")</f>
        <v>#REF!</v>
      </c>
      <c r="L48" s="100" t="e">
        <f>IF(AND('Mapa final'!#REF!="Muy Baja",'Mapa final'!#REF!="Leve"),CONCATENATE("R3C",'Mapa final'!#REF!),"")</f>
        <v>#REF!</v>
      </c>
      <c r="M48" s="100" t="e">
        <f>IF(AND('Mapa final'!#REF!="Muy Baja",'Mapa final'!#REF!="Leve"),CONCATENATE("R3C",'Mapa final'!#REF!),"")</f>
        <v>#REF!</v>
      </c>
      <c r="N48" s="100" t="e">
        <f>IF(AND('Mapa final'!#REF!="Muy Baja",'Mapa final'!#REF!="Leve"),CONCATENATE("R3C",'Mapa final'!#REF!),"")</f>
        <v>#REF!</v>
      </c>
      <c r="O48" s="100" t="e">
        <f>IF(AND('Mapa final'!#REF!="Muy Baja",'Mapa final'!#REF!="Leve"),CONCATENATE("R3C",'Mapa final'!#REF!),"")</f>
        <v>#REF!</v>
      </c>
      <c r="P48" s="100" t="e">
        <f>IF(AND('Mapa final'!#REF!="Muy Baja",'Mapa final'!#REF!="Leve"),CONCATENATE("R3C",'Mapa final'!#REF!),"")</f>
        <v>#REF!</v>
      </c>
      <c r="Q48" s="100" t="e">
        <f>IF(AND('Mapa final'!#REF!="Muy Baja",'Mapa final'!#REF!="Leve"),CONCATENATE("R3C",'Mapa final'!#REF!),"")</f>
        <v>#REF!</v>
      </c>
      <c r="R48" s="100" t="e">
        <f>IF(AND('Mapa final'!#REF!="Muy Baja",'Mapa final'!#REF!="Leve"),CONCATENATE("R3C",'Mapa final'!#REF!),"")</f>
        <v>#REF!</v>
      </c>
      <c r="S48" s="100" t="e">
        <f>IF(AND('Mapa final'!#REF!="Muy Baja",'Mapa final'!#REF!="Leve"),CONCATENATE("R3C",'Mapa final'!#REF!),"")</f>
        <v>#REF!</v>
      </c>
      <c r="T48" s="99" t="e">
        <f>IF(AND('Mapa final'!#REF!="Muy Baja",'Mapa final'!#REF!="Menor"),CONCATENATE("R3C",'Mapa final'!#REF!),"")</f>
        <v>#REF!</v>
      </c>
      <c r="U48" s="100" t="e">
        <f>IF(AND('Mapa final'!#REF!="Muy Baja",'Mapa final'!#REF!="Menor"),CONCATENATE("R3C",'Mapa final'!#REF!),"")</f>
        <v>#REF!</v>
      </c>
      <c r="V48" s="100" t="e">
        <f>IF(AND('Mapa final'!#REF!="Muy Baja",'Mapa final'!#REF!="Menor"),CONCATENATE("R3C",'Mapa final'!#REF!),"")</f>
        <v>#REF!</v>
      </c>
      <c r="W48" s="100" t="e">
        <f>IF(AND('Mapa final'!#REF!="Muy Baja",'Mapa final'!#REF!="Menor"),CONCATENATE("R3C",'Mapa final'!#REF!),"")</f>
        <v>#REF!</v>
      </c>
      <c r="X48" s="100" t="e">
        <f>IF(AND('Mapa final'!#REF!="Muy Baja",'Mapa final'!#REF!="Menor"),CONCATENATE("R3C",'Mapa final'!#REF!),"")</f>
        <v>#REF!</v>
      </c>
      <c r="Y48" s="101" t="e">
        <f>IF(AND('Mapa final'!#REF!="Muy Baja",'Mapa final'!#REF!="Menor"),CONCATENATE("R3C",'Mapa final'!#REF!),"")</f>
        <v>#REF!</v>
      </c>
      <c r="Z48" s="90" t="e">
        <f>IF(AND('Mapa final'!#REF!="Muy Baja",'Mapa final'!#REF!="Moderado"),CONCATENATE("R3C",'Mapa final'!#REF!),"")</f>
        <v>#REF!</v>
      </c>
      <c r="AA48" s="91" t="e">
        <f>IF(AND('Mapa final'!#REF!="Muy Baja",'Mapa final'!#REF!="Moderado"),CONCATENATE("R3C",'Mapa final'!#REF!),"")</f>
        <v>#REF!</v>
      </c>
      <c r="AB48" s="91" t="e">
        <f>IF(AND('Mapa final'!#REF!="Muy Baja",'Mapa final'!#REF!="Moderado"),CONCATENATE("R3C",'Mapa final'!#REF!),"")</f>
        <v>#REF!</v>
      </c>
      <c r="AC48" s="91" t="e">
        <f>IF(AND('Mapa final'!#REF!="Muy Baja",'Mapa final'!#REF!="Moderado"),CONCATENATE("R3C",'Mapa final'!#REF!),"")</f>
        <v>#REF!</v>
      </c>
      <c r="AD48" s="91" t="e">
        <f>IF(AND('Mapa final'!#REF!="Muy Baja",'Mapa final'!#REF!="Moderado"),CONCATENATE("R3C",'Mapa final'!#REF!),"")</f>
        <v>#REF!</v>
      </c>
      <c r="AE48" s="92" t="e">
        <f>IF(AND('Mapa final'!#REF!="Muy Baja",'Mapa final'!#REF!="Moderado"),CONCATENATE("R3C",'Mapa final'!#REF!),"")</f>
        <v>#REF!</v>
      </c>
      <c r="AF48" s="74" t="e">
        <f>IF(AND('Mapa final'!#REF!="Muy Baja",'Mapa final'!#REF!="Mayor"),CONCATENATE("R3C",'Mapa final'!#REF!),"")</f>
        <v>#REF!</v>
      </c>
      <c r="AG48" s="75" t="e">
        <f>IF(AND('Mapa final'!#REF!="Muy Baja",'Mapa final'!#REF!="Mayor"),CONCATENATE("R3C",'Mapa final'!#REF!),"")</f>
        <v>#REF!</v>
      </c>
      <c r="AH48" s="75" t="e">
        <f>IF(AND('Mapa final'!#REF!="Muy Baja",'Mapa final'!#REF!="Mayor"),CONCATENATE("R3C",'Mapa final'!#REF!),"")</f>
        <v>#REF!</v>
      </c>
      <c r="AI48" s="75" t="e">
        <f>IF(AND('Mapa final'!#REF!="Muy Baja",'Mapa final'!#REF!="Mayor"),CONCATENATE("R3C",'Mapa final'!#REF!),"")</f>
        <v>#REF!</v>
      </c>
      <c r="AJ48" s="75" t="e">
        <f>IF(AND('Mapa final'!#REF!="Muy Baja",'Mapa final'!#REF!="Mayor"),CONCATENATE("R3C",'Mapa final'!#REF!),"")</f>
        <v>#REF!</v>
      </c>
      <c r="AK48" s="76" t="e">
        <f>IF(AND('Mapa final'!#REF!="Muy Baja",'Mapa final'!#REF!="Mayor"),CONCATENATE("R3C",'Mapa final'!#REF!),"")</f>
        <v>#REF!</v>
      </c>
      <c r="AL48" s="77" t="e">
        <f>IF(AND('Mapa final'!#REF!="Muy Baja",'Mapa final'!#REF!="Catastrófico"),CONCATENATE("R3C",'Mapa final'!#REF!),"")</f>
        <v>#REF!</v>
      </c>
      <c r="AM48" s="78" t="e">
        <f>IF(AND('Mapa final'!#REF!="Muy Baja",'Mapa final'!#REF!="Catastrófico"),CONCATENATE("R3C",'Mapa final'!#REF!),"")</f>
        <v>#REF!</v>
      </c>
      <c r="AN48" s="78" t="e">
        <f>IF(AND('Mapa final'!#REF!="Muy Baja",'Mapa final'!#REF!="Catastrófico"),CONCATENATE("R3C",'Mapa final'!#REF!),"")</f>
        <v>#REF!</v>
      </c>
      <c r="AO48" s="78" t="e">
        <f>IF(AND('Mapa final'!#REF!="Muy Baja",'Mapa final'!#REF!="Catastrófico"),CONCATENATE("R3C",'Mapa final'!#REF!),"")</f>
        <v>#REF!</v>
      </c>
      <c r="AP48" s="78" t="e">
        <f>IF(AND('Mapa final'!#REF!="Muy Baja",'Mapa final'!#REF!="Catastrófico"),CONCATENATE("R3C",'Mapa final'!#REF!),"")</f>
        <v>#REF!</v>
      </c>
      <c r="AQ48" s="79" t="e">
        <f>IF(AND('Mapa final'!#REF!="Muy Baja",'Mapa final'!#REF!="Catastrófico"),CONCATENATE("R3C",'Mapa final'!#REF!),"")</f>
        <v>#REF!</v>
      </c>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row>
    <row r="49" spans="1:84" ht="18.600000000000001" customHeight="1" x14ac:dyDescent="0.4">
      <c r="A49" s="22"/>
      <c r="B49" s="812"/>
      <c r="C49" s="812"/>
      <c r="D49" s="813"/>
      <c r="E49" s="794"/>
      <c r="F49" s="795"/>
      <c r="G49" s="795"/>
      <c r="H49" s="795"/>
      <c r="I49" s="815"/>
      <c r="J49" s="99" t="e">
        <f>IF(AND('Mapa final'!#REF!="Muy Baja",'Mapa final'!#REF!="Leve"),CONCATENATE("R4C",'Mapa final'!#REF!),"")</f>
        <v>#REF!</v>
      </c>
      <c r="K49" s="100" t="e">
        <f>IF(AND('Mapa final'!#REF!="Muy Baja",'Mapa final'!#REF!="Leve"),CONCATENATE("R4C",'Mapa final'!#REF!),"")</f>
        <v>#REF!</v>
      </c>
      <c r="L49" s="100" t="e">
        <f>IF(AND('Mapa final'!#REF!="Muy Baja",'Mapa final'!#REF!="Leve"),CONCATENATE("R4C",'Mapa final'!#REF!),"")</f>
        <v>#REF!</v>
      </c>
      <c r="M49" s="100" t="e">
        <f>IF(AND('Mapa final'!#REF!="Muy Baja",'Mapa final'!#REF!="Leve"),CONCATENATE("R4C",'Mapa final'!#REF!),"")</f>
        <v>#REF!</v>
      </c>
      <c r="N49" s="100" t="e">
        <f>IF(AND('Mapa final'!#REF!="Muy Baja",'Mapa final'!#REF!="Leve"),CONCATENATE("R4C",'Mapa final'!#REF!),"")</f>
        <v>#REF!</v>
      </c>
      <c r="O49" s="100" t="e">
        <f>IF(AND('Mapa final'!#REF!="Muy Baja",'Mapa final'!#REF!="Leve"),CONCATENATE("R4C",'Mapa final'!#REF!),"")</f>
        <v>#REF!</v>
      </c>
      <c r="P49" s="100" t="e">
        <f>IF(AND('Mapa final'!#REF!="Muy Baja",'Mapa final'!#REF!="Leve"),CONCATENATE("R4C",'Mapa final'!#REF!),"")</f>
        <v>#REF!</v>
      </c>
      <c r="Q49" s="100" t="e">
        <f>IF(AND('Mapa final'!#REF!="Muy Baja",'Mapa final'!#REF!="Leve"),CONCATENATE("R4C",'Mapa final'!#REF!),"")</f>
        <v>#REF!</v>
      </c>
      <c r="R49" s="100" t="e">
        <f>IF(AND('Mapa final'!#REF!="Muy Baja",'Mapa final'!#REF!="Leve"),CONCATENATE("R4C",'Mapa final'!#REF!),"")</f>
        <v>#REF!</v>
      </c>
      <c r="S49" s="100" t="e">
        <f>IF(AND('Mapa final'!#REF!="Muy Baja",'Mapa final'!#REF!="Leve"),CONCATENATE("R4C",'Mapa final'!#REF!),"")</f>
        <v>#REF!</v>
      </c>
      <c r="T49" s="99" t="e">
        <f>IF(AND('Mapa final'!#REF!="Muy Baja",'Mapa final'!#REF!="Menor"),CONCATENATE("R4C",'Mapa final'!#REF!),"")</f>
        <v>#REF!</v>
      </c>
      <c r="U49" s="100" t="e">
        <f>IF(AND('Mapa final'!#REF!="Muy Baja",'Mapa final'!#REF!="Menor"),CONCATENATE("R4C",'Mapa final'!#REF!),"")</f>
        <v>#REF!</v>
      </c>
      <c r="V49" s="100" t="e">
        <f>IF(AND('Mapa final'!#REF!="Muy Baja",'Mapa final'!#REF!="Menor"),CONCATENATE("R4C",'Mapa final'!#REF!),"")</f>
        <v>#REF!</v>
      </c>
      <c r="W49" s="100" t="e">
        <f>IF(AND('Mapa final'!#REF!="Muy Baja",'Mapa final'!#REF!="Menor"),CONCATENATE("R4C",'Mapa final'!#REF!),"")</f>
        <v>#REF!</v>
      </c>
      <c r="X49" s="100" t="e">
        <f>IF(AND('Mapa final'!#REF!="Muy Baja",'Mapa final'!#REF!="Menor"),CONCATENATE("R4C",'Mapa final'!#REF!),"")</f>
        <v>#REF!</v>
      </c>
      <c r="Y49" s="101" t="e">
        <f>IF(AND('Mapa final'!#REF!="Muy Baja",'Mapa final'!#REF!="Menor"),CONCATENATE("R4C",'Mapa final'!#REF!),"")</f>
        <v>#REF!</v>
      </c>
      <c r="Z49" s="90" t="e">
        <f>IF(AND('Mapa final'!#REF!="Muy Baja",'Mapa final'!#REF!="Moderado"),CONCATENATE("R4C",'Mapa final'!#REF!),"")</f>
        <v>#REF!</v>
      </c>
      <c r="AA49" s="91" t="e">
        <f>IF(AND('Mapa final'!#REF!="Muy Baja",'Mapa final'!#REF!="Moderado"),CONCATENATE("R4C",'Mapa final'!#REF!),"")</f>
        <v>#REF!</v>
      </c>
      <c r="AB49" s="91" t="e">
        <f>IF(AND('Mapa final'!#REF!="Muy Baja",'Mapa final'!#REF!="Moderado"),CONCATENATE("R4C",'Mapa final'!#REF!),"")</f>
        <v>#REF!</v>
      </c>
      <c r="AC49" s="91" t="e">
        <f>IF(AND('Mapa final'!#REF!="Muy Baja",'Mapa final'!#REF!="Moderado"),CONCATENATE("R4C",'Mapa final'!#REF!),"")</f>
        <v>#REF!</v>
      </c>
      <c r="AD49" s="91" t="e">
        <f>IF(AND('Mapa final'!#REF!="Muy Baja",'Mapa final'!#REF!="Moderado"),CONCATENATE("R4C",'Mapa final'!#REF!),"")</f>
        <v>#REF!</v>
      </c>
      <c r="AE49" s="92" t="e">
        <f>IF(AND('Mapa final'!#REF!="Muy Baja",'Mapa final'!#REF!="Moderado"),CONCATENATE("R4C",'Mapa final'!#REF!),"")</f>
        <v>#REF!</v>
      </c>
      <c r="AF49" s="74" t="e">
        <f>IF(AND('Mapa final'!#REF!="Muy Baja",'Mapa final'!#REF!="Mayor"),CONCATENATE("R4C",'Mapa final'!#REF!),"")</f>
        <v>#REF!</v>
      </c>
      <c r="AG49" s="75" t="e">
        <f>IF(AND('Mapa final'!#REF!="Muy Baja",'Mapa final'!#REF!="Mayor"),CONCATENATE("R4C",'Mapa final'!#REF!),"")</f>
        <v>#REF!</v>
      </c>
      <c r="AH49" s="75" t="e">
        <f>IF(AND('Mapa final'!#REF!="Muy Baja",'Mapa final'!#REF!="Mayor"),CONCATENATE("R4C",'Mapa final'!#REF!),"")</f>
        <v>#REF!</v>
      </c>
      <c r="AI49" s="75" t="e">
        <f>IF(AND('Mapa final'!#REF!="Muy Baja",'Mapa final'!#REF!="Mayor"),CONCATENATE("R4C",'Mapa final'!#REF!),"")</f>
        <v>#REF!</v>
      </c>
      <c r="AJ49" s="75" t="e">
        <f>IF(AND('Mapa final'!#REF!="Muy Baja",'Mapa final'!#REF!="Mayor"),CONCATENATE("R4C",'Mapa final'!#REF!),"")</f>
        <v>#REF!</v>
      </c>
      <c r="AK49" s="76" t="e">
        <f>IF(AND('Mapa final'!#REF!="Muy Baja",'Mapa final'!#REF!="Mayor"),CONCATENATE("R4C",'Mapa final'!#REF!),"")</f>
        <v>#REF!</v>
      </c>
      <c r="AL49" s="77" t="e">
        <f>IF(AND('Mapa final'!#REF!="Muy Baja",'Mapa final'!#REF!="Catastrófico"),CONCATENATE("R4C",'Mapa final'!#REF!),"")</f>
        <v>#REF!</v>
      </c>
      <c r="AM49" s="78" t="e">
        <f>IF(AND('Mapa final'!#REF!="Muy Baja",'Mapa final'!#REF!="Catastrófico"),CONCATENATE("R4C",'Mapa final'!#REF!),"")</f>
        <v>#REF!</v>
      </c>
      <c r="AN49" s="78" t="e">
        <f>IF(AND('Mapa final'!#REF!="Muy Baja",'Mapa final'!#REF!="Catastrófico"),CONCATENATE("R4C",'Mapa final'!#REF!),"")</f>
        <v>#REF!</v>
      </c>
      <c r="AO49" s="78" t="e">
        <f>IF(AND('Mapa final'!#REF!="Muy Baja",'Mapa final'!#REF!="Catastrófico"),CONCATENATE("R4C",'Mapa final'!#REF!),"")</f>
        <v>#REF!</v>
      </c>
      <c r="AP49" s="78" t="e">
        <f>IF(AND('Mapa final'!#REF!="Muy Baja",'Mapa final'!#REF!="Catastrófico"),CONCATENATE("R4C",'Mapa final'!#REF!),"")</f>
        <v>#REF!</v>
      </c>
      <c r="AQ49" s="79" t="e">
        <f>IF(AND('Mapa final'!#REF!="Muy Baja",'Mapa final'!#REF!="Catastrófico"),CONCATENATE("R4C",'Mapa final'!#REF!),"")</f>
        <v>#REF!</v>
      </c>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row>
    <row r="50" spans="1:84" ht="18.600000000000001" customHeight="1" x14ac:dyDescent="0.4">
      <c r="A50" s="22"/>
      <c r="B50" s="812"/>
      <c r="C50" s="812"/>
      <c r="D50" s="813"/>
      <c r="E50" s="794"/>
      <c r="F50" s="795"/>
      <c r="G50" s="795"/>
      <c r="H50" s="795"/>
      <c r="I50" s="815"/>
      <c r="J50" s="99" t="e">
        <f>IF(AND('Mapa final'!#REF!="Muy Baja",'Mapa final'!#REF!="Leve"),CONCATENATE("R3C",'Mapa final'!#REF!),"")</f>
        <v>#REF!</v>
      </c>
      <c r="K50" s="100" t="e">
        <f>IF(AND('Mapa final'!#REF!="Muy Baja",'Mapa final'!#REF!="Leve"),CONCATENATE("R3C",'Mapa final'!#REF!),"")</f>
        <v>#REF!</v>
      </c>
      <c r="L50" s="100" t="e">
        <f>IF(AND('Mapa final'!#REF!="Muy Baja",'Mapa final'!#REF!="Leve"),CONCATENATE("R3C",'Mapa final'!#REF!),"")</f>
        <v>#REF!</v>
      </c>
      <c r="M50" s="100" t="e">
        <f>IF(AND('Mapa final'!#REF!="Muy Baja",'Mapa final'!#REF!="Leve"),CONCATENATE("R3C",'Mapa final'!#REF!),"")</f>
        <v>#REF!</v>
      </c>
      <c r="N50" s="100" t="e">
        <f>IF(AND('Mapa final'!#REF!="Muy Baja",'Mapa final'!#REF!="Leve"),CONCATENATE("R3C",'Mapa final'!#REF!),"")</f>
        <v>#REF!</v>
      </c>
      <c r="O50" s="100" t="e">
        <f>IF(AND('Mapa final'!#REF!="Muy Baja",'Mapa final'!#REF!="Leve"),CONCATENATE("R3C",'Mapa final'!#REF!),"")</f>
        <v>#REF!</v>
      </c>
      <c r="P50" s="100" t="e">
        <f>IF(AND('Mapa final'!#REF!="Muy Baja",'Mapa final'!#REF!="Leve"),CONCATENATE("R3C",'Mapa final'!#REF!),"")</f>
        <v>#REF!</v>
      </c>
      <c r="Q50" s="100" t="e">
        <f>IF(AND('Mapa final'!#REF!="Muy Baja",'Mapa final'!#REF!="Leve"),CONCATENATE("R3C",'Mapa final'!#REF!),"")</f>
        <v>#REF!</v>
      </c>
      <c r="R50" s="100" t="e">
        <f>IF(AND('Mapa final'!#REF!="Muy Baja",'Mapa final'!#REF!="Leve"),CONCATENATE("R3C",'Mapa final'!#REF!),"")</f>
        <v>#REF!</v>
      </c>
      <c r="S50" s="100" t="e">
        <f>IF(AND('Mapa final'!#REF!="Muy Baja",'Mapa final'!#REF!="Leve"),CONCATENATE("R3C",'Mapa final'!#REF!),"")</f>
        <v>#REF!</v>
      </c>
      <c r="T50" s="99" t="e">
        <f>IF(AND('Mapa final'!#REF!="Muy Baja",'Mapa final'!#REF!="Menor"),CONCATENATE("R3C",'Mapa final'!#REF!),"")</f>
        <v>#REF!</v>
      </c>
      <c r="U50" s="100" t="e">
        <f>IF(AND('Mapa final'!#REF!="Muy Baja",'Mapa final'!#REF!="Menor"),CONCATENATE("R3C",'Mapa final'!#REF!),"")</f>
        <v>#REF!</v>
      </c>
      <c r="V50" s="100" t="e">
        <f>IF(AND('Mapa final'!#REF!="Muy Baja",'Mapa final'!#REF!="Menor"),CONCATENATE("R3C",'Mapa final'!#REF!),"")</f>
        <v>#REF!</v>
      </c>
      <c r="W50" s="100" t="e">
        <f>IF(AND('Mapa final'!#REF!="Muy Baja",'Mapa final'!#REF!="Menor"),CONCATENATE("R3C",'Mapa final'!#REF!),"")</f>
        <v>#REF!</v>
      </c>
      <c r="X50" s="100" t="e">
        <f>IF(AND('Mapa final'!#REF!="Muy Baja",'Mapa final'!#REF!="Menor"),CONCATENATE("R3C",'Mapa final'!#REF!),"")</f>
        <v>#REF!</v>
      </c>
      <c r="Y50" s="101" t="e">
        <f>IF(AND('Mapa final'!#REF!="Muy Baja",'Mapa final'!#REF!="Menor"),CONCATENATE("R3C",'Mapa final'!#REF!),"")</f>
        <v>#REF!</v>
      </c>
      <c r="Z50" s="90" t="e">
        <f>IF(AND('Mapa final'!#REF!="Muy Baja",'Mapa final'!#REF!="Moderado"),CONCATENATE("R3C",'Mapa final'!#REF!),"")</f>
        <v>#REF!</v>
      </c>
      <c r="AA50" s="91" t="e">
        <f>IF(AND('Mapa final'!#REF!="Muy Baja",'Mapa final'!#REF!="Moderado"),CONCATENATE("R3C",'Mapa final'!#REF!),"")</f>
        <v>#REF!</v>
      </c>
      <c r="AB50" s="91" t="e">
        <f>IF(AND('Mapa final'!#REF!="Muy Baja",'Mapa final'!#REF!="Moderado"),CONCATENATE("R3C",'Mapa final'!#REF!),"")</f>
        <v>#REF!</v>
      </c>
      <c r="AC50" s="91" t="e">
        <f>IF(AND('Mapa final'!#REF!="Muy Baja",'Mapa final'!#REF!="Moderado"),CONCATENATE("R3C",'Mapa final'!#REF!),"")</f>
        <v>#REF!</v>
      </c>
      <c r="AD50" s="91" t="e">
        <f>IF(AND('Mapa final'!#REF!="Muy Baja",'Mapa final'!#REF!="Moderado"),CONCATENATE("R3C",'Mapa final'!#REF!),"")</f>
        <v>#REF!</v>
      </c>
      <c r="AE50" s="92" t="e">
        <f>IF(AND('Mapa final'!#REF!="Muy Baja",'Mapa final'!#REF!="Moderado"),CONCATENATE("R3C",'Mapa final'!#REF!),"")</f>
        <v>#REF!</v>
      </c>
      <c r="AF50" s="74" t="e">
        <f>IF(AND('Mapa final'!#REF!="Muy Baja",'Mapa final'!#REF!="Mayor"),CONCATENATE("R3C",'Mapa final'!#REF!),"")</f>
        <v>#REF!</v>
      </c>
      <c r="AG50" s="75" t="e">
        <f>IF(AND('Mapa final'!#REF!="Muy Baja",'Mapa final'!#REF!="Mayor"),CONCATENATE("R3C",'Mapa final'!#REF!),"")</f>
        <v>#REF!</v>
      </c>
      <c r="AH50" s="75" t="e">
        <f>IF(AND('Mapa final'!#REF!="Muy Baja",'Mapa final'!#REF!="Mayor"),CONCATENATE("R3C",'Mapa final'!#REF!),"")</f>
        <v>#REF!</v>
      </c>
      <c r="AI50" s="75" t="e">
        <f>IF(AND('Mapa final'!#REF!="Muy Baja",'Mapa final'!#REF!="Mayor"),CONCATENATE("R3C",'Mapa final'!#REF!),"")</f>
        <v>#REF!</v>
      </c>
      <c r="AJ50" s="75" t="e">
        <f>IF(AND('Mapa final'!#REF!="Muy Baja",'Mapa final'!#REF!="Mayor"),CONCATENATE("R3C",'Mapa final'!#REF!),"")</f>
        <v>#REF!</v>
      </c>
      <c r="AK50" s="76" t="e">
        <f>IF(AND('Mapa final'!#REF!="Muy Baja",'Mapa final'!#REF!="Mayor"),CONCATENATE("R3C",'Mapa final'!#REF!),"")</f>
        <v>#REF!</v>
      </c>
      <c r="AL50" s="77" t="e">
        <f>IF(AND('Mapa final'!#REF!="Muy Baja",'Mapa final'!#REF!="Catastrófico"),CONCATENATE("R3C",'Mapa final'!#REF!),"")</f>
        <v>#REF!</v>
      </c>
      <c r="AM50" s="78" t="e">
        <f>IF(AND('Mapa final'!#REF!="Muy Baja",'Mapa final'!#REF!="Catastrófico"),CONCATENATE("R3C",'Mapa final'!#REF!),"")</f>
        <v>#REF!</v>
      </c>
      <c r="AN50" s="78" t="e">
        <f>IF(AND('Mapa final'!#REF!="Muy Baja",'Mapa final'!#REF!="Catastrófico"),CONCATENATE("R3C",'Mapa final'!#REF!),"")</f>
        <v>#REF!</v>
      </c>
      <c r="AO50" s="78" t="e">
        <f>IF(AND('Mapa final'!#REF!="Muy Baja",'Mapa final'!#REF!="Catastrófico"),CONCATENATE("R3C",'Mapa final'!#REF!),"")</f>
        <v>#REF!</v>
      </c>
      <c r="AP50" s="78" t="e">
        <f>IF(AND('Mapa final'!#REF!="Muy Baja",'Mapa final'!#REF!="Catastrófico"),CONCATENATE("R3C",'Mapa final'!#REF!),"")</f>
        <v>#REF!</v>
      </c>
      <c r="AQ50" s="79" t="e">
        <f>IF(AND('Mapa final'!#REF!="Muy Baja",'Mapa final'!#REF!="Catastrófico"),CONCATENATE("R3C",'Mapa final'!#REF!),"")</f>
        <v>#REF!</v>
      </c>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row>
    <row r="51" spans="1:84" ht="18.600000000000001" customHeight="1" x14ac:dyDescent="0.4">
      <c r="A51" s="22"/>
      <c r="B51" s="812"/>
      <c r="C51" s="812"/>
      <c r="D51" s="813"/>
      <c r="E51" s="796"/>
      <c r="F51" s="797"/>
      <c r="G51" s="797"/>
      <c r="H51" s="797"/>
      <c r="I51" s="815"/>
      <c r="J51" s="99" t="e">
        <f>IF(AND('Mapa final'!#REF!="Muy Baja",'Mapa final'!#REF!="Leve"),CONCATENATE("R4C",'Mapa final'!#REF!),"")</f>
        <v>#REF!</v>
      </c>
      <c r="K51" s="100" t="e">
        <f>IF(AND('Mapa final'!#REF!="Muy Baja",'Mapa final'!#REF!="Leve"),CONCATENATE("R4C",'Mapa final'!#REF!),"")</f>
        <v>#REF!</v>
      </c>
      <c r="L51" s="100" t="e">
        <f>IF(AND('Mapa final'!#REF!="Muy Baja",'Mapa final'!#REF!="Leve"),CONCATENATE("R4C",'Mapa final'!#REF!),"")</f>
        <v>#REF!</v>
      </c>
      <c r="M51" s="100" t="e">
        <f>IF(AND('Mapa final'!#REF!="Muy Baja",'Mapa final'!#REF!="Leve"),CONCATENATE("R4C",'Mapa final'!#REF!),"")</f>
        <v>#REF!</v>
      </c>
      <c r="N51" s="100" t="e">
        <f>IF(AND('Mapa final'!#REF!="Muy Baja",'Mapa final'!#REF!="Leve"),CONCATENATE("R4C",'Mapa final'!#REF!),"")</f>
        <v>#REF!</v>
      </c>
      <c r="O51" s="100" t="e">
        <f>IF(AND('Mapa final'!#REF!="Muy Baja",'Mapa final'!#REF!="Leve"),CONCATENATE("R4C",'Mapa final'!#REF!),"")</f>
        <v>#REF!</v>
      </c>
      <c r="P51" s="100" t="e">
        <f>IF(AND('Mapa final'!#REF!="Muy Baja",'Mapa final'!#REF!="Leve"),CONCATENATE("R4C",'Mapa final'!#REF!),"")</f>
        <v>#REF!</v>
      </c>
      <c r="Q51" s="100" t="e">
        <f>IF(AND('Mapa final'!#REF!="Muy Baja",'Mapa final'!#REF!="Leve"),CONCATENATE("R4C",'Mapa final'!#REF!),"")</f>
        <v>#REF!</v>
      </c>
      <c r="R51" s="100" t="e">
        <f>IF(AND('Mapa final'!#REF!="Muy Baja",'Mapa final'!#REF!="Leve"),CONCATENATE("R4C",'Mapa final'!#REF!),"")</f>
        <v>#REF!</v>
      </c>
      <c r="S51" s="100" t="e">
        <f>IF(AND('Mapa final'!#REF!="Muy Baja",'Mapa final'!#REF!="Leve"),CONCATENATE("R4C",'Mapa final'!#REF!),"")</f>
        <v>#REF!</v>
      </c>
      <c r="T51" s="99" t="e">
        <f>IF(AND('Mapa final'!#REF!="Muy Baja",'Mapa final'!#REF!="Menor"),CONCATENATE("R4C",'Mapa final'!#REF!),"")</f>
        <v>#REF!</v>
      </c>
      <c r="U51" s="100" t="e">
        <f>IF(AND('Mapa final'!#REF!="Muy Baja",'Mapa final'!#REF!="Menor"),CONCATENATE("R4C",'Mapa final'!#REF!),"")</f>
        <v>#REF!</v>
      </c>
      <c r="V51" s="100" t="e">
        <f>IF(AND('Mapa final'!#REF!="Muy Baja",'Mapa final'!#REF!="Menor"),CONCATENATE("R4C",'Mapa final'!#REF!),"")</f>
        <v>#REF!</v>
      </c>
      <c r="W51" s="100" t="e">
        <f>IF(AND('Mapa final'!#REF!="Muy Baja",'Mapa final'!#REF!="Menor"),CONCATENATE("R4C",'Mapa final'!#REF!),"")</f>
        <v>#REF!</v>
      </c>
      <c r="X51" s="100" t="e">
        <f>IF(AND('Mapa final'!#REF!="Muy Baja",'Mapa final'!#REF!="Menor"),CONCATENATE("R4C",'Mapa final'!#REF!),"")</f>
        <v>#REF!</v>
      </c>
      <c r="Y51" s="101" t="e">
        <f>IF(AND('Mapa final'!#REF!="Muy Baja",'Mapa final'!#REF!="Menor"),CONCATENATE("R4C",'Mapa final'!#REF!),"")</f>
        <v>#REF!</v>
      </c>
      <c r="Z51" s="90" t="e">
        <f>IF(AND('Mapa final'!#REF!="Muy Baja",'Mapa final'!#REF!="Moderado"),CONCATENATE("R4C",'Mapa final'!#REF!),"")</f>
        <v>#REF!</v>
      </c>
      <c r="AA51" s="91" t="e">
        <f>IF(AND('Mapa final'!#REF!="Muy Baja",'Mapa final'!#REF!="Moderado"),CONCATENATE("R4C",'Mapa final'!#REF!),"")</f>
        <v>#REF!</v>
      </c>
      <c r="AB51" s="91" t="e">
        <f>IF(AND('Mapa final'!#REF!="Muy Baja",'Mapa final'!#REF!="Moderado"),CONCATENATE("R4C",'Mapa final'!#REF!),"")</f>
        <v>#REF!</v>
      </c>
      <c r="AC51" s="91" t="e">
        <f>IF(AND('Mapa final'!#REF!="Muy Baja",'Mapa final'!#REF!="Moderado"),CONCATENATE("R4C",'Mapa final'!#REF!),"")</f>
        <v>#REF!</v>
      </c>
      <c r="AD51" s="91" t="e">
        <f>IF(AND('Mapa final'!#REF!="Muy Baja",'Mapa final'!#REF!="Moderado"),CONCATENATE("R4C",'Mapa final'!#REF!),"")</f>
        <v>#REF!</v>
      </c>
      <c r="AE51" s="92" t="e">
        <f>IF(AND('Mapa final'!#REF!="Muy Baja",'Mapa final'!#REF!="Moderado"),CONCATENATE("R4C",'Mapa final'!#REF!),"")</f>
        <v>#REF!</v>
      </c>
      <c r="AF51" s="74" t="e">
        <f>IF(AND('Mapa final'!#REF!="Muy Baja",'Mapa final'!#REF!="Mayor"),CONCATENATE("R4C",'Mapa final'!#REF!),"")</f>
        <v>#REF!</v>
      </c>
      <c r="AG51" s="75" t="e">
        <f>IF(AND('Mapa final'!#REF!="Muy Baja",'Mapa final'!#REF!="Mayor"),CONCATENATE("R4C",'Mapa final'!#REF!),"")</f>
        <v>#REF!</v>
      </c>
      <c r="AH51" s="75" t="e">
        <f>IF(AND('Mapa final'!#REF!="Muy Baja",'Mapa final'!#REF!="Mayor"),CONCATENATE("R4C",'Mapa final'!#REF!),"")</f>
        <v>#REF!</v>
      </c>
      <c r="AI51" s="75" t="e">
        <f>IF(AND('Mapa final'!#REF!="Muy Baja",'Mapa final'!#REF!="Mayor"),CONCATENATE("R4C",'Mapa final'!#REF!),"")</f>
        <v>#REF!</v>
      </c>
      <c r="AJ51" s="75" t="e">
        <f>IF(AND('Mapa final'!#REF!="Muy Baja",'Mapa final'!#REF!="Mayor"),CONCATENATE("R4C",'Mapa final'!#REF!),"")</f>
        <v>#REF!</v>
      </c>
      <c r="AK51" s="76" t="e">
        <f>IF(AND('Mapa final'!#REF!="Muy Baja",'Mapa final'!#REF!="Mayor"),CONCATENATE("R4C",'Mapa final'!#REF!),"")</f>
        <v>#REF!</v>
      </c>
      <c r="AL51" s="77" t="e">
        <f>IF(AND('Mapa final'!#REF!="Muy Baja",'Mapa final'!#REF!="Catastrófico"),CONCATENATE("R4C",'Mapa final'!#REF!),"")</f>
        <v>#REF!</v>
      </c>
      <c r="AM51" s="78" t="e">
        <f>IF(AND('Mapa final'!#REF!="Muy Baja",'Mapa final'!#REF!="Catastrófico"),CONCATENATE("R4C",'Mapa final'!#REF!),"")</f>
        <v>#REF!</v>
      </c>
      <c r="AN51" s="78" t="e">
        <f>IF(AND('Mapa final'!#REF!="Muy Baja",'Mapa final'!#REF!="Catastrófico"),CONCATENATE("R4C",'Mapa final'!#REF!),"")</f>
        <v>#REF!</v>
      </c>
      <c r="AO51" s="78" t="e">
        <f>IF(AND('Mapa final'!#REF!="Muy Baja",'Mapa final'!#REF!="Catastrófico"),CONCATENATE("R4C",'Mapa final'!#REF!),"")</f>
        <v>#REF!</v>
      </c>
      <c r="AP51" s="78" t="e">
        <f>IF(AND('Mapa final'!#REF!="Muy Baja",'Mapa final'!#REF!="Catastrófico"),CONCATENATE("R4C",'Mapa final'!#REF!),"")</f>
        <v>#REF!</v>
      </c>
      <c r="AQ51" s="79" t="e">
        <f>IF(AND('Mapa final'!#REF!="Muy Baja",'Mapa final'!#REF!="Catastrófico"),CONCATENATE("R4C",'Mapa final'!#REF!),"")</f>
        <v>#REF!</v>
      </c>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row>
    <row r="52" spans="1:84" ht="18.600000000000001" customHeight="1" x14ac:dyDescent="0.4">
      <c r="A52" s="22"/>
      <c r="B52" s="812"/>
      <c r="C52" s="812"/>
      <c r="D52" s="813"/>
      <c r="E52" s="796"/>
      <c r="F52" s="797"/>
      <c r="G52" s="797"/>
      <c r="H52" s="797"/>
      <c r="I52" s="815"/>
      <c r="J52" s="99" t="e">
        <f>IF(AND('Mapa final'!#REF!="Muy Baja",'Mapa final'!#REF!="Leve"),CONCATENATE("R7C",'Mapa final'!#REF!),"")</f>
        <v>#REF!</v>
      </c>
      <c r="K52" s="100" t="e">
        <f>IF(AND('Mapa final'!#REF!="Muy Baja",'Mapa final'!#REF!="Leve"),CONCATENATE("R7C",'Mapa final'!#REF!),"")</f>
        <v>#REF!</v>
      </c>
      <c r="L52" s="100" t="e">
        <f>IF(AND('Mapa final'!#REF!="Muy Baja",'Mapa final'!#REF!="Leve"),CONCATENATE("R7C",'Mapa final'!#REF!),"")</f>
        <v>#REF!</v>
      </c>
      <c r="M52" s="100" t="e">
        <f>IF(AND('Mapa final'!#REF!="Muy Baja",'Mapa final'!#REF!="Leve"),CONCATENATE("R7C",'Mapa final'!#REF!),"")</f>
        <v>#REF!</v>
      </c>
      <c r="N52" s="100" t="e">
        <f>IF(AND('Mapa final'!#REF!="Muy Baja",'Mapa final'!#REF!="Leve"),CONCATENATE("R7C",'Mapa final'!#REF!),"")</f>
        <v>#REF!</v>
      </c>
      <c r="O52" s="100" t="e">
        <f>IF(AND('Mapa final'!#REF!="Muy Baja",'Mapa final'!#REF!="Leve"),CONCATENATE("R7C",'Mapa final'!#REF!),"")</f>
        <v>#REF!</v>
      </c>
      <c r="P52" s="100" t="e">
        <f>IF(AND('Mapa final'!#REF!="Muy Baja",'Mapa final'!#REF!="Leve"),CONCATENATE("R7C",'Mapa final'!#REF!),"")</f>
        <v>#REF!</v>
      </c>
      <c r="Q52" s="100" t="e">
        <f>IF(AND('Mapa final'!#REF!="Muy Baja",'Mapa final'!#REF!="Leve"),CONCATENATE("R7C",'Mapa final'!#REF!),"")</f>
        <v>#REF!</v>
      </c>
      <c r="R52" s="100" t="e">
        <f>IF(AND('Mapa final'!#REF!="Muy Baja",'Mapa final'!#REF!="Leve"),CONCATENATE("R7C",'Mapa final'!#REF!),"")</f>
        <v>#REF!</v>
      </c>
      <c r="S52" s="100" t="e">
        <f>IF(AND('Mapa final'!#REF!="Muy Baja",'Mapa final'!#REF!="Leve"),CONCATENATE("R7C",'Mapa final'!#REF!),"")</f>
        <v>#REF!</v>
      </c>
      <c r="T52" s="99" t="e">
        <f>IF(AND('Mapa final'!#REF!="Muy Baja",'Mapa final'!#REF!="Menor"),CONCATENATE("R7C",'Mapa final'!#REF!),"")</f>
        <v>#REF!</v>
      </c>
      <c r="U52" s="100" t="e">
        <f>IF(AND('Mapa final'!#REF!="Muy Baja",'Mapa final'!#REF!="Menor"),CONCATENATE("R7C",'Mapa final'!#REF!),"")</f>
        <v>#REF!</v>
      </c>
      <c r="V52" s="100" t="e">
        <f>IF(AND('Mapa final'!#REF!="Muy Baja",'Mapa final'!#REF!="Menor"),CONCATENATE("R7C",'Mapa final'!#REF!),"")</f>
        <v>#REF!</v>
      </c>
      <c r="W52" s="100" t="e">
        <f>IF(AND('Mapa final'!#REF!="Muy Baja",'Mapa final'!#REF!="Menor"),CONCATENATE("R7C",'Mapa final'!#REF!),"")</f>
        <v>#REF!</v>
      </c>
      <c r="X52" s="100" t="e">
        <f>IF(AND('Mapa final'!#REF!="Muy Baja",'Mapa final'!#REF!="Menor"),CONCATENATE("R7C",'Mapa final'!#REF!),"")</f>
        <v>#REF!</v>
      </c>
      <c r="Y52" s="101" t="e">
        <f>IF(AND('Mapa final'!#REF!="Muy Baja",'Mapa final'!#REF!="Menor"),CONCATENATE("R7C",'Mapa final'!#REF!),"")</f>
        <v>#REF!</v>
      </c>
      <c r="Z52" s="90" t="e">
        <f>IF(AND('Mapa final'!#REF!="Muy Baja",'Mapa final'!#REF!="Moderado"),CONCATENATE("R7C",'Mapa final'!#REF!),"")</f>
        <v>#REF!</v>
      </c>
      <c r="AA52" s="91" t="e">
        <f>IF(AND('Mapa final'!#REF!="Muy Baja",'Mapa final'!#REF!="Moderado"),CONCATENATE("R7C",'Mapa final'!#REF!),"")</f>
        <v>#REF!</v>
      </c>
      <c r="AB52" s="91" t="e">
        <f>IF(AND('Mapa final'!#REF!="Muy Baja",'Mapa final'!#REF!="Moderado"),CONCATENATE("R7C",'Mapa final'!#REF!),"")</f>
        <v>#REF!</v>
      </c>
      <c r="AC52" s="91" t="e">
        <f>IF(AND('Mapa final'!#REF!="Muy Baja",'Mapa final'!#REF!="Moderado"),CONCATENATE("R7C",'Mapa final'!#REF!),"")</f>
        <v>#REF!</v>
      </c>
      <c r="AD52" s="91" t="e">
        <f>IF(AND('Mapa final'!#REF!="Muy Baja",'Mapa final'!#REF!="Moderado"),CONCATENATE("R7C",'Mapa final'!#REF!),"")</f>
        <v>#REF!</v>
      </c>
      <c r="AE52" s="92" t="e">
        <f>IF(AND('Mapa final'!#REF!="Muy Baja",'Mapa final'!#REF!="Moderado"),CONCATENATE("R7C",'Mapa final'!#REF!),"")</f>
        <v>#REF!</v>
      </c>
      <c r="AF52" s="74" t="e">
        <f>IF(AND('Mapa final'!#REF!="Muy Baja",'Mapa final'!#REF!="Mayor"),CONCATENATE("R7C",'Mapa final'!#REF!),"")</f>
        <v>#REF!</v>
      </c>
      <c r="AG52" s="75" t="e">
        <f>IF(AND('Mapa final'!#REF!="Muy Baja",'Mapa final'!#REF!="Mayor"),CONCATENATE("R7C",'Mapa final'!#REF!),"")</f>
        <v>#REF!</v>
      </c>
      <c r="AH52" s="80" t="e">
        <f>IF(AND('Mapa final'!#REF!="Muy Baja",'Mapa final'!#REF!="Mayor"),CONCATENATE("R7C",'Mapa final'!#REF!),"")</f>
        <v>#REF!</v>
      </c>
      <c r="AI52" s="80" t="e">
        <f>IF(AND('Mapa final'!#REF!="Muy Baja",'Mapa final'!#REF!="Mayor"),CONCATENATE("R7C",'Mapa final'!#REF!),"")</f>
        <v>#REF!</v>
      </c>
      <c r="AJ52" s="80" t="e">
        <f>IF(AND('Mapa final'!#REF!="Muy Baja",'Mapa final'!#REF!="Mayor"),CONCATENATE("R7C",'Mapa final'!#REF!),"")</f>
        <v>#REF!</v>
      </c>
      <c r="AK52" s="76" t="e">
        <f>IF(AND('Mapa final'!#REF!="Muy Baja",'Mapa final'!#REF!="Mayor"),CONCATENATE("R7C",'Mapa final'!#REF!),"")</f>
        <v>#REF!</v>
      </c>
      <c r="AL52" s="77" t="e">
        <f>IF(AND('Mapa final'!#REF!="Muy Baja",'Mapa final'!#REF!="Catastrófico"),CONCATENATE("R7C",'Mapa final'!#REF!),"")</f>
        <v>#REF!</v>
      </c>
      <c r="AM52" s="78" t="e">
        <f>IF(AND('Mapa final'!#REF!="Muy Baja",'Mapa final'!#REF!="Catastrófico"),CONCATENATE("R7C",'Mapa final'!#REF!),"")</f>
        <v>#REF!</v>
      </c>
      <c r="AN52" s="78" t="e">
        <f>IF(AND('Mapa final'!#REF!="Muy Baja",'Mapa final'!#REF!="Catastrófico"),CONCATENATE("R7C",'Mapa final'!#REF!),"")</f>
        <v>#REF!</v>
      </c>
      <c r="AO52" s="78" t="e">
        <f>IF(AND('Mapa final'!#REF!="Muy Baja",'Mapa final'!#REF!="Catastrófico"),CONCATENATE("R7C",'Mapa final'!#REF!),"")</f>
        <v>#REF!</v>
      </c>
      <c r="AP52" s="78" t="e">
        <f>IF(AND('Mapa final'!#REF!="Muy Baja",'Mapa final'!#REF!="Catastrófico"),CONCATENATE("R7C",'Mapa final'!#REF!),"")</f>
        <v>#REF!</v>
      </c>
      <c r="AQ52" s="79" t="e">
        <f>IF(AND('Mapa final'!#REF!="Muy Baja",'Mapa final'!#REF!="Catastrófico"),CONCATENATE("R7C",'Mapa final'!#REF!),"")</f>
        <v>#REF!</v>
      </c>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row>
    <row r="53" spans="1:84" ht="18.600000000000001" customHeight="1" x14ac:dyDescent="0.4">
      <c r="A53" s="22"/>
      <c r="B53" s="812"/>
      <c r="C53" s="812"/>
      <c r="D53" s="813"/>
      <c r="E53" s="796"/>
      <c r="F53" s="797"/>
      <c r="G53" s="797"/>
      <c r="H53" s="797"/>
      <c r="I53" s="815"/>
      <c r="J53" s="99" t="e">
        <f>IF(AND('Mapa final'!#REF!="Muy Baja",'Mapa final'!#REF!="Leve"),CONCATENATE("R8C",'Mapa final'!#REF!),"")</f>
        <v>#REF!</v>
      </c>
      <c r="K53" s="100" t="e">
        <f>IF(AND('Mapa final'!#REF!="Muy Baja",'Mapa final'!#REF!="Leve"),CONCATENATE("R8C",'Mapa final'!#REF!),"")</f>
        <v>#REF!</v>
      </c>
      <c r="L53" s="100" t="e">
        <f>IF(AND('Mapa final'!#REF!="Muy Baja",'Mapa final'!#REF!="Leve"),CONCATENATE("R8C",'Mapa final'!#REF!),"")</f>
        <v>#REF!</v>
      </c>
      <c r="M53" s="100" t="e">
        <f>IF(AND('Mapa final'!#REF!="Muy Baja",'Mapa final'!#REF!="Leve"),CONCATENATE("R8C",'Mapa final'!#REF!),"")</f>
        <v>#REF!</v>
      </c>
      <c r="N53" s="100" t="e">
        <f>IF(AND('Mapa final'!#REF!="Muy Baja",'Mapa final'!#REF!="Leve"),CONCATENATE("R8C",'Mapa final'!#REF!),"")</f>
        <v>#REF!</v>
      </c>
      <c r="O53" s="100" t="e">
        <f>IF(AND('Mapa final'!#REF!="Muy Baja",'Mapa final'!#REF!="Leve"),CONCATENATE("R8C",'Mapa final'!#REF!),"")</f>
        <v>#REF!</v>
      </c>
      <c r="P53" s="100" t="e">
        <f>IF(AND('Mapa final'!#REF!="Muy Baja",'Mapa final'!#REF!="Leve"),CONCATENATE("R8C",'Mapa final'!#REF!),"")</f>
        <v>#REF!</v>
      </c>
      <c r="Q53" s="100" t="e">
        <f>IF(AND('Mapa final'!#REF!="Muy Baja",'Mapa final'!#REF!="Leve"),CONCATENATE("R8C",'Mapa final'!#REF!),"")</f>
        <v>#REF!</v>
      </c>
      <c r="R53" s="100" t="e">
        <f>IF(AND('Mapa final'!#REF!="Muy Baja",'Mapa final'!#REF!="Leve"),CONCATENATE("R8C",'Mapa final'!#REF!),"")</f>
        <v>#REF!</v>
      </c>
      <c r="S53" s="100" t="e">
        <f>IF(AND('Mapa final'!#REF!="Muy Baja",'Mapa final'!#REF!="Leve"),CONCATENATE("R8C",'Mapa final'!#REF!),"")</f>
        <v>#REF!</v>
      </c>
      <c r="T53" s="99" t="e">
        <f>IF(AND('Mapa final'!#REF!="Muy Baja",'Mapa final'!#REF!="Menor"),CONCATENATE("R8C",'Mapa final'!#REF!),"")</f>
        <v>#REF!</v>
      </c>
      <c r="U53" s="100" t="e">
        <f>IF(AND('Mapa final'!#REF!="Muy Baja",'Mapa final'!#REF!="Menor"),CONCATENATE("R8C",'Mapa final'!#REF!),"")</f>
        <v>#REF!</v>
      </c>
      <c r="V53" s="100" t="e">
        <f>IF(AND('Mapa final'!#REF!="Muy Baja",'Mapa final'!#REF!="Menor"),CONCATENATE("R8C",'Mapa final'!#REF!),"")</f>
        <v>#REF!</v>
      </c>
      <c r="W53" s="100" t="e">
        <f>IF(AND('Mapa final'!#REF!="Muy Baja",'Mapa final'!#REF!="Menor"),CONCATENATE("R8C",'Mapa final'!#REF!),"")</f>
        <v>#REF!</v>
      </c>
      <c r="X53" s="100" t="e">
        <f>IF(AND('Mapa final'!#REF!="Muy Baja",'Mapa final'!#REF!="Menor"),CONCATENATE("R8C",'Mapa final'!#REF!),"")</f>
        <v>#REF!</v>
      </c>
      <c r="Y53" s="101" t="e">
        <f>IF(AND('Mapa final'!#REF!="Muy Baja",'Mapa final'!#REF!="Menor"),CONCATENATE("R8C",'Mapa final'!#REF!),"")</f>
        <v>#REF!</v>
      </c>
      <c r="Z53" s="90" t="e">
        <f>IF(AND('Mapa final'!#REF!="Muy Baja",'Mapa final'!#REF!="Moderado"),CONCATENATE("R8C",'Mapa final'!#REF!),"")</f>
        <v>#REF!</v>
      </c>
      <c r="AA53" s="91" t="e">
        <f>IF(AND('Mapa final'!#REF!="Muy Baja",'Mapa final'!#REF!="Moderado"),CONCATENATE("R8C",'Mapa final'!#REF!),"")</f>
        <v>#REF!</v>
      </c>
      <c r="AB53" s="91" t="e">
        <f>IF(AND('Mapa final'!#REF!="Muy Baja",'Mapa final'!#REF!="Moderado"),CONCATENATE("R8C",'Mapa final'!#REF!),"")</f>
        <v>#REF!</v>
      </c>
      <c r="AC53" s="91" t="e">
        <f>IF(AND('Mapa final'!#REF!="Muy Baja",'Mapa final'!#REF!="Moderado"),CONCATENATE("R8C",'Mapa final'!#REF!),"")</f>
        <v>#REF!</v>
      </c>
      <c r="AD53" s="91" t="e">
        <f>IF(AND('Mapa final'!#REF!="Muy Baja",'Mapa final'!#REF!="Moderado"),CONCATENATE("R8C",'Mapa final'!#REF!),"")</f>
        <v>#REF!</v>
      </c>
      <c r="AE53" s="92" t="e">
        <f>IF(AND('Mapa final'!#REF!="Muy Baja",'Mapa final'!#REF!="Moderado"),CONCATENATE("R8C",'Mapa final'!#REF!),"")</f>
        <v>#REF!</v>
      </c>
      <c r="AF53" s="74" t="e">
        <f>IF(AND('Mapa final'!#REF!="Muy Baja",'Mapa final'!#REF!="Mayor"),CONCATENATE("R8C",'Mapa final'!#REF!),"")</f>
        <v>#REF!</v>
      </c>
      <c r="AG53" s="75" t="e">
        <f>IF(AND('Mapa final'!#REF!="Muy Baja",'Mapa final'!#REF!="Mayor"),CONCATENATE("R8C",'Mapa final'!#REF!),"")</f>
        <v>#REF!</v>
      </c>
      <c r="AH53" s="80" t="e">
        <f>IF(AND('Mapa final'!#REF!="Muy Baja",'Mapa final'!#REF!="Mayor"),CONCATENATE("R8C",'Mapa final'!#REF!),"")</f>
        <v>#REF!</v>
      </c>
      <c r="AI53" s="80" t="e">
        <f>IF(AND('Mapa final'!#REF!="Muy Baja",'Mapa final'!#REF!="Mayor"),CONCATENATE("R8C",'Mapa final'!#REF!),"")</f>
        <v>#REF!</v>
      </c>
      <c r="AJ53" s="80" t="e">
        <f>IF(AND('Mapa final'!#REF!="Muy Baja",'Mapa final'!#REF!="Mayor"),CONCATENATE("R8C",'Mapa final'!#REF!),"")</f>
        <v>#REF!</v>
      </c>
      <c r="AK53" s="76" t="e">
        <f>IF(AND('Mapa final'!#REF!="Muy Baja",'Mapa final'!#REF!="Mayor"),CONCATENATE("R8C",'Mapa final'!#REF!),"")</f>
        <v>#REF!</v>
      </c>
      <c r="AL53" s="77" t="e">
        <f>IF(AND('Mapa final'!#REF!="Muy Baja",'Mapa final'!#REF!="Catastrófico"),CONCATENATE("R8C",'Mapa final'!#REF!),"")</f>
        <v>#REF!</v>
      </c>
      <c r="AM53" s="78" t="e">
        <f>IF(AND('Mapa final'!#REF!="Muy Baja",'Mapa final'!#REF!="Catastrófico"),CONCATENATE("R8C",'Mapa final'!#REF!),"")</f>
        <v>#REF!</v>
      </c>
      <c r="AN53" s="78" t="e">
        <f>IF(AND('Mapa final'!#REF!="Muy Baja",'Mapa final'!#REF!="Catastrófico"),CONCATENATE("R8C",'Mapa final'!#REF!),"")</f>
        <v>#REF!</v>
      </c>
      <c r="AO53" s="78" t="e">
        <f>IF(AND('Mapa final'!#REF!="Muy Baja",'Mapa final'!#REF!="Catastrófico"),CONCATENATE("R8C",'Mapa final'!#REF!),"")</f>
        <v>#REF!</v>
      </c>
      <c r="AP53" s="78" t="e">
        <f>IF(AND('Mapa final'!#REF!="Muy Baja",'Mapa final'!#REF!="Catastrófico"),CONCATENATE("R8C",'Mapa final'!#REF!),"")</f>
        <v>#REF!</v>
      </c>
      <c r="AQ53" s="79" t="e">
        <f>IF(AND('Mapa final'!#REF!="Muy Baja",'Mapa final'!#REF!="Catastrófico"),CONCATENATE("R8C",'Mapa final'!#REF!),"")</f>
        <v>#REF!</v>
      </c>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row>
    <row r="54" spans="1:84" ht="18.600000000000001" customHeight="1" x14ac:dyDescent="0.4">
      <c r="A54" s="22"/>
      <c r="B54" s="812"/>
      <c r="C54" s="812"/>
      <c r="D54" s="813"/>
      <c r="E54" s="796"/>
      <c r="F54" s="797"/>
      <c r="G54" s="797"/>
      <c r="H54" s="797"/>
      <c r="I54" s="815"/>
      <c r="J54" s="99" t="e">
        <f>IF(AND('Mapa final'!#REF!="Muy Baja",'Mapa final'!#REF!="Leve"),CONCATENATE("R9C",'Mapa final'!#REF!),"")</f>
        <v>#REF!</v>
      </c>
      <c r="K54" s="100" t="e">
        <f>IF(AND('Mapa final'!#REF!="Muy Baja",'Mapa final'!#REF!="Leve"),CONCATENATE("R9C",'Mapa final'!#REF!),"")</f>
        <v>#REF!</v>
      </c>
      <c r="L54" s="100" t="e">
        <f>IF(AND('Mapa final'!#REF!="Muy Baja",'Mapa final'!#REF!="Leve"),CONCATENATE("R9C",'Mapa final'!#REF!),"")</f>
        <v>#REF!</v>
      </c>
      <c r="M54" s="100" t="e">
        <f>IF(AND('Mapa final'!#REF!="Muy Baja",'Mapa final'!#REF!="Leve"),CONCATENATE("R9C",'Mapa final'!#REF!),"")</f>
        <v>#REF!</v>
      </c>
      <c r="N54" s="100" t="e">
        <f>IF(AND('Mapa final'!#REF!="Muy Baja",'Mapa final'!#REF!="Leve"),CONCATENATE("R9C",'Mapa final'!#REF!),"")</f>
        <v>#REF!</v>
      </c>
      <c r="O54" s="100" t="e">
        <f>IF(AND('Mapa final'!#REF!="Muy Baja",'Mapa final'!#REF!="Leve"),CONCATENATE("R9C",'Mapa final'!#REF!),"")</f>
        <v>#REF!</v>
      </c>
      <c r="P54" s="100" t="e">
        <f>IF(AND('Mapa final'!#REF!="Muy Baja",'Mapa final'!#REF!="Leve"),CONCATENATE("R9C",'Mapa final'!#REF!),"")</f>
        <v>#REF!</v>
      </c>
      <c r="Q54" s="100" t="e">
        <f>IF(AND('Mapa final'!#REF!="Muy Baja",'Mapa final'!#REF!="Leve"),CONCATENATE("R9C",'Mapa final'!#REF!),"")</f>
        <v>#REF!</v>
      </c>
      <c r="R54" s="100" t="e">
        <f>IF(AND('Mapa final'!#REF!="Muy Baja",'Mapa final'!#REF!="Leve"),CONCATENATE("R9C",'Mapa final'!#REF!),"")</f>
        <v>#REF!</v>
      </c>
      <c r="S54" s="100" t="e">
        <f>IF(AND('Mapa final'!#REF!="Muy Baja",'Mapa final'!#REF!="Leve"),CONCATENATE("R9C",'Mapa final'!#REF!),"")</f>
        <v>#REF!</v>
      </c>
      <c r="T54" s="99" t="e">
        <f>IF(AND('Mapa final'!#REF!="Muy Baja",'Mapa final'!#REF!="Menor"),CONCATENATE("R9C",'Mapa final'!#REF!),"")</f>
        <v>#REF!</v>
      </c>
      <c r="U54" s="100" t="e">
        <f>IF(AND('Mapa final'!#REF!="Muy Baja",'Mapa final'!#REF!="Menor"),CONCATENATE("R9C",'Mapa final'!#REF!),"")</f>
        <v>#REF!</v>
      </c>
      <c r="V54" s="100" t="e">
        <f>IF(AND('Mapa final'!#REF!="Muy Baja",'Mapa final'!#REF!="Menor"),CONCATENATE("R9C",'Mapa final'!#REF!),"")</f>
        <v>#REF!</v>
      </c>
      <c r="W54" s="100" t="e">
        <f>IF(AND('Mapa final'!#REF!="Muy Baja",'Mapa final'!#REF!="Menor"),CONCATENATE("R9C",'Mapa final'!#REF!),"")</f>
        <v>#REF!</v>
      </c>
      <c r="X54" s="100" t="e">
        <f>IF(AND('Mapa final'!#REF!="Muy Baja",'Mapa final'!#REF!="Menor"),CONCATENATE("R9C",'Mapa final'!#REF!),"")</f>
        <v>#REF!</v>
      </c>
      <c r="Y54" s="101" t="e">
        <f>IF(AND('Mapa final'!#REF!="Muy Baja",'Mapa final'!#REF!="Menor"),CONCATENATE("R9C",'Mapa final'!#REF!),"")</f>
        <v>#REF!</v>
      </c>
      <c r="Z54" s="90" t="e">
        <f>IF(AND('Mapa final'!#REF!="Muy Baja",'Mapa final'!#REF!="Moderado"),CONCATENATE("R9C",'Mapa final'!#REF!),"")</f>
        <v>#REF!</v>
      </c>
      <c r="AA54" s="91" t="e">
        <f>IF(AND('Mapa final'!#REF!="Muy Baja",'Mapa final'!#REF!="Moderado"),CONCATENATE("R9C",'Mapa final'!#REF!),"")</f>
        <v>#REF!</v>
      </c>
      <c r="AB54" s="91" t="e">
        <f>IF(AND('Mapa final'!#REF!="Muy Baja",'Mapa final'!#REF!="Moderado"),CONCATENATE("R9C",'Mapa final'!#REF!),"")</f>
        <v>#REF!</v>
      </c>
      <c r="AC54" s="91" t="e">
        <f>IF(AND('Mapa final'!#REF!="Muy Baja",'Mapa final'!#REF!="Moderado"),CONCATENATE("R9C",'Mapa final'!#REF!),"")</f>
        <v>#REF!</v>
      </c>
      <c r="AD54" s="91" t="e">
        <f>IF(AND('Mapa final'!#REF!="Muy Baja",'Mapa final'!#REF!="Moderado"),CONCATENATE("R9C",'Mapa final'!#REF!),"")</f>
        <v>#REF!</v>
      </c>
      <c r="AE54" s="92" t="e">
        <f>IF(AND('Mapa final'!#REF!="Muy Baja",'Mapa final'!#REF!="Moderado"),CONCATENATE("R9C",'Mapa final'!#REF!),"")</f>
        <v>#REF!</v>
      </c>
      <c r="AF54" s="74" t="e">
        <f>IF(AND('Mapa final'!#REF!="Muy Baja",'Mapa final'!#REF!="Mayor"),CONCATENATE("R9C",'Mapa final'!#REF!),"")</f>
        <v>#REF!</v>
      </c>
      <c r="AG54" s="75" t="e">
        <f>IF(AND('Mapa final'!#REF!="Muy Baja",'Mapa final'!#REF!="Mayor"),CONCATENATE("R9C",'Mapa final'!#REF!),"")</f>
        <v>#REF!</v>
      </c>
      <c r="AH54" s="80" t="e">
        <f>IF(AND('Mapa final'!#REF!="Muy Baja",'Mapa final'!#REF!="Mayor"),CONCATENATE("R9C",'Mapa final'!#REF!),"")</f>
        <v>#REF!</v>
      </c>
      <c r="AI54" s="80" t="e">
        <f>IF(AND('Mapa final'!#REF!="Muy Baja",'Mapa final'!#REF!="Mayor"),CONCATENATE("R9C",'Mapa final'!#REF!),"")</f>
        <v>#REF!</v>
      </c>
      <c r="AJ54" s="80" t="e">
        <f>IF(AND('Mapa final'!#REF!="Muy Baja",'Mapa final'!#REF!="Mayor"),CONCATENATE("R9C",'Mapa final'!#REF!),"")</f>
        <v>#REF!</v>
      </c>
      <c r="AK54" s="76" t="e">
        <f>IF(AND('Mapa final'!#REF!="Muy Baja",'Mapa final'!#REF!="Mayor"),CONCATENATE("R9C",'Mapa final'!#REF!),"")</f>
        <v>#REF!</v>
      </c>
      <c r="AL54" s="77" t="e">
        <f>IF(AND('Mapa final'!#REF!="Muy Baja",'Mapa final'!#REF!="Catastrófico"),CONCATENATE("R9C",'Mapa final'!#REF!),"")</f>
        <v>#REF!</v>
      </c>
      <c r="AM54" s="78" t="e">
        <f>IF(AND('Mapa final'!#REF!="Muy Baja",'Mapa final'!#REF!="Catastrófico"),CONCATENATE("R9C",'Mapa final'!#REF!),"")</f>
        <v>#REF!</v>
      </c>
      <c r="AN54" s="78" t="e">
        <f>IF(AND('Mapa final'!#REF!="Muy Baja",'Mapa final'!#REF!="Catastrófico"),CONCATENATE("R9C",'Mapa final'!#REF!),"")</f>
        <v>#REF!</v>
      </c>
      <c r="AO54" s="78" t="e">
        <f>IF(AND('Mapa final'!#REF!="Muy Baja",'Mapa final'!#REF!="Catastrófico"),CONCATENATE("R9C",'Mapa final'!#REF!),"")</f>
        <v>#REF!</v>
      </c>
      <c r="AP54" s="78" t="e">
        <f>IF(AND('Mapa final'!#REF!="Muy Baja",'Mapa final'!#REF!="Catastrófico"),CONCATENATE("R9C",'Mapa final'!#REF!),"")</f>
        <v>#REF!</v>
      </c>
      <c r="AQ54" s="79" t="e">
        <f>IF(AND('Mapa final'!#REF!="Muy Baja",'Mapa final'!#REF!="Catastrófico"),CONCATENATE("R9C",'Mapa final'!#REF!),"")</f>
        <v>#REF!</v>
      </c>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row>
    <row r="55" spans="1:84" ht="18.600000000000001" customHeight="1" thickBot="1" x14ac:dyDescent="0.45">
      <c r="A55" s="22"/>
      <c r="B55" s="812"/>
      <c r="C55" s="812"/>
      <c r="D55" s="813"/>
      <c r="E55" s="798"/>
      <c r="F55" s="799"/>
      <c r="G55" s="799"/>
      <c r="H55" s="799"/>
      <c r="I55" s="816"/>
      <c r="J55" s="102" t="e">
        <f>IF(AND('Mapa final'!#REF!="Muy Baja",'Mapa final'!#REF!="Leve"),CONCATENATE("R10C",'Mapa final'!#REF!),"")</f>
        <v>#REF!</v>
      </c>
      <c r="K55" s="103" t="e">
        <f>IF(AND('Mapa final'!#REF!="Muy Baja",'Mapa final'!#REF!="Leve"),CONCATENATE("R10C",'Mapa final'!#REF!),"")</f>
        <v>#REF!</v>
      </c>
      <c r="L55" s="103" t="e">
        <f>IF(AND('Mapa final'!#REF!="Muy Baja",'Mapa final'!#REF!="Leve"),CONCATENATE("R10C",'Mapa final'!#REF!),"")</f>
        <v>#REF!</v>
      </c>
      <c r="M55" s="103" t="e">
        <f>IF(AND('Mapa final'!#REF!="Muy Baja",'Mapa final'!#REF!="Leve"),CONCATENATE("R10C",'Mapa final'!#REF!),"")</f>
        <v>#REF!</v>
      </c>
      <c r="N55" s="103" t="e">
        <f>IF(AND('Mapa final'!#REF!="Muy Baja",'Mapa final'!#REF!="Leve"),CONCATENATE("R10C",'Mapa final'!#REF!),"")</f>
        <v>#REF!</v>
      </c>
      <c r="O55" s="103" t="e">
        <f>IF(AND('Mapa final'!#REF!="Muy Baja",'Mapa final'!#REF!="Leve"),CONCATENATE("R10C",'Mapa final'!#REF!),"")</f>
        <v>#REF!</v>
      </c>
      <c r="P55" s="103" t="e">
        <f>IF(AND('Mapa final'!#REF!="Muy Baja",'Mapa final'!#REF!="Leve"),CONCATENATE("R10C",'Mapa final'!#REF!),"")</f>
        <v>#REF!</v>
      </c>
      <c r="Q55" s="103" t="e">
        <f>IF(AND('Mapa final'!#REF!="Muy Baja",'Mapa final'!#REF!="Leve"),CONCATENATE("R10C",'Mapa final'!#REF!),"")</f>
        <v>#REF!</v>
      </c>
      <c r="R55" s="103" t="e">
        <f>IF(AND('Mapa final'!#REF!="Muy Baja",'Mapa final'!#REF!="Leve"),CONCATENATE("R10C",'Mapa final'!#REF!),"")</f>
        <v>#REF!</v>
      </c>
      <c r="S55" s="103" t="e">
        <f>IF(AND('Mapa final'!#REF!="Muy Baja",'Mapa final'!#REF!="Leve"),CONCATENATE("R10C",'Mapa final'!#REF!),"")</f>
        <v>#REF!</v>
      </c>
      <c r="T55" s="102" t="e">
        <f>IF(AND('Mapa final'!#REF!="Muy Baja",'Mapa final'!#REF!="Menor"),CONCATENATE("R10C",'Mapa final'!#REF!),"")</f>
        <v>#REF!</v>
      </c>
      <c r="U55" s="103" t="e">
        <f>IF(AND('Mapa final'!#REF!="Muy Baja",'Mapa final'!#REF!="Menor"),CONCATENATE("R10C",'Mapa final'!#REF!),"")</f>
        <v>#REF!</v>
      </c>
      <c r="V55" s="103" t="e">
        <f>IF(AND('Mapa final'!#REF!="Muy Baja",'Mapa final'!#REF!="Menor"),CONCATENATE("R10C",'Mapa final'!#REF!),"")</f>
        <v>#REF!</v>
      </c>
      <c r="W55" s="103" t="e">
        <f>IF(AND('Mapa final'!#REF!="Muy Baja",'Mapa final'!#REF!="Menor"),CONCATENATE("R10C",'Mapa final'!#REF!),"")</f>
        <v>#REF!</v>
      </c>
      <c r="X55" s="103" t="e">
        <f>IF(AND('Mapa final'!#REF!="Muy Baja",'Mapa final'!#REF!="Menor"),CONCATENATE("R10C",'Mapa final'!#REF!),"")</f>
        <v>#REF!</v>
      </c>
      <c r="Y55" s="104" t="e">
        <f>IF(AND('Mapa final'!#REF!="Muy Baja",'Mapa final'!#REF!="Menor"),CONCATENATE("R10C",'Mapa final'!#REF!),"")</f>
        <v>#REF!</v>
      </c>
      <c r="Z55" s="93" t="e">
        <f>IF(AND('Mapa final'!#REF!="Muy Baja",'Mapa final'!#REF!="Moderado"),CONCATENATE("R10C",'Mapa final'!#REF!),"")</f>
        <v>#REF!</v>
      </c>
      <c r="AA55" s="94" t="e">
        <f>IF(AND('Mapa final'!#REF!="Muy Baja",'Mapa final'!#REF!="Moderado"),CONCATENATE("R10C",'Mapa final'!#REF!),"")</f>
        <v>#REF!</v>
      </c>
      <c r="AB55" s="94" t="e">
        <f>IF(AND('Mapa final'!#REF!="Muy Baja",'Mapa final'!#REF!="Moderado"),CONCATENATE("R10C",'Mapa final'!#REF!),"")</f>
        <v>#REF!</v>
      </c>
      <c r="AC55" s="94" t="e">
        <f>IF(AND('Mapa final'!#REF!="Muy Baja",'Mapa final'!#REF!="Moderado"),CONCATENATE("R10C",'Mapa final'!#REF!),"")</f>
        <v>#REF!</v>
      </c>
      <c r="AD55" s="94" t="e">
        <f>IF(AND('Mapa final'!#REF!="Muy Baja",'Mapa final'!#REF!="Moderado"),CONCATENATE("R10C",'Mapa final'!#REF!),"")</f>
        <v>#REF!</v>
      </c>
      <c r="AE55" s="95" t="e">
        <f>IF(AND('Mapa final'!#REF!="Muy Baja",'Mapa final'!#REF!="Moderado"),CONCATENATE("R10C",'Mapa final'!#REF!),"")</f>
        <v>#REF!</v>
      </c>
      <c r="AF55" s="81" t="e">
        <f>IF(AND('Mapa final'!#REF!="Muy Baja",'Mapa final'!#REF!="Mayor"),CONCATENATE("R10C",'Mapa final'!#REF!),"")</f>
        <v>#REF!</v>
      </c>
      <c r="AG55" s="82" t="e">
        <f>IF(AND('Mapa final'!#REF!="Muy Baja",'Mapa final'!#REF!="Mayor"),CONCATENATE("R10C",'Mapa final'!#REF!),"")</f>
        <v>#REF!</v>
      </c>
      <c r="AH55" s="82" t="e">
        <f>IF(AND('Mapa final'!#REF!="Muy Baja",'Mapa final'!#REF!="Mayor"),CONCATENATE("R10C",'Mapa final'!#REF!),"")</f>
        <v>#REF!</v>
      </c>
      <c r="AI55" s="82" t="e">
        <f>IF(AND('Mapa final'!#REF!="Muy Baja",'Mapa final'!#REF!="Mayor"),CONCATENATE("R10C",'Mapa final'!#REF!),"")</f>
        <v>#REF!</v>
      </c>
      <c r="AJ55" s="82" t="e">
        <f>IF(AND('Mapa final'!#REF!="Muy Baja",'Mapa final'!#REF!="Mayor"),CONCATENATE("R10C",'Mapa final'!#REF!),"")</f>
        <v>#REF!</v>
      </c>
      <c r="AK55" s="83" t="e">
        <f>IF(AND('Mapa final'!#REF!="Muy Baja",'Mapa final'!#REF!="Mayor"),CONCATENATE("R10C",'Mapa final'!#REF!),"")</f>
        <v>#REF!</v>
      </c>
      <c r="AL55" s="84" t="e">
        <f>IF(AND('Mapa final'!#REF!="Muy Baja",'Mapa final'!#REF!="Catastrófico"),CONCATENATE("R10C",'Mapa final'!#REF!),"")</f>
        <v>#REF!</v>
      </c>
      <c r="AM55" s="85" t="e">
        <f>IF(AND('Mapa final'!#REF!="Muy Baja",'Mapa final'!#REF!="Catastrófico"),CONCATENATE("R10C",'Mapa final'!#REF!),"")</f>
        <v>#REF!</v>
      </c>
      <c r="AN55" s="85" t="e">
        <f>IF(AND('Mapa final'!#REF!="Muy Baja",'Mapa final'!#REF!="Catastrófico"),CONCATENATE("R10C",'Mapa final'!#REF!),"")</f>
        <v>#REF!</v>
      </c>
      <c r="AO55" s="85" t="e">
        <f>IF(AND('Mapa final'!#REF!="Muy Baja",'Mapa final'!#REF!="Catastrófico"),CONCATENATE("R10C",'Mapa final'!#REF!),"")</f>
        <v>#REF!</v>
      </c>
      <c r="AP55" s="85" t="e">
        <f>IF(AND('Mapa final'!#REF!="Muy Baja",'Mapa final'!#REF!="Catastrófico"),CONCATENATE("R10C",'Mapa final'!#REF!),"")</f>
        <v>#REF!</v>
      </c>
      <c r="AQ55" s="86" t="e">
        <f>IF(AND('Mapa final'!#REF!="Muy Baja",'Mapa final'!#REF!="Catastrófico"),CONCATENATE("R10C",'Mapa final'!#REF!),"")</f>
        <v>#REF!</v>
      </c>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row>
    <row r="56" spans="1:84" x14ac:dyDescent="0.25">
      <c r="A56" s="22"/>
      <c r="B56" s="22"/>
      <c r="C56" s="22"/>
      <c r="D56" s="22"/>
      <c r="E56" s="22"/>
      <c r="F56" s="22"/>
      <c r="G56" s="22"/>
      <c r="H56" s="22"/>
      <c r="I56" s="22"/>
      <c r="J56" s="792" t="s">
        <v>104</v>
      </c>
      <c r="K56" s="835"/>
      <c r="L56" s="835"/>
      <c r="M56" s="835"/>
      <c r="N56" s="835"/>
      <c r="O56" s="793"/>
      <c r="P56" s="793"/>
      <c r="Q56" s="793"/>
      <c r="R56" s="793"/>
      <c r="S56" s="793"/>
      <c r="T56" s="792" t="s">
        <v>103</v>
      </c>
      <c r="U56" s="793"/>
      <c r="V56" s="793"/>
      <c r="W56" s="793"/>
      <c r="X56" s="793"/>
      <c r="Y56" s="814"/>
      <c r="Z56" s="792" t="s">
        <v>102</v>
      </c>
      <c r="AA56" s="793"/>
      <c r="AB56" s="793"/>
      <c r="AC56" s="793"/>
      <c r="AD56" s="793"/>
      <c r="AE56" s="814"/>
      <c r="AF56" s="792" t="s">
        <v>101</v>
      </c>
      <c r="AG56" s="835"/>
      <c r="AH56" s="793"/>
      <c r="AI56" s="793"/>
      <c r="AJ56" s="793"/>
      <c r="AK56" s="814"/>
      <c r="AL56" s="792" t="s">
        <v>100</v>
      </c>
      <c r="AM56" s="793"/>
      <c r="AN56" s="793"/>
      <c r="AO56" s="793"/>
      <c r="AP56" s="793"/>
      <c r="AQ56" s="814"/>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row>
    <row r="57" spans="1:84" x14ac:dyDescent="0.25">
      <c r="A57" s="22"/>
      <c r="B57" s="22"/>
      <c r="C57" s="22"/>
      <c r="D57" s="22"/>
      <c r="E57" s="22"/>
      <c r="F57" s="22"/>
      <c r="G57" s="22"/>
      <c r="H57" s="22"/>
      <c r="I57" s="22"/>
      <c r="J57" s="796"/>
      <c r="K57" s="795"/>
      <c r="L57" s="795"/>
      <c r="M57" s="795"/>
      <c r="N57" s="795"/>
      <c r="O57" s="797"/>
      <c r="P57" s="797"/>
      <c r="Q57" s="797"/>
      <c r="R57" s="797"/>
      <c r="S57" s="797"/>
      <c r="T57" s="796"/>
      <c r="U57" s="797"/>
      <c r="V57" s="797"/>
      <c r="W57" s="797"/>
      <c r="X57" s="797"/>
      <c r="Y57" s="815"/>
      <c r="Z57" s="796"/>
      <c r="AA57" s="797"/>
      <c r="AB57" s="797"/>
      <c r="AC57" s="797"/>
      <c r="AD57" s="797"/>
      <c r="AE57" s="815"/>
      <c r="AF57" s="796"/>
      <c r="AG57" s="797"/>
      <c r="AH57" s="797"/>
      <c r="AI57" s="797"/>
      <c r="AJ57" s="797"/>
      <c r="AK57" s="815"/>
      <c r="AL57" s="796"/>
      <c r="AM57" s="797"/>
      <c r="AN57" s="797"/>
      <c r="AO57" s="797"/>
      <c r="AP57" s="797"/>
      <c r="AQ57" s="815"/>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row>
    <row r="58" spans="1:84" x14ac:dyDescent="0.25">
      <c r="A58" s="22"/>
      <c r="B58" s="22"/>
      <c r="C58" s="22"/>
      <c r="D58" s="22"/>
      <c r="E58" s="22"/>
      <c r="F58" s="22"/>
      <c r="G58" s="22"/>
      <c r="H58" s="22"/>
      <c r="I58" s="22"/>
      <c r="J58" s="796"/>
      <c r="K58" s="795"/>
      <c r="L58" s="795"/>
      <c r="M58" s="795"/>
      <c r="N58" s="795"/>
      <c r="O58" s="797"/>
      <c r="P58" s="797"/>
      <c r="Q58" s="797"/>
      <c r="R58" s="797"/>
      <c r="S58" s="797"/>
      <c r="T58" s="796"/>
      <c r="U58" s="797"/>
      <c r="V58" s="797"/>
      <c r="W58" s="797"/>
      <c r="X58" s="797"/>
      <c r="Y58" s="815"/>
      <c r="Z58" s="796"/>
      <c r="AA58" s="797"/>
      <c r="AB58" s="797"/>
      <c r="AC58" s="797"/>
      <c r="AD58" s="797"/>
      <c r="AE58" s="815"/>
      <c r="AF58" s="796"/>
      <c r="AG58" s="797"/>
      <c r="AH58" s="797"/>
      <c r="AI58" s="797"/>
      <c r="AJ58" s="797"/>
      <c r="AK58" s="815"/>
      <c r="AL58" s="796"/>
      <c r="AM58" s="797"/>
      <c r="AN58" s="797"/>
      <c r="AO58" s="797"/>
      <c r="AP58" s="797"/>
      <c r="AQ58" s="815"/>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row>
    <row r="59" spans="1:84" x14ac:dyDescent="0.25">
      <c r="A59" s="22"/>
      <c r="B59" s="22"/>
      <c r="C59" s="22"/>
      <c r="D59" s="22"/>
      <c r="E59" s="22"/>
      <c r="F59" s="22"/>
      <c r="G59" s="22"/>
      <c r="H59" s="22"/>
      <c r="I59" s="22"/>
      <c r="J59" s="796"/>
      <c r="K59" s="795"/>
      <c r="L59" s="795"/>
      <c r="M59" s="795"/>
      <c r="N59" s="795"/>
      <c r="O59" s="797"/>
      <c r="P59" s="797"/>
      <c r="Q59" s="797"/>
      <c r="R59" s="797"/>
      <c r="S59" s="797"/>
      <c r="T59" s="796"/>
      <c r="U59" s="797"/>
      <c r="V59" s="797"/>
      <c r="W59" s="797"/>
      <c r="X59" s="797"/>
      <c r="Y59" s="815"/>
      <c r="Z59" s="796"/>
      <c r="AA59" s="797"/>
      <c r="AB59" s="797"/>
      <c r="AC59" s="797"/>
      <c r="AD59" s="797"/>
      <c r="AE59" s="815"/>
      <c r="AF59" s="796"/>
      <c r="AG59" s="797"/>
      <c r="AH59" s="797"/>
      <c r="AI59" s="797"/>
      <c r="AJ59" s="797"/>
      <c r="AK59" s="815"/>
      <c r="AL59" s="796"/>
      <c r="AM59" s="797"/>
      <c r="AN59" s="797"/>
      <c r="AO59" s="797"/>
      <c r="AP59" s="797"/>
      <c r="AQ59" s="815"/>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row>
    <row r="60" spans="1:84" x14ac:dyDescent="0.25">
      <c r="A60" s="22"/>
      <c r="B60" s="22"/>
      <c r="C60" s="22"/>
      <c r="D60" s="22"/>
      <c r="E60" s="22"/>
      <c r="F60" s="22"/>
      <c r="G60" s="22"/>
      <c r="H60" s="22"/>
      <c r="I60" s="22"/>
      <c r="J60" s="796"/>
      <c r="K60" s="795"/>
      <c r="L60" s="795"/>
      <c r="M60" s="795"/>
      <c r="N60" s="795"/>
      <c r="O60" s="797"/>
      <c r="P60" s="797"/>
      <c r="Q60" s="797"/>
      <c r="R60" s="797"/>
      <c r="S60" s="797"/>
      <c r="T60" s="796"/>
      <c r="U60" s="797"/>
      <c r="V60" s="797"/>
      <c r="W60" s="797"/>
      <c r="X60" s="797"/>
      <c r="Y60" s="815"/>
      <c r="Z60" s="796"/>
      <c r="AA60" s="797"/>
      <c r="AB60" s="797"/>
      <c r="AC60" s="797"/>
      <c r="AD60" s="797"/>
      <c r="AE60" s="815"/>
      <c r="AF60" s="796"/>
      <c r="AG60" s="797"/>
      <c r="AH60" s="797"/>
      <c r="AI60" s="797"/>
      <c r="AJ60" s="797"/>
      <c r="AK60" s="815"/>
      <c r="AL60" s="796"/>
      <c r="AM60" s="797"/>
      <c r="AN60" s="797"/>
      <c r="AO60" s="797"/>
      <c r="AP60" s="797"/>
      <c r="AQ60" s="815"/>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row>
    <row r="61" spans="1:84" ht="15.75" thickBot="1" x14ac:dyDescent="0.3">
      <c r="A61" s="22"/>
      <c r="B61" s="22"/>
      <c r="C61" s="22"/>
      <c r="D61" s="22"/>
      <c r="E61" s="22"/>
      <c r="F61" s="22"/>
      <c r="G61" s="22"/>
      <c r="H61" s="22"/>
      <c r="I61" s="22"/>
      <c r="J61" s="798"/>
      <c r="K61" s="799"/>
      <c r="L61" s="799"/>
      <c r="M61" s="799"/>
      <c r="N61" s="799"/>
      <c r="O61" s="799"/>
      <c r="P61" s="799"/>
      <c r="Q61" s="799"/>
      <c r="R61" s="799"/>
      <c r="S61" s="799"/>
      <c r="T61" s="798"/>
      <c r="U61" s="799"/>
      <c r="V61" s="799"/>
      <c r="W61" s="799"/>
      <c r="X61" s="799"/>
      <c r="Y61" s="816"/>
      <c r="Z61" s="798"/>
      <c r="AA61" s="799"/>
      <c r="AB61" s="799"/>
      <c r="AC61" s="799"/>
      <c r="AD61" s="799"/>
      <c r="AE61" s="816"/>
      <c r="AF61" s="798"/>
      <c r="AG61" s="799"/>
      <c r="AH61" s="799"/>
      <c r="AI61" s="799"/>
      <c r="AJ61" s="799"/>
      <c r="AK61" s="816"/>
      <c r="AL61" s="798"/>
      <c r="AM61" s="799"/>
      <c r="AN61" s="799"/>
      <c r="AO61" s="799"/>
      <c r="AP61" s="799"/>
      <c r="AQ61" s="816"/>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row>
    <row r="62" spans="1:84" x14ac:dyDescent="0.2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row>
    <row r="63" spans="1:84" ht="15" customHeight="1" x14ac:dyDescent="0.25">
      <c r="A63" s="22"/>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2"/>
      <c r="AZ63" s="22"/>
      <c r="BA63" s="22"/>
      <c r="BB63" s="22"/>
      <c r="BC63" s="22"/>
      <c r="BD63" s="22"/>
      <c r="BE63" s="22"/>
      <c r="BF63" s="22"/>
      <c r="BG63" s="22"/>
      <c r="BH63" s="22"/>
      <c r="BI63" s="22"/>
      <c r="BJ63" s="22"/>
      <c r="BK63" s="22"/>
      <c r="BL63" s="22"/>
    </row>
    <row r="64" spans="1:84" ht="15" customHeight="1" x14ac:dyDescent="0.25">
      <c r="A64" s="22"/>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2"/>
      <c r="AZ64" s="22"/>
      <c r="BA64" s="22"/>
      <c r="BB64" s="22"/>
      <c r="BC64" s="22"/>
      <c r="BD64" s="22"/>
      <c r="BE64" s="22"/>
      <c r="BF64" s="22"/>
      <c r="BG64" s="22"/>
      <c r="BH64" s="22"/>
      <c r="BI64" s="22"/>
      <c r="BJ64" s="22"/>
      <c r="BK64" s="22"/>
      <c r="BL64" s="22"/>
    </row>
    <row r="65" spans="1:64" x14ac:dyDescent="0.25">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row>
    <row r="66" spans="1:64" x14ac:dyDescent="0.25">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row>
    <row r="67" spans="1:64" x14ac:dyDescent="0.25">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row>
    <row r="68" spans="1:64" x14ac:dyDescent="0.2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row>
    <row r="69" spans="1:64" x14ac:dyDescent="0.25">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row>
    <row r="70" spans="1:64" x14ac:dyDescent="0.25">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row>
    <row r="71" spans="1:64" x14ac:dyDescent="0.25">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row>
    <row r="72" spans="1:64" x14ac:dyDescent="0.25">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row>
    <row r="73" spans="1:64" x14ac:dyDescent="0.25">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row>
    <row r="74" spans="1:64" x14ac:dyDescent="0.25">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row>
    <row r="75" spans="1:64" x14ac:dyDescent="0.25">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row>
    <row r="76" spans="1:64" x14ac:dyDescent="0.25">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row>
    <row r="77" spans="1:64" x14ac:dyDescent="0.25">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row>
    <row r="78" spans="1:64" x14ac:dyDescent="0.25">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row>
    <row r="79" spans="1:64" x14ac:dyDescent="0.2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row>
    <row r="80" spans="1:64" x14ac:dyDescent="0.2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row>
    <row r="81" spans="1:64" x14ac:dyDescent="0.25">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row>
    <row r="82" spans="1:64" x14ac:dyDescent="0.25">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row>
    <row r="83" spans="1:64" x14ac:dyDescent="0.25">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row>
    <row r="84" spans="1:64" x14ac:dyDescent="0.25">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row>
    <row r="85" spans="1:64" x14ac:dyDescent="0.25">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row>
    <row r="86" spans="1:64" x14ac:dyDescent="0.25">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row>
    <row r="87" spans="1:64" x14ac:dyDescent="0.25">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row>
    <row r="88" spans="1:64" x14ac:dyDescent="0.25">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row>
    <row r="89" spans="1:64" x14ac:dyDescent="0.25">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row>
    <row r="90" spans="1:64" x14ac:dyDescent="0.25">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row>
    <row r="91" spans="1:64" x14ac:dyDescent="0.25">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row>
    <row r="92" spans="1:64" x14ac:dyDescent="0.2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row>
    <row r="93" spans="1:64" x14ac:dyDescent="0.25">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row>
    <row r="94" spans="1:64" x14ac:dyDescent="0.25">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row>
    <row r="95" spans="1:64" x14ac:dyDescent="0.2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row>
    <row r="96" spans="1:64" x14ac:dyDescent="0.2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row>
    <row r="97" spans="1:64" x14ac:dyDescent="0.2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row>
    <row r="98" spans="1:64" x14ac:dyDescent="0.2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row>
    <row r="99" spans="1:64" x14ac:dyDescent="0.2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row>
    <row r="100" spans="1:64" x14ac:dyDescent="0.2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row>
    <row r="101" spans="1:64" x14ac:dyDescent="0.2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row>
    <row r="102" spans="1:64" x14ac:dyDescent="0.2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row>
    <row r="103" spans="1:64" x14ac:dyDescent="0.2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row>
    <row r="104" spans="1:64" x14ac:dyDescent="0.2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row>
    <row r="105" spans="1:64" x14ac:dyDescent="0.2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row>
    <row r="106" spans="1:64" x14ac:dyDescent="0.2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row>
    <row r="107" spans="1:64" x14ac:dyDescent="0.2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row>
    <row r="108" spans="1:64" x14ac:dyDescent="0.2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row>
    <row r="109" spans="1:64" x14ac:dyDescent="0.2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row>
    <row r="110" spans="1:64" x14ac:dyDescent="0.2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row>
    <row r="111" spans="1:64" x14ac:dyDescent="0.2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row>
    <row r="112" spans="1:64" x14ac:dyDescent="0.25">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row>
    <row r="113" spans="1:64" x14ac:dyDescent="0.2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row>
    <row r="114" spans="1:64" x14ac:dyDescent="0.2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row>
    <row r="115" spans="1:64" x14ac:dyDescent="0.25">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row>
    <row r="116" spans="1:64" x14ac:dyDescent="0.25">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row>
    <row r="117" spans="1:64" x14ac:dyDescent="0.25">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row>
    <row r="118" spans="1:64" x14ac:dyDescent="0.25">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row>
    <row r="119" spans="1:64" x14ac:dyDescent="0.25">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row>
    <row r="120" spans="1:64" x14ac:dyDescent="0.25">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row>
    <row r="121" spans="1:64" x14ac:dyDescent="0.25">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row>
    <row r="122" spans="1:64" x14ac:dyDescent="0.25">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row>
    <row r="123" spans="1:64" x14ac:dyDescent="0.25">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row>
    <row r="124" spans="1:64" x14ac:dyDescent="0.25">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row>
    <row r="125" spans="1:64" x14ac:dyDescent="0.25">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row>
    <row r="126" spans="1:64" x14ac:dyDescent="0.25">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row>
    <row r="127" spans="1:64" x14ac:dyDescent="0.25">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row>
    <row r="128" spans="1:64" x14ac:dyDescent="0.25">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row>
    <row r="129" spans="1:64" x14ac:dyDescent="0.25">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row>
    <row r="130" spans="1:64" x14ac:dyDescent="0.25">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row>
    <row r="131" spans="1:64" x14ac:dyDescent="0.25">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row>
    <row r="132" spans="1:64" x14ac:dyDescent="0.25">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row>
    <row r="133" spans="1:64" x14ac:dyDescent="0.25">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row>
    <row r="134" spans="1:64" x14ac:dyDescent="0.25">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row>
    <row r="135" spans="1:64" x14ac:dyDescent="0.2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row>
    <row r="136" spans="1:64" x14ac:dyDescent="0.25">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row>
    <row r="137" spans="1:64" x14ac:dyDescent="0.25">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row>
    <row r="138" spans="1:64" x14ac:dyDescent="0.25">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row>
    <row r="139" spans="1:64" x14ac:dyDescent="0.25">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row>
    <row r="140" spans="1:64" x14ac:dyDescent="0.25">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row>
    <row r="141" spans="1:64" x14ac:dyDescent="0.25">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row>
    <row r="142" spans="1:64" x14ac:dyDescent="0.25">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row>
    <row r="143" spans="1:64" x14ac:dyDescent="0.25">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row>
    <row r="144" spans="1:64" x14ac:dyDescent="0.25">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row>
    <row r="145" spans="1:64" x14ac:dyDescent="0.2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row>
    <row r="146" spans="1:64" x14ac:dyDescent="0.25">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row>
    <row r="147" spans="1:64" x14ac:dyDescent="0.25">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row>
    <row r="148" spans="1:64" x14ac:dyDescent="0.25">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row>
    <row r="149" spans="1:64" x14ac:dyDescent="0.25">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row>
    <row r="150" spans="1:64" x14ac:dyDescent="0.25">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row>
    <row r="151" spans="1:64" x14ac:dyDescent="0.25">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row>
    <row r="152" spans="1:64" x14ac:dyDescent="0.25">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row>
    <row r="153" spans="1:64" x14ac:dyDescent="0.25">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row>
    <row r="154" spans="1:64" x14ac:dyDescent="0.25">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row>
    <row r="155" spans="1:64" x14ac:dyDescent="0.2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row>
    <row r="156" spans="1:64" x14ac:dyDescent="0.25">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row>
    <row r="157" spans="1:64" x14ac:dyDescent="0.25">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row>
    <row r="158" spans="1:64" x14ac:dyDescent="0.25">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row>
    <row r="159" spans="1:64" x14ac:dyDescent="0.25">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row>
    <row r="160" spans="1:64" x14ac:dyDescent="0.25">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row>
    <row r="161" spans="1:64" x14ac:dyDescent="0.25">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row>
    <row r="162" spans="1:64" x14ac:dyDescent="0.25">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row>
    <row r="163" spans="1:64" x14ac:dyDescent="0.25">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row>
    <row r="164" spans="1:64" x14ac:dyDescent="0.25">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row>
    <row r="165" spans="1:64" x14ac:dyDescent="0.2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row>
    <row r="166" spans="1:64" x14ac:dyDescent="0.25">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row>
    <row r="167" spans="1:64" x14ac:dyDescent="0.25">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row>
    <row r="168" spans="1:64" x14ac:dyDescent="0.25">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row>
    <row r="169" spans="1:64" x14ac:dyDescent="0.25">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row>
    <row r="170" spans="1:64" x14ac:dyDescent="0.25">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row>
    <row r="171" spans="1:64" x14ac:dyDescent="0.25">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row>
    <row r="172" spans="1:64" x14ac:dyDescent="0.25">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row>
    <row r="173" spans="1:64" x14ac:dyDescent="0.25">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row>
    <row r="174" spans="1:64" x14ac:dyDescent="0.25">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row>
    <row r="175" spans="1:64" x14ac:dyDescent="0.2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row>
    <row r="176" spans="1:64" x14ac:dyDescent="0.25">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row>
    <row r="177" spans="1:64" x14ac:dyDescent="0.25">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row>
    <row r="178" spans="1:64" x14ac:dyDescent="0.25">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row>
    <row r="179" spans="1:64" x14ac:dyDescent="0.25">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row>
    <row r="180" spans="1:64" x14ac:dyDescent="0.25">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row>
    <row r="181" spans="1:64" x14ac:dyDescent="0.25">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row>
    <row r="182" spans="1:64" x14ac:dyDescent="0.25">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row>
    <row r="183" spans="1:64" x14ac:dyDescent="0.25">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row>
    <row r="184" spans="1:64" x14ac:dyDescent="0.25">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row>
    <row r="185" spans="1:64" x14ac:dyDescent="0.2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row>
    <row r="186" spans="1:64" x14ac:dyDescent="0.25">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row>
    <row r="187" spans="1:64" x14ac:dyDescent="0.25">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row>
    <row r="188" spans="1:64" x14ac:dyDescent="0.25">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row>
    <row r="189" spans="1:64" x14ac:dyDescent="0.25">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row>
    <row r="190" spans="1:64" x14ac:dyDescent="0.25">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row>
    <row r="191" spans="1:64" x14ac:dyDescent="0.25">
      <c r="A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row>
    <row r="192" spans="1:64" x14ac:dyDescent="0.25">
      <c r="A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row>
    <row r="193" spans="1:64" x14ac:dyDescent="0.25">
      <c r="A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row>
    <row r="194" spans="1:64" x14ac:dyDescent="0.25">
      <c r="A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row>
    <row r="195" spans="1:64" x14ac:dyDescent="0.25">
      <c r="A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row>
    <row r="196" spans="1:64" x14ac:dyDescent="0.25">
      <c r="A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row>
    <row r="197" spans="1:64" x14ac:dyDescent="0.25">
      <c r="A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row>
    <row r="198" spans="1:64" x14ac:dyDescent="0.25">
      <c r="A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row>
    <row r="199" spans="1:64" x14ac:dyDescent="0.25">
      <c r="A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row>
    <row r="200" spans="1:64" x14ac:dyDescent="0.25">
      <c r="A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row>
    <row r="201" spans="1:64" x14ac:dyDescent="0.25">
      <c r="A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row>
    <row r="202" spans="1:64" x14ac:dyDescent="0.25">
      <c r="A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row>
    <row r="203" spans="1:64" x14ac:dyDescent="0.25">
      <c r="A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row>
    <row r="204" spans="1:64" x14ac:dyDescent="0.25">
      <c r="A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row>
    <row r="205" spans="1:64" x14ac:dyDescent="0.25">
      <c r="A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row>
    <row r="206" spans="1:64" x14ac:dyDescent="0.25">
      <c r="A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row>
    <row r="207" spans="1:64" x14ac:dyDescent="0.25">
      <c r="A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row>
    <row r="208" spans="1:64" x14ac:dyDescent="0.25">
      <c r="A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row>
    <row r="209" spans="1:64" x14ac:dyDescent="0.25">
      <c r="A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row>
    <row r="210" spans="1:64" x14ac:dyDescent="0.25">
      <c r="A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row>
    <row r="211" spans="1:64" x14ac:dyDescent="0.25">
      <c r="A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row>
    <row r="212" spans="1:64" x14ac:dyDescent="0.25">
      <c r="A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row>
    <row r="213" spans="1:64" x14ac:dyDescent="0.25">
      <c r="A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row>
    <row r="214" spans="1:64" x14ac:dyDescent="0.25">
      <c r="A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row>
    <row r="215" spans="1:64" x14ac:dyDescent="0.25">
      <c r="A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row>
    <row r="216" spans="1:64" x14ac:dyDescent="0.25">
      <c r="A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row>
    <row r="217" spans="1:64" x14ac:dyDescent="0.25">
      <c r="A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row>
    <row r="218" spans="1:64" x14ac:dyDescent="0.25">
      <c r="A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row>
    <row r="219" spans="1:64" x14ac:dyDescent="0.25">
      <c r="A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row>
    <row r="220" spans="1:64" x14ac:dyDescent="0.25">
      <c r="A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row>
    <row r="221" spans="1:64" x14ac:dyDescent="0.25">
      <c r="A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row>
    <row r="222" spans="1:64" x14ac:dyDescent="0.25">
      <c r="A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row>
    <row r="223" spans="1:64" x14ac:dyDescent="0.25">
      <c r="A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row>
    <row r="224" spans="1:64" x14ac:dyDescent="0.25">
      <c r="A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row>
    <row r="225" spans="1:64" x14ac:dyDescent="0.25">
      <c r="A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row>
    <row r="226" spans="1:64" x14ac:dyDescent="0.25">
      <c r="A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row>
    <row r="227" spans="1:64" x14ac:dyDescent="0.25">
      <c r="A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row>
    <row r="228" spans="1:64" x14ac:dyDescent="0.25">
      <c r="A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row>
    <row r="229" spans="1:64" x14ac:dyDescent="0.25">
      <c r="A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row>
    <row r="230" spans="1:64" x14ac:dyDescent="0.25">
      <c r="A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row>
    <row r="231" spans="1:64" x14ac:dyDescent="0.25">
      <c r="A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row>
    <row r="232" spans="1:64" x14ac:dyDescent="0.25">
      <c r="A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row>
    <row r="233" spans="1:64" x14ac:dyDescent="0.25">
      <c r="A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row>
    <row r="234" spans="1:64" x14ac:dyDescent="0.25">
      <c r="A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row>
    <row r="235" spans="1:64" x14ac:dyDescent="0.25">
      <c r="A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row>
    <row r="236" spans="1:64" x14ac:dyDescent="0.25">
      <c r="A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row>
    <row r="237" spans="1:64" x14ac:dyDescent="0.25">
      <c r="A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row>
    <row r="238" spans="1:64" x14ac:dyDescent="0.25">
      <c r="A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row>
    <row r="239" spans="1:64" x14ac:dyDescent="0.25">
      <c r="A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row>
    <row r="240" spans="1:64" x14ac:dyDescent="0.25">
      <c r="A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row>
    <row r="241" spans="1:64" x14ac:dyDescent="0.25">
      <c r="A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row>
    <row r="242" spans="1:64" x14ac:dyDescent="0.25">
      <c r="A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row>
    <row r="243" spans="1:64" x14ac:dyDescent="0.25">
      <c r="A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row>
    <row r="244" spans="1:64" x14ac:dyDescent="0.25">
      <c r="A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row>
    <row r="245" spans="1:64" x14ac:dyDescent="0.25">
      <c r="A245" s="22"/>
    </row>
    <row r="246" spans="1:64" x14ac:dyDescent="0.25">
      <c r="A246" s="22"/>
    </row>
    <row r="247" spans="1:64" x14ac:dyDescent="0.25">
      <c r="A247" s="22"/>
    </row>
    <row r="248" spans="1:64" x14ac:dyDescent="0.25">
      <c r="A248" s="22"/>
    </row>
  </sheetData>
  <mergeCells count="17">
    <mergeCell ref="J56:S61"/>
    <mergeCell ref="T56:Y61"/>
    <mergeCell ref="Z56:AE61"/>
    <mergeCell ref="AF56:AK61"/>
    <mergeCell ref="AL56:AQ61"/>
    <mergeCell ref="AS16:AX25"/>
    <mergeCell ref="E16:I25"/>
    <mergeCell ref="AS6:AX15"/>
    <mergeCell ref="B2:I4"/>
    <mergeCell ref="J2:AQ4"/>
    <mergeCell ref="B6:D55"/>
    <mergeCell ref="E6:I15"/>
    <mergeCell ref="E46:I55"/>
    <mergeCell ref="AS36:AX45"/>
    <mergeCell ref="E36:I45"/>
    <mergeCell ref="AS26:AX35"/>
    <mergeCell ref="E26:I35"/>
  </mergeCells>
  <pageMargins left="0.7" right="0.7" top="0.75" bottom="0.75" header="0.3" footer="0.3"/>
  <pageSetup orientation="portrait" r:id="rId1"/>
  <ignoredErrors>
    <ignoredError sqref="O12:S15 O7:S9 J7:J9 J12:J15"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3"/>
  <sheetViews>
    <sheetView showGridLines="0" topLeftCell="C78" zoomScale="82" zoomScaleNormal="82" workbookViewId="0">
      <selection activeCell="O15" sqref="O15"/>
    </sheetView>
  </sheetViews>
  <sheetFormatPr baseColWidth="10" defaultRowHeight="15" x14ac:dyDescent="0.25"/>
  <cols>
    <col min="1" max="1" width="14.5703125" customWidth="1"/>
    <col min="2" max="2" width="9.5703125" customWidth="1"/>
    <col min="3" max="3" width="64.140625" style="299" customWidth="1"/>
    <col min="4" max="4" width="13.5703125" customWidth="1"/>
    <col min="5" max="5" width="14.28515625" customWidth="1"/>
    <col min="6" max="6" width="13.85546875" customWidth="1"/>
    <col min="7" max="7" width="18.85546875" customWidth="1"/>
    <col min="8" max="8" width="22.42578125" customWidth="1"/>
    <col min="9" max="9" width="15.85546875" customWidth="1"/>
    <col min="12" max="12" width="24" bestFit="1" customWidth="1"/>
    <col min="13" max="13" width="15.140625" customWidth="1"/>
    <col min="14" max="14" width="16.7109375" customWidth="1"/>
    <col min="15" max="15" width="15.5703125" customWidth="1"/>
    <col min="16" max="16" width="16.28515625" customWidth="1"/>
  </cols>
  <sheetData>
    <row r="1" spans="1:25" ht="28.5" customHeight="1" thickBot="1" x14ac:dyDescent="0.3">
      <c r="A1" s="274" t="s">
        <v>661</v>
      </c>
    </row>
    <row r="2" spans="1:25" ht="18.75" customHeight="1" x14ac:dyDescent="0.25">
      <c r="A2" s="182"/>
      <c r="B2" s="183" t="s">
        <v>662</v>
      </c>
      <c r="C2" s="300"/>
      <c r="D2" s="185">
        <f>'[3]CONTEXTO E IDENTIFICACIÓN'!D2</f>
        <v>0</v>
      </c>
      <c r="E2" s="678" t="s">
        <v>663</v>
      </c>
      <c r="F2" s="679"/>
      <c r="G2" s="679"/>
      <c r="H2" s="679"/>
      <c r="I2" s="679"/>
      <c r="J2" s="679"/>
      <c r="K2" s="679"/>
      <c r="L2" s="679"/>
      <c r="M2" s="679"/>
      <c r="N2" s="679"/>
      <c r="O2" s="679"/>
      <c r="P2" s="680"/>
    </row>
    <row r="3" spans="1:25" ht="19.5" customHeight="1" x14ac:dyDescent="0.25">
      <c r="A3" s="186"/>
      <c r="B3" s="187" t="s">
        <v>664</v>
      </c>
      <c r="C3" s="301"/>
      <c r="D3" s="189">
        <f>'[3]CONTEXTO E IDENTIFICACIÓN'!D3</f>
        <v>0</v>
      </c>
      <c r="E3" s="681"/>
      <c r="F3" s="682"/>
      <c r="G3" s="682"/>
      <c r="H3" s="682"/>
      <c r="I3" s="682"/>
      <c r="J3" s="682"/>
      <c r="K3" s="682"/>
      <c r="L3" s="682"/>
      <c r="M3" s="682"/>
      <c r="N3" s="682"/>
      <c r="O3" s="682"/>
      <c r="P3" s="683"/>
    </row>
    <row r="4" spans="1:25" ht="15" customHeight="1" x14ac:dyDescent="0.25">
      <c r="A4" s="186"/>
      <c r="B4" s="190" t="s">
        <v>665</v>
      </c>
      <c r="C4" s="302"/>
      <c r="D4" s="192"/>
      <c r="E4" s="681"/>
      <c r="F4" s="682"/>
      <c r="G4" s="682"/>
      <c r="H4" s="682"/>
      <c r="I4" s="682"/>
      <c r="J4" s="682"/>
      <c r="K4" s="682"/>
      <c r="L4" s="682"/>
      <c r="M4" s="682"/>
      <c r="N4" s="682"/>
      <c r="O4" s="682"/>
      <c r="P4" s="683"/>
    </row>
    <row r="5" spans="1:25" ht="25.5" customHeight="1" thickBot="1" x14ac:dyDescent="0.3">
      <c r="A5" s="193"/>
      <c r="B5" s="687" t="s">
        <v>666</v>
      </c>
      <c r="C5" s="688"/>
      <c r="D5" s="689"/>
      <c r="E5" s="684"/>
      <c r="F5" s="685"/>
      <c r="G5" s="685"/>
      <c r="H5" s="685"/>
      <c r="I5" s="685"/>
      <c r="J5" s="685"/>
      <c r="K5" s="685"/>
      <c r="L5" s="685"/>
      <c r="M5" s="685"/>
      <c r="N5" s="685"/>
      <c r="O5" s="685"/>
      <c r="P5" s="686"/>
    </row>
    <row r="6" spans="1:25" ht="16.5" thickBot="1" x14ac:dyDescent="0.3">
      <c r="J6" s="836" t="s">
        <v>652</v>
      </c>
      <c r="K6" s="837"/>
      <c r="L6" s="837"/>
      <c r="M6" s="837"/>
      <c r="N6" s="837"/>
      <c r="O6" s="837"/>
      <c r="P6" s="838"/>
      <c r="R6" s="194"/>
      <c r="S6" s="195"/>
      <c r="T6" s="196"/>
      <c r="U6" s="698" t="s">
        <v>1</v>
      </c>
      <c r="V6" s="698"/>
      <c r="W6" s="698"/>
      <c r="X6" s="698"/>
      <c r="Y6" s="699"/>
    </row>
    <row r="7" spans="1:25" ht="16.5" thickBot="1" x14ac:dyDescent="0.3">
      <c r="A7" s="140"/>
      <c r="B7" s="140"/>
      <c r="C7" s="303"/>
      <c r="D7" s="140"/>
      <c r="E7" s="140"/>
      <c r="F7" s="839" t="s">
        <v>653</v>
      </c>
      <c r="G7" s="840"/>
      <c r="H7" s="841"/>
      <c r="J7" s="197"/>
      <c r="K7" s="198"/>
      <c r="L7" s="698" t="s">
        <v>1</v>
      </c>
      <c r="M7" s="698"/>
      <c r="N7" s="698"/>
      <c r="O7" s="698"/>
      <c r="P7" s="699"/>
      <c r="R7" s="199"/>
      <c r="S7" s="200"/>
      <c r="T7" s="199"/>
      <c r="U7" s="201">
        <v>0.2</v>
      </c>
      <c r="V7" s="201">
        <v>0.4</v>
      </c>
      <c r="W7" s="201">
        <v>0.6</v>
      </c>
      <c r="X7" s="201">
        <v>0.8</v>
      </c>
      <c r="Y7" s="202">
        <v>1</v>
      </c>
    </row>
    <row r="8" spans="1:25" ht="26.25" thickBot="1" x14ac:dyDescent="0.3">
      <c r="A8" s="169" t="s">
        <v>656</v>
      </c>
      <c r="B8" s="141" t="s">
        <v>657</v>
      </c>
      <c r="C8" s="141" t="s">
        <v>658</v>
      </c>
      <c r="D8" s="141" t="s">
        <v>124</v>
      </c>
      <c r="E8" s="141" t="s">
        <v>654</v>
      </c>
      <c r="F8" s="141" t="s">
        <v>3</v>
      </c>
      <c r="G8" s="141" t="s">
        <v>1</v>
      </c>
      <c r="H8" s="142" t="s">
        <v>655</v>
      </c>
      <c r="J8" s="200"/>
      <c r="K8" s="203"/>
      <c r="L8" s="143" t="s">
        <v>277</v>
      </c>
      <c r="M8" s="143" t="s">
        <v>79</v>
      </c>
      <c r="N8" s="143" t="s">
        <v>76</v>
      </c>
      <c r="O8" s="143" t="s">
        <v>6</v>
      </c>
      <c r="P8" s="144" t="s">
        <v>80</v>
      </c>
      <c r="R8" s="199"/>
      <c r="S8" s="200"/>
      <c r="T8" s="204"/>
      <c r="U8" s="145" t="s">
        <v>277</v>
      </c>
      <c r="V8" s="145" t="s">
        <v>79</v>
      </c>
      <c r="W8" s="145" t="s">
        <v>76</v>
      </c>
      <c r="X8" s="145" t="s">
        <v>6</v>
      </c>
      <c r="Y8" s="146" t="s">
        <v>80</v>
      </c>
    </row>
    <row r="9" spans="1:25" ht="165" x14ac:dyDescent="0.25">
      <c r="A9" s="170" t="str">
        <f>'[3]CONTEXTO E IDENTIFICACIÓN'!G55</f>
        <v>Estratégico</v>
      </c>
      <c r="B9" s="171" t="str">
        <f>'[3]CONTEXTO E IDENTIFICACIÓN'!A55</f>
        <v>R1</v>
      </c>
      <c r="C9" s="172" t="str">
        <f>'[3]CONTEXTO E IDENTIFICACIÓN'!N55</f>
        <v>Posibilidad de pérdida Económica y Reputacional por el incumplimiento en la ejecución del presupuesto de inversión y en las metas proyecto y PND debido a: 
1. Deficiencias en la programación y seguimiento del plan anual de adquisiciones.
2. Situaciones anormales de carácter misional que afecten la programación y diseño del plan de adquisiciones
3. Compromisos institucionales no previstos.
4. Expedición del CDP que no esté dentro de la programación presupuestal.
5. Reservas presupuestales.</v>
      </c>
      <c r="D9" s="147">
        <f>'[3]VALORACIÓN DEL CONTROL'!Y58</f>
        <v>0.1008</v>
      </c>
      <c r="E9" s="147">
        <f>'[3]VALORACIÓN DEL CONTROL'!Z58</f>
        <v>1</v>
      </c>
      <c r="F9" s="148" t="str">
        <f>+IF(D9=0,"",IF(D9&lt;=$S$13,$T$13,IF(D9&lt;=$S$12,$T$12,IF(D9&lt;=$S$11,$T$11,IF(D9&lt;=$S$10,$T$10,IF(D9&lt;=$S$9,$T$9,""))))))</f>
        <v>Muy Baja</v>
      </c>
      <c r="G9" s="148" t="str">
        <f>+IF(E9=0,"",IF(E9&lt;=$U$7,$U$8,IF(E9&lt;=$V$7,$V$8,IF(E9&lt;=$W$7,$W$8,IF(E9&lt;=$X$7,$X$8,IF(E9&lt;=$Y$7,$Y$8,""))))))</f>
        <v>Catastrófico</v>
      </c>
      <c r="H9" s="149" t="str">
        <f>+IF(F9=$T$9,IF(G9=$U$8,$U$9,IF(G9=$V$8,$V$9,IF(G9=$W$8,$W$9,IF(G9=$X$8,$X$9,IF(G9=$Y$8,$Y$9))))),IF(F9=$T$10,IF(G9=$U$8,$U$10,IF(G9=$V$8,$V$10,IF(G9=$W$8,$W$10,IF(G9=$X$8,$X$10,IF(G9=$Y$8,$Y$10))))),IF(F9=$T$11,IF(G9=$U$8,$U$11,IF(G9=$V$8,$V$11,IF(G9=$W$8,$W$11,IF(G9=$X$8,$X$11,IF(G9=$Y$8,$Y$11))))),IF(F9=$T$12,IF(G9=$U$8,$U$12,IF(G9=$V$8,$V$12,IF(G9=$W$8,$W$12,IF(G9=$X$8,$X$12,IF(G9=$Y$8,$Y$12))))),IF(F9=$T$13,IF(G9=$U$8,$U$13,IF(G9=$V$8,$V$13,IF(G9=$W$8,$W$13,IF(G9=$X$8,$X$13,IF(G9=$Y$8,$Y$13))))),"")))))</f>
        <v>Extremo</v>
      </c>
      <c r="J9" s="674" t="s">
        <v>3</v>
      </c>
      <c r="K9" s="143" t="s">
        <v>50</v>
      </c>
      <c r="L9" s="150" t="str">
        <f>+IF(AND(F9=$T$9,G9=$U$8),B9,"")&amp;" "&amp;IF(AND(F10=$T$9,G10=$U$8),B10,"")&amp;" "&amp;IF(AND(F11=$T$9,G11=$U$8),B11,"")&amp;" "&amp;IF(AND(F12=$T$9,G12=$U$8),B12,"")&amp;" "&amp;IF(AND(F13=$T$9,G13=$U$8),B13,"")&amp;" "&amp;IF(AND(F14=$T$9,G14=$U$8),B14,"")&amp;" "&amp;IF(AND(F15=$T$9,G15=$U$8),B15,"")&amp;" "&amp;IF(AND(F16=$T$9,G16=$U$8),B16,"")&amp;" "&amp;IF(AND(F17=$T$9,G17=$U$8),B17,"")&amp;" "&amp;IF(AND(F18=$T$9,G18=$U$8),B18,"")&amp;" "&amp;IF(AND(F19=$T$9,G19=$U$8),B19,"")&amp;" "&amp;IF(AND(F20=$T$9,G20=$U$8),B20,"")&amp;" "&amp;IF(AND(F21=$T$9,G21=$U$8),B21,"")&amp;" "&amp;IF(AND(F22=$T$9,G22=$U$8),B22,"")&amp;" "&amp;IF(AND(F23=$T$9,G23=$U$8),B23,"")&amp;" "&amp;IF(AND(F24=$T$9,G24=$U$8),B24,"")&amp;" "&amp;IF(AND(F25=$T$9,G25=$U$8),B25,"")&amp;" "&amp;IF(AND(F26=$T$9,G26=$U$8),B26,"")&amp;" "&amp;IF(AND(F27=$T$9,G27=$U$8),B27,"")&amp;" "&amp;IF(AND(F28=$T$9,G28=$U$8),B28,"")&amp;" "&amp;IF(AND(F29=$T$9,G29=$U$8),B29,"")&amp;" "&amp;IF(AND(F30=$T$9,G30=$U$8),B30,"")&amp;" "&amp;IF(AND(F31=$T$9,G31=$U$8),B31,"")&amp;" "&amp;IF(AND(F32=$T$9,G32=$U$8),B32,"")&amp;" "&amp;IF(AND(F33=$T$9,G33=$U$8),B33,"")&amp;" "&amp;IF(AND(F34=$T$9,G34=$U$8),B34,"")&amp;" "&amp;IF(AND(F36=$T$9,G36=$U$8),B36,"")&amp;" "&amp;IF(AND(F37=$T$9,G37=$U$8),B37,"")&amp;" "&amp;IF(AND(F38=$T$9,G38=$U$8),B38,"")&amp;" "&amp;IF(AND(F39=$T$9,G39=$U$8),B39,"")&amp;" "&amp;IF(AND(F40=$T$9,G40=$U$8),B40,"")&amp;" "&amp;IF(AND(F41=$T$9,G41=$U$8),B41,"")&amp;" "&amp;IF(AND(F42=$T$9,G42=$U$8),B42,"")&amp;" "&amp;IF(AND(F43=$T$9,G43=$U$8),B43,"")&amp;" "&amp;IF(AND(F44=$T$9,G44=$U$8),B44,"")&amp;" "&amp;IF(AND(F45=$T$9,G45=$U$8),B45,"")&amp;" "&amp;IF(AND(F46=$T$9,G46=$U$8),B46,"")&amp;" "&amp;IF(AND(F47=$T$9,G47=$U$8),B47,"")&amp;" "&amp;IF(AND(F48=$T$9,G48=$U$8),B48,"")&amp;" "&amp;IF(AND(F49=$T$9,G49=$U$8),B49,"")&amp;" "&amp;IF(AND(F50=$T$9,G50=$U$8),B50,"")&amp;" "&amp;IF(AND(F51=$T$9,G51=$U$8),B51,"")&amp;" "&amp;IF(AND(F52=$T$9,G52=$U$8),B52,"")&amp;" "&amp;IF(AND(F53=$T$9,G53=$U$8),B53,"")&amp;" "&amp;IF(AND(F54=$T$9,G54=$U$8),B54,"")&amp;" "&amp;IF(AND(F55=$T$9,G55=$U$8),B55,"")&amp;" "&amp;IF(AND(F56=$T$9,G56=$U$8),B56,"")&amp;" "&amp;IF(AND(F57=$T$9,G57=$U$8),B57,"")&amp;" "&amp;IF(AND(F58=$T$9,G58=$U$8),B58,"")&amp;" "&amp;IF(AND(F59=$T$9,G59=$U$8),B59,"")&amp;" "&amp;IF(AND(F60=$T$9,G60=$U$8),B60,"")&amp;" "&amp;IF(AND(F61=$T$9,G61=$U$8),B61,"")&amp;" "&amp;IF(AND(F63=$T$9,G63=$U$8),B63,"")&amp;" "&amp;IF(AND(F64=$T$9,G64=$U$8),B64,"")&amp;" "&amp;IF(AND(F65=$T$9,G65=$U$8),B65,"")&amp;" "&amp;IF(AND(F66=$T$9,G66=$U$8),B66,"")&amp;" "&amp;IF(AND(F67=$T$9,G67=$U$8),B67,"")&amp;" "&amp;IF(AND(F68=$T$9,G68=$U$8),B68,"")&amp;" "&amp;IF(AND(F69=$T$9,G69=$U$8),B69,"")&amp;" "&amp;IF(AND(F70=$T$9,G70=$U$8),B70,"")&amp;" "&amp;IF(AND(F71=$T$9,G71=$U$8),B71,"")&amp;" "&amp;IF(AND(F72=$T$9,G72=$U$8),B72,"")&amp;" "&amp;IF(AND(F73=$T$9,G73=$U$8),B73,"")&amp;" "&amp;IF(AND(F74=$T$9,G74=$U$8),B74,"")&amp;" "&amp;IF(AND(F75=$T$9,G75=$U$8),B75,"")&amp;" "&amp;IF(AND(F76=$T$9,G76=$U$8),B76,"")&amp;" "&amp;IF(AND(F77=$T$9,G77=$U$8),B77,"")&amp;" "&amp;IF(AND(F78=$T$9,G78=$U$8),B78,"")&amp;" "&amp;IF(AND(F79=$T$9,G79=$U$8),B79,"")&amp;" "&amp;IF(AND(F80=$T$9,G80=$U$8),B80,"")&amp;" "&amp;IF(AND(F81=$T$9,G81=$U$8),B81,"")&amp;" "&amp;IF(AND(F82=$T$9,G82=$U$8),B82,"")&amp;" "&amp;IF(AND(F83=$T$9,G83=$U$8),B83,"")&amp;" "&amp;IF(AND(F84=$T$9,G84=$U$8),B84,"")&amp;" "&amp;IF(AND(F85=$T$9,G85=$U$8),B85,"")&amp;" "&amp;IF(AND(F86=$T$9,G86=$U$8),B86,"")&amp;" "&amp;IF(AND(F87=$T$9,G87=$U$8),B87,"")&amp;" "&amp;IF(AND(F88=$T$9,G88=$U$8),B88,"")&amp;" "&amp;IF(AND(F89=$T$9,G89=$U$8),B89,"")&amp;" "&amp;IF(AND(F90=$T$9,G90=$U$8),B90,"")</f>
        <v xml:space="preserve">                                                                               </v>
      </c>
      <c r="M9" s="150" t="str">
        <f>+IF(AND(F9=$T$9,G9=$V$8),B9,"")&amp;" "&amp;IF(AND(F10=$T$9,G10=$V$8),B10,"")&amp;" "&amp;IF(AND(F11=$T$9,G11=$V$8),B11,"")&amp;" "&amp;IF(AND(F12=$T$9,G12=$V$8),B12,"")&amp;" "&amp;IF(AND(F13=$T$9,G13=$V$8),B13,"")&amp;" "&amp;IF(AND(F14=$T$9,G14=$V$8),B14,"")&amp;" "&amp;IF(AND(F15=$T$9,G15=$V$8),B15,"")&amp;" "&amp;IF(AND(F16=$T$9,G16=$V$8),B16,"")&amp;" "&amp;IF(AND(F17=$T$9,G17=$V$8),B17,"")&amp;" "&amp;IF(AND(F18=$T$9,G18=$V$8),B18,"")&amp;" "&amp;IF(AND(F19=$T$9,G19=$V$8),B19,"")&amp;" "&amp;IF(AND(F20=$T$9,G20=$V$8),B20,"")&amp;" "&amp;IF(AND(F21=$T$9,G21=$V$8),B21,"")&amp;" "&amp;IF(AND(F22=$T$9,G22=$V$8),B22,"")&amp;" "&amp;IF(AND(F23=$T$9,G23=$V$8),B23,"")&amp;" "&amp;IF(AND(F24=$T$9,G24=$V$8),B24,"")&amp;" "&amp;IF(AND(F25=$T$9,G25=$V$8),B25,"")&amp;" "&amp;IF(AND(F26=$T$9,G26=$V$8),B26,"")&amp;" "&amp;IF(AND(F27=$T$9,G27=$V$8),B27,"")&amp;" "&amp;IF(AND(F28=$T$9,G28=$V$8),B28,"")&amp;" "&amp;IF(AND(F29=$T$9,G29=$V$8),B29,"")&amp;" "&amp;IF(AND(F30=$T$9,G30=$V$8),B30,"")&amp;" "&amp;IF(AND(F31=$T$9,G31=$V$8),B31,"")&amp;" "&amp;IF(AND(F32=$T$9,G32=$V$8),B32,"")&amp;" "&amp;IF(AND(F33=$T$9,G33=$V$8),B33,"")&amp;" "&amp;IF(AND(F34=$T$9,G34=$V$8),B34,"")&amp;" "&amp;IF(AND(F36=$T$9,G36=$V$8),B36,"")&amp;" "&amp;IF(AND(F37=$T$9,G37=$V$8),B37,"")&amp;" "&amp;IF(AND(F38=$T$9,G38=$V$8),B38,"")&amp;" "&amp;IF(AND(F39=$T$9,G39=$V$8),B39,"")&amp;" "&amp;IF(AND(F40=$T$9,G40=$V$8),B40,"")&amp;" "&amp;IF(AND(F41=$T$9,G41=$V$8),B41,"")&amp;" "&amp;IF(AND(F42=$T$9,G42=$V$8),B42,"")&amp;" "&amp;IF(AND(F43=$T$9,G43=$V$8),B43,"")&amp;" "&amp;IF(AND(F44=$T$9,G44=$V$8),B44,"")&amp;" "&amp;IF(AND(F45=$T$9,G45=$V$8),B45,"")&amp;" "&amp;IF(AND(F46=$T$9,G46=$V$8),B46,"")&amp;" "&amp;IF(AND(F47=$T$9,G47=$V$8),B47,"")&amp;" "&amp;IF(AND(F48=$T$9,G48=$V$8),B48,"")&amp;" "&amp;IF(AND(F49=$T$9,G49=$V$8),B49,"")&amp;" "&amp;IF(AND(F50=$T$9,G50=$V$8),B50,"")&amp;" "&amp;IF(AND(F51=$T$9,G51=$V$8),B51,"")&amp;" "&amp;IF(AND(F52=$T$9,G52=$V$8),B52,"")&amp;" "&amp;IF(AND(F53=$T$9,G53=$V$8),B53,"")&amp;" "&amp;IF(AND(F54=$T$9,G54=$V$8),B54,"")&amp;" "&amp;IF(AND(F55=$T$9,G55=$V$8),B55,"")&amp;" "&amp;IF(AND(F56=$T$9,G56=$V$8),B56,"")&amp;" "&amp;IF(AND(F57=$T$9,G57=$V$8),B57,"")&amp;" "&amp;IF(AND(F58=$T$9,G58=$V$8),B58,"")&amp;" "&amp;IF(AND(F59=$T$9,G59=$V$8),B59,"")&amp;" "&amp;IF(AND(F60=$T$9,G60=$V$8),B60,"")&amp;" "&amp;IF(AND(F61=$T$9,G61=$V$8),B61,"")&amp;" "&amp;IF(AND(F63=$T$9,G63=$V$8),B63,"")&amp;" "&amp;IF(AND(F64=$T$9,G64=$V$8),B64,"")&amp;" "&amp;IF(AND(F65=$T$9,G65=$V$8),B65,"")&amp;" "&amp;IF(AND(F66=$T$9,G66=$V$8),B66,"")&amp;" "&amp;IF(AND(F67=$T$9,G67=$V$8),B67,"")&amp;" "&amp;IF(AND(F68=$T$9,G68=$V$8),B68,"")&amp;" "&amp;IF(AND(F69=$T$9,G69=$V$8),B69,"")&amp;" "&amp;IF(AND(F70=$T$9,G70=$V$8),B70,"")&amp;" "&amp;IF(AND(F71=$T$9,G71=$V$8),B71,"")&amp;" "&amp;IF(AND(F72=$T$9,G72=$V$8),B72,"")&amp;" "&amp;IF(AND(F73=$T$9,G73=$V$8),B73,"")&amp;" "&amp;IF(AND(F74=$T$9,G74=$V$8),B74,"")&amp;" "&amp;IF(AND(F75=$T$9,G75=$V$8),B75,"")&amp;" "&amp;IF(AND(F76=$T$9,G76=$V$8),B76,"")&amp;" "&amp;IF(AND(F77=$T$9,G77=$V$8),B77,"")&amp;" "&amp;IF(AND(F78=$T$9,G78=$V$8),B78,"")&amp;" "&amp;IF(AND(F79=$T$9,G79=$V$8),B79,"")&amp;" "&amp;IF(AND(F80=$T$9,G80=$V$8),B80,"")&amp;" "&amp;IF(AND(F81=$T$9,G81=$V$8),B81,"")&amp;" "&amp;IF(AND(F82=$T$9,G82=$V$8),B82,"")&amp;" "&amp;IF(AND(F83=$T$9,G83=$V$8),B83,"")&amp;" "&amp;IF(AND(F84=$T$9,G84=$V$8),B84,"")&amp;" "&amp;IF(AND(F85=$T$9,G85=$V$8),B85,"")&amp;" "&amp;IF(AND(F86=$T$9,G86=$V$8),B86,"")&amp;" "&amp;IF(AND(F87=$T$9,G87=$V$8),B87,"")&amp;" "&amp;IF(AND(F88=$T$9,G88=$V$8),B88,"")&amp;" "&amp;IF(AND(F89=$T$9,G89=$V$8),B89,"")&amp;" "&amp;IF(AND(F90=$T$9,G90=$V$8),B90,"")</f>
        <v xml:space="preserve">                                                                               </v>
      </c>
      <c r="N9" s="150" t="str">
        <f>+IF(AND(F9=$T$9,G9=$W$8),B9,"")&amp;" "&amp;IF(AND(F10=$T$9,G10=$W$8),B10,"")&amp;" "&amp;IF(AND(F11=$T$9,G11=$W$8),B11,"")&amp;" "&amp;IF(AND(F12=$T$9,G12=$W$8),B12,"")&amp;" "&amp;IF(AND(F13=$T$9,G13=$W$8),B13,"")&amp;" "&amp;IF(AND(F14=$T$9,G14=$W$8),B14,"")&amp;" "&amp;IF(AND(F15=$T$9,G15=$W$8),B15,"")&amp;" "&amp;IF(AND(F16=$T$9,G16=$W$8),B16,"")&amp;" "&amp;IF(AND(F17=$T$9,G17=$W$8),B17,"")&amp;" "&amp;IF(AND(F18=$T$9,G18=$W$8),B18,"")&amp;" "&amp;IF(AND(F19=$T$9,G19=$W$8),B19,"")&amp;" "&amp;IF(AND(F20=$T$9,G20=$W$8),B20,"")&amp;" "&amp;IF(AND(F21=$T$9,G21=$W$8),B21,"")&amp;" "&amp;IF(AND(F22=$T$9,G22=$W$8),B22,"")&amp;" "&amp;IF(AND(F23=$T$9,G23=$W$8),B23,"")&amp;" "&amp;IF(AND(F24=$T$9,G24=$W$8),B24,"")&amp;" "&amp;IF(AND(F25=$T$9,G25=$W$8),B25,"")&amp;" "&amp;IF(AND(F26=$T$9,G26=$W$8),B26,"")&amp;" "&amp;IF(AND(F27=$T$9,G27=$W$8),B27,"")&amp;" "&amp;IF(AND(F28=$T$9,G28=$W$8),B28,"")&amp;" "&amp;IF(AND(F29=$T$9,G29=$W$8),B29,"")&amp;" "&amp;IF(AND(F30=$T$9,G30=$W$8),B30,"")&amp;" "&amp;IF(AND(F31=$T$9,G31=$W$8),B31,"")&amp;" "&amp;IF(AND(F32=$T$9,G32=$W$8),B32,"")&amp;" "&amp;IF(AND(F33=$T$9,G33=$W$8),B33,"")&amp;" "&amp;IF(AND(F34=$T$9,G34=$W$8),B34,"")&amp;" "&amp;IF(AND(F36=$T$9,G36=$W$8),B36,"")&amp;" "&amp;IF(AND(F37=$T$9,G37=$W$8),B37,"")&amp;" "&amp;IF(AND(F38=$T$9,G38=$W$8),B38,"")&amp;" "&amp;IF(AND(F39=$T$9,G39=$W$8),B39,"")&amp;" "&amp;IF(AND(F40=$T$9,G40=$W$8),B40,"")&amp;" "&amp;IF(AND(F41=$T$9,G41=$W$8),B41,"")&amp;" "&amp;IF(AND(F42=$T$9,G42=$W$8),B42,"")&amp;" "&amp;IF(AND(F43=$T$9,G43=$W$8),B43,"")&amp;" "&amp;IF(AND(F44=$T$9,G44=$W$8),B44,"")&amp;" "&amp;IF(AND(F45=$T$9,G45=$W$8),B45,"")&amp;" "&amp;IF(AND(F46=$T$9,G46=$W$8),B46,"")&amp;" "&amp;IF(AND(F47=$T$9,G47=$W$8),B47,"")&amp;" "&amp;IF(AND(F48=$T$9,G48=$W$8),B48,"")&amp;" "&amp;IF(AND(F49=$T$9,G49=$W$8),B49,"")&amp;" "&amp;IF(AND(F50=$T$9,G50=$W$8),B50,"")&amp;" "&amp;IF(AND(F51=$T$9,G51=$W$8),B51,"")&amp;" "&amp;IF(AND(F52=$T$9,G52=$W$8),B52,"")&amp;" "&amp;IF(AND(F53=$T$9,G53=$W$8),B53,"")&amp;" "&amp;IF(AND(F54=$T$9,G54=$W$8),B54,"")&amp;" "&amp;IF(AND(F55=$T$9,G55=$W$8),B55,"")&amp;" "&amp;IF(AND(F56=$T$9,G56=$W$8),B56,"")&amp;" "&amp;IF(AND(F57=$T$9,G57=$W$8),B57,"")&amp;" "&amp;IF(AND(F58=$T$9,G58=$W$8),B58,"")&amp;" "&amp;IF(AND(F59=$T$9,G59=$W$8),B59,"")&amp;" "&amp;IF(AND(F60=$T$9,G60=$W$8),B60,"")&amp;" "&amp;IF(AND(F61=$T$9,G61=$W$8),B61,"")&amp;" "&amp;IF(AND(F63=$T$9,G63=$W$8),B63,"")&amp;" "&amp;IF(AND(F64=$T$9,G64=$W$8),B64,"")&amp;" "&amp;IF(AND(F65=$T$9,G65=$W$8),B65,"")&amp;" "&amp;IF(AND(F66=$T$9,G66=$W$8),B66,"")&amp;" "&amp;IF(AND(F67=$T$9,G67=$W$8),B67,"")&amp;" "&amp;IF(AND(F68=$T$9,G68=$W$8),B68,"")</f>
        <v xml:space="preserve">                                                         </v>
      </c>
      <c r="O9" s="150" t="str">
        <f>+IF(AND(F9=$T$9,G9=$X$8),B9,"")&amp;" "&amp;IF(AND(F10=$T$9,G10=$X$8),B10,"")&amp;" "&amp;IF(AND(F11=$T$9,G11=$X$8),B11,"")&amp;" "&amp;IF(AND(F12=$T$9,G12=$X$8),B12,"")&amp;" "&amp;IF(AND(F13=$T$9,G13=$X$8),B13,"")&amp;" "&amp;IF(AND(F14=$T$9,G14=$X$8),B14,"")&amp;" "&amp;IF(AND(F15=$T$9,G15=$X$8),B15,"")&amp;" "&amp;IF(AND(F16=$T$9,G16=$X$8),B16,"")&amp;" "&amp;IF(AND(F17=$T$9,G17=$X$8),B17,"")&amp;" "&amp;IF(AND(F18=$T$9,G18=$X$8),B18,"")&amp;" "&amp;IF(AND(F19=$T$9,G19=$X$8),B19,"")&amp;" "&amp;IF(AND(F20=$T$9,G20=$X$8),B20,"")&amp;" "&amp;IF(AND(F21=$T$9,G21=$X$8),B21,"")&amp;" "&amp;IF(AND(F22=$T$9,G22=$X$8),B22,"")&amp;" "&amp;IF(AND(F23=$T$9,G23=$X$8),B23,"")&amp;" "&amp;IF(AND(F24=$T$9,G24=$X$8),B24,"")&amp;" "&amp;IF(AND(F25=$T$9,G25=$X$8),B25,"")&amp;" "&amp;IF(AND(F26=$T$9,G26=$X$8),B26,"")&amp;" "&amp;IF(AND(F27=$T$9,G27=$X$8),B27,"")&amp;" "&amp;IF(AND(F28=$T$9,G28=$X$8),B28,"")&amp;" "&amp;IF(AND(F29=$T$9,G29=$X$8),B29,"")&amp;" "&amp;IF(AND(F30=$T$9,G30=$X$8),B30,"")&amp;" "&amp;IF(AND(F31=$T$9,G31=$X$8),B31,"")&amp;" "&amp;IF(AND(F32=$T$9,G32=$X$8),B32,"")&amp;" "&amp;IF(AND(F33=$T$9,G33=$X$8),B33,"")&amp;" "&amp;IF(AND(F34=$T$9,G34=$X$8),B34,"")&amp;" "&amp;IF(AND(F36=$T$9,G36=$X$8),B36,"")&amp;" "&amp;IF(AND(F37=$T$9,G37=$X$8),B37,"")&amp;" "&amp;IF(AND(F38=$T$9,G38=$X$8),B38,"")&amp;" "&amp;IF(AND(F39=$T$9,G39=$X$8),B39,"")&amp;" "&amp;IF(AND(F40=$T$9,G40=$X$8),B40,"")&amp;" "&amp;IF(AND(F41=$T$9,G41=$X$8),B41,"")&amp;" "&amp;IF(AND(F42=$T$9,G42=$X$8),B42,"")&amp;" "&amp;IF(AND(F43=$T$9,G43=$X$8),B43,"")&amp;" "&amp;IF(AND(F44=$T$9,G44=$X$8),B44,"")&amp;" "&amp;IF(AND(F45=$T$9,G45=$X$8),B45,"")&amp;" "&amp;IF(AND(F46=$T$9,G46=$X$8),B46,"")&amp;" "&amp;IF(AND(F47=$T$9,G47=$X$8),B47,"")&amp;" "&amp;IF(AND(F48=$T$9,G48=$X$8),B48,"")&amp;" "&amp;IF(AND(F49=$T$9,G49=$X$8),B49,"")&amp;" "&amp;IF(AND(F50=$T$9,G50=$X$8),B50,"")&amp;" "&amp;IF(AND(F51=$T$9,G51=$X$8),B51,"")&amp;" "&amp;IF(AND(F52=$T$9,G52=$X$8),B52,"")&amp;" "&amp;IF(AND(F53=$T$9,G53=$X$8),B53,"")&amp;" "&amp;IF(AND(F54=$T$9,G54=$X$8),B54,"")&amp;" "&amp;IF(AND(F55=$T$9,G55=$X$8),B55,"")&amp;" "&amp;IF(AND(F56=$T$9,G56=$X$8),B56,"")&amp;" "&amp;IF(AND(F57=$T$9,G57=$X$8),B57,"")&amp;" "&amp;IF(AND(F58=$T$9,G58=$X$8),B58,"")&amp;" "&amp;IF(AND(F59=$T$9,G59=$X$8),B59,"")&amp;" "&amp;IF(AND(F60=$T$9,G60=$X$8),B60,"")&amp;" "&amp;IF(AND(F61=$T$9,G61=$X$8),B61,"")&amp;" "&amp;IF(AND(F63=$T$9,G63=$X$8),B63,"")&amp;" "&amp;IF(AND(F64=$T$9,G64=$X$8),B64,"")&amp;" "&amp;IF(AND(F65=$T$9,G65=$X$8),B65,"")&amp;" "&amp;IF(AND(F66=$T$9,G66=$X$8),B66,"")&amp;" "&amp;IF(AND(F67=$T$9,G67=$X$8),B67,"")&amp;" "&amp;IF(AND(F68=$T$9,G68=$X$8),B68,"")&amp;" "&amp;IF(AND(F69=$T$9,G69=$X$8),B69,"")&amp;" "&amp;IF(AND(F70=$T$9,G70=$X$8),B70,"")&amp;" "&amp;IF(AND(F71=$T$9,G71=$X$8),B71,"")&amp;" "&amp;IF(AND(F72=$T$9,G72=$X$8),B72,"")&amp;" "&amp;IF(AND(F73=$T$9,G73=$X$8),B73,"")&amp;" "&amp;IF(AND(F74=$T$9,G74=$X$8),B74,"")&amp;" "&amp;IF(AND(F75=$T$9,G75=$X$8),B75,"")&amp;" "&amp;IF(AND(F76=$T$9,G76=$X$8),B76,"")&amp;" "&amp;IF(AND(F77=$T$9,G77=$X$8),B77,"")&amp;" "&amp;IF(AND(F78=$T$9,G78=$X$8),B78,"")&amp;" "&amp;IF(AND(F79=$T$9,G79=$X$8),B79,"")&amp;" "&amp;IF(AND(F80=$T$9,G80=$X$8),B80,"")&amp;" "&amp;IF(AND(F81=$T$9,G81=$X$8),B81,"")&amp;" "&amp;IF(AND(F82=$T$9,G82=$X$8),B82,"")&amp;" "&amp;IF(AND(F83=$T$9,G83=$X$8),B83,"")&amp;" "&amp;IF(AND(F84=$T$9,G84=$X$8),B84,"")&amp;" "&amp;IF(AND(F85=$T$9,G85=$X$8),B85,"")&amp;" "&amp;IF(AND(F86=$T$9,G86=$X$8),B86,"")&amp;" "&amp;IF(AND(F87=$T$9,G87=$X$8),B87,"")&amp;" "&amp;IF(AND(F88=$T$9,G88=$X$8),B88,"")&amp;" "&amp;IF(AND(F89=$T$9,G89=$X$8),B89,"")&amp;" "&amp;IF(AND(F90=$T$9,G90=$X$8),B90,"")</f>
        <v xml:space="preserve">                                                                               </v>
      </c>
      <c r="P9" s="151" t="str">
        <f>+IF(AND(F9=$T$9,G9=$Y$8),B9,"")&amp;" "&amp;IF(AND(F10=$T$9,G10=$Y$8),B10,"")&amp;" "&amp;IF(AND(F11=$T$9,G11=$Y$8),B11,"")&amp;" "&amp;IF(AND(F12=$T$9,G12=$Y$8),B12,"")&amp;" "&amp;IF(AND(F13=$T$9,G13=$Y$8),B13,"")&amp;" "&amp;IF(AND(F14=$T$9,G14=$Y$8),B14,"")&amp;" "&amp;IF(AND(F15=$T$9,G15=$Y$8),B15,"")&amp;" "&amp;IF(AND(F16=$T$9,G16=$Y$8),B16,"")&amp;" "&amp;IF(AND(F17=$T$9,G17=$Y$8),B17,"")&amp;" "&amp;IF(AND(F18=$T$9,G18=$Y$8),B18,"")&amp;" "&amp;IF(AND(F19=$T$9,G19=$Y$8),B19,"")&amp;" "&amp;IF(AND(F20=$T$9,G20=$Y$8),B20,"")&amp;" "&amp;IF(AND(F21=$T$9,G21=$Y$8),B21,"")&amp;" "&amp;IF(AND(F22=$T$9,G22=$Y$8),B22,"")&amp;" "&amp;IF(AND(F23=$T$9,G23=$Y$8),B23,"")&amp;" "&amp;IF(AND(F24=$T$9,G24=$Y$8),B24,"")&amp;" "&amp;IF(AND(F25=$T$9,G25=$Y$8),B25,"")&amp;" "&amp;IF(AND(F26=$T$9,G26=$Y$8),B26,"")&amp;" "&amp;IF(AND(F27=$T$9,G27=$Y$8),B27,"")&amp;" "&amp;IF(AND(F28=$T$9,G28=$Y$8),B28,"")&amp;" "&amp;IF(AND(F29=$T$9,G29=$Y$8),B29,"")&amp;" "&amp;IF(AND(F30=$T$9,G30=$Y$8),B30,"")&amp;" "&amp;IF(AND(F31=$T$9,G31=$Y$8),B31,"")&amp;" "&amp;IF(AND(F32=$T$9,G32=$Y$8),B32,"")&amp;" "&amp;IF(AND(F33=$T$9,G33=$Y$8),B33,"")&amp;" "&amp;IF(AND(F34=$T$9,G34=$Y$8),B34,"")&amp;" "&amp;IF(AND(F36=$T$9,G36=$Y$8),B36,"")&amp;" "&amp;IF(AND(F37=$T$9,G37=$Y$8),B37,"")&amp;" "&amp;IF(AND(F38=$T$9,G38=$Y$8),B38,"")&amp;" "&amp;IF(AND(F39=$T$9,G39=$Y$8),B39,"")&amp;" "&amp;IF(AND(F40=$T$9,G40=$Y$8),B40,"")&amp;" "&amp;IF(AND(F41=$T$9,G41=$Y$8),B41,"")&amp;" "&amp;IF(AND(F42=$T$9,G42=$Y$8),B42,"")&amp;" "&amp;IF(AND(F43=$T$9,G43=$Y$8),B43,"")&amp;" "&amp;IF(AND(F44=$T$9,G44=$Y$8),B44,"")&amp;" "&amp;IF(AND(F45=$T$9,G45=$Y$8),B45,"")&amp;" "&amp;IF(AND(F46=$T$9,G46=$Y$8),B46,"")&amp;" "&amp;IF(AND(F47=$T$9,G47=$Y$8),B47,"")&amp;" "&amp;IF(AND(F48=$T$9,G48=$Y$8),B48,"")&amp;" "&amp;IF(AND(F49=$T$9,G49=$Y$8),B49,"")&amp;" "&amp;IF(AND(F50=$T$9,G50=$Y$8),B50,"")&amp;" "&amp;IF(AND(F51=$T$9,G51=$Y$8),B51,"")&amp;" "&amp;IF(AND(F52=$T$9,G52=$Y$8),B52,"")&amp;" "&amp;IF(AND(F53=$T$9,G53=$Y$8),B53,"")&amp;" "&amp;IF(AND(F54=$T$9,G54=$Y$8),B54,"")&amp;" "&amp;IF(AND(F55=$T$9,G55=$Y$8),B55,"")&amp;" "&amp;IF(AND(F56=$T$9,G56=$Y$8),B56,"")&amp;" "&amp;IF(AND(F57=$T$9,G57=$Y$8),B57,"")&amp;" "&amp;IF(AND(F58=$T$9,G58=$Y$8),B58,"")&amp;" "&amp;IF(AND(F59=$T$9,G59=$Y$8),B59,"")&amp;" "&amp;IF(AND(F60=$T$9,G60=$Y$8),B60,"")&amp;" "&amp;IF(AND(F61=$T$9,G61=$Y$8),B61,"")&amp;" "&amp;IF(AND(F63=$T$9,G63=$Y$8),B63,"")&amp;" "&amp;IF(AND(F64=$T$9,G64=$Y$8),B64,"")&amp;" "&amp;IF(AND(F65=$T$9,G65=$Y$8),B65,"")&amp;" "&amp;IF(AND(F66=$T$9,G66=$Y$8),B66,"")&amp;" "&amp;IF(AND(F67=$T$9,G67=$Y$8),B67,"")&amp;" "&amp;IF(AND(F68=$T$9,G68=$Y$8),B68,"")&amp;" "&amp;IF(AND(F69=$T$9,G69=$Y$8),B69,"")&amp;" "&amp;IF(AND(F70=$T$9,G70=$Y$8),B70,"")&amp;" "&amp;IF(AND(F71=$T$9,G71=$Y$8),B71,"")&amp;" "&amp;IF(AND(F72=$T$9,G72=$Y$8),B72,"")&amp;" "&amp;IF(AND(F73=$T$9,G73=$Y$8),B73,"")&amp;" "&amp;IF(AND(F74=$T$9,G74=$Y$8),B74,"")&amp;" "&amp;IF(AND(F75=$T$9,G75=$Y$8),B75,"")&amp;" "&amp;IF(AND(F76=$T$9,G76=$Y$8),B76,"")&amp;" "&amp;IF(AND(F77=$T$9,G77=$Y$8),B77,"")&amp;" "&amp;IF(AND(F78=$T$9,G78=$Y$8),B78,"")&amp;" "&amp;IF(AND(F79=$T$9,G79=$Y$8),B79,"")&amp;" "&amp;IF(AND(F80=$T$9,G80=$Y$8),B80,"")&amp;" "&amp;IF(AND(F81=$T$9,G81=$Y$8),B81,"")&amp;" "&amp;IF(AND(F82=$T$9,G82=$Y$8),B82,"")&amp;" "&amp;IF(AND(F83=$T$9,G83=$Y$8),B83,"")&amp;" "&amp;IF(AND(F84=$T$9,G84=$Y$8),B84,"")&amp;" "&amp;IF(AND(F85=$T$9,G85=$Y$8),B85,"")&amp;" "&amp;IF(AND(F86=$T$9,G86=$Y$8),B86,"")&amp;" "&amp;IF(AND(F87=$T$9,G87=$Y$8),B87,"")&amp;" "&amp;IF(AND(F88=$T$9,G88=$Y$8),B88,"")&amp;" "&amp;IF(AND(F89=$T$9,G89=$Y$8),B89,"")&amp;" "&amp;IF(AND(F90=$T$9,G90=$Y$8),B90,"")</f>
        <v xml:space="preserve">                                                                               </v>
      </c>
      <c r="R9" s="842" t="s">
        <v>3</v>
      </c>
      <c r="S9" s="205">
        <v>1</v>
      </c>
      <c r="T9" s="145" t="s">
        <v>50</v>
      </c>
      <c r="U9" s="150" t="s">
        <v>75</v>
      </c>
      <c r="V9" s="150" t="s">
        <v>75</v>
      </c>
      <c r="W9" s="150" t="s">
        <v>75</v>
      </c>
      <c r="X9" s="150" t="s">
        <v>75</v>
      </c>
      <c r="Y9" s="151" t="s">
        <v>74</v>
      </c>
    </row>
    <row r="10" spans="1:25" ht="165" x14ac:dyDescent="0.25">
      <c r="A10" s="173" t="str">
        <f>'[3]CONTEXTO E IDENTIFICACIÓN'!G56</f>
        <v>Estratégico</v>
      </c>
      <c r="B10" s="174" t="str">
        <f>'[3]CONTEXTO E IDENTIFICACIÓN'!A56</f>
        <v>R2</v>
      </c>
      <c r="C10" s="175" t="str">
        <f>'[3]CONTEXTO E IDENTIFICACIÓN'!N56</f>
        <v>Posibilidad de pérdida Reputacional  por la desarticulación de los elementos del Plan Estratégico Institucional (PEI) con los planes y proyectos del IGAC debido a:
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v>
      </c>
      <c r="D10" s="152">
        <f>'[3]VALORACIÓN DEL CONTROL'!Y62</f>
        <v>4.3199999999999995E-2</v>
      </c>
      <c r="E10" s="152">
        <f>'[3]VALORACIÓN DEL CONTROL'!Z62</f>
        <v>0.6</v>
      </c>
      <c r="F10" s="153" t="str">
        <f t="shared" ref="F10:F67" si="0">+IF(D10=0,"",IF(D10&lt;=$S$13,$T$13,IF(D10&lt;=$S$12,$T$12,IF(D10&lt;=$S$11,$T$11,IF(D10&lt;=$S$10,$T$10,IF(D10&lt;=$S$9,$T$9,""))))))</f>
        <v>Muy Baja</v>
      </c>
      <c r="G10" s="153" t="str">
        <f t="shared" ref="G10:G73" si="1">+IF(E10=0,"",IF(E10&lt;=$U$7,$U$8,IF(E10&lt;=$V$7,$V$8,IF(E10&lt;=$W$7,$W$8,IF(E10&lt;=$X$7,$X$8,IF(E10&lt;=$Y$7,$Y$8,""))))))</f>
        <v>Moderado</v>
      </c>
      <c r="H10" s="154" t="str">
        <f t="shared" ref="H10:H73" si="2">+IF(F10=$T$9,IF(G10=$U$8,$U$9,IF(G10=$V$8,$V$9,IF(G10=$W$8,$W$9,IF(G10=$X$8,$X$9,IF(G10=$Y$8,$Y$9))))),IF(F10=$T$10,IF(G10=$U$8,$U$10,IF(G10=$V$8,$V$10,IF(G10=$W$8,$W$10,IF(G10=$X$8,$X$10,IF(G10=$Y$8,$Y$10))))),IF(F10=$T$11,IF(G10=$U$8,$U$11,IF(G10=$V$8,$V$11,IF(G10=$W$8,$W$11,IF(G10=$X$8,$X$11,IF(G10=$Y$8,$Y$11))))),IF(F10=$T$12,IF(G10=$U$8,$U$12,IF(G10=$V$8,$V$12,IF(G10=$W$8,$W$12,IF(G10=$X$8,$X$12,IF(G10=$Y$8,$Y$12))))),IF(F10=$T$13,IF(G10=$U$8,$U$13,IF(G10=$V$8,$V$13,IF(G10=$W$8,$W$13,IF(G10=$X$8,$X$13,IF(G10=$Y$8,$Y$13))))),"")))))</f>
        <v>Moderado</v>
      </c>
      <c r="J10" s="674"/>
      <c r="K10" s="143" t="s">
        <v>5</v>
      </c>
      <c r="L10" s="155" t="str">
        <f>+IF(AND(F9=$T$10,G9=$U$8),B9,"")&amp;" "&amp;IF(AND(F10=$T$10,G10=$U$8),B10,"")&amp;" "&amp;IF(AND(F11=$T$10,G11=$U$8),B11,"")&amp;" "&amp;IF(AND(F12=$T$10,G12=$U$8),B12,"")&amp;" "&amp;IF(AND(F13=$T$10,G13=$U$8),B13,"")&amp;" "&amp;IF(AND(F14=$T$10,G14=$U$8),B14,"")&amp;" "&amp;IF(AND(F15=$T$10,G15=$U$8),B15,"")&amp;" "&amp;IF(AND(F16=$T$10,G16=$U$8),B16,"")&amp;" "&amp;IF(AND(F17=$T$10,G17=$U$8),B17,"")&amp;" "&amp;IF(AND(F18=$T$10,G18=$U$8),B18,"")&amp;" "&amp;IF(AND(F19=$T$10,G19=$U$8),B19,"")&amp;" "&amp;IF(AND(F20=$T$10,G20=$U$8),B20,"")&amp;" "&amp;IF(AND(F21=$T$10,G21=$U$8),B21,"")&amp;" "&amp;IF(AND(F22=$T$10,G22=$U$8),B22,"")&amp;" "&amp;IF(AND(F23=$T$10,G23=$U$8),B23,"")&amp;" "&amp;IF(AND(F24=$T$10,G24=$U$8),B24,"")&amp;" "&amp;IF(AND(F25=$T$10,G25=$U$8),B25,"")&amp;" "&amp;IF(AND(F26=$T$10,G26=$U$8),B26,"")&amp;" "&amp;IF(AND(F27=$T$10,G27=$U$8),B27,"")&amp;" "&amp;IF(AND(F28=$T$10,G28=$U$8),B28,"")&amp;" "&amp;IF(AND(F29=$T$10,G29=$U$8),B29,"")&amp;" "&amp;IF(AND(F30=$T$10,G30=$U$8),B30,"")&amp;" "&amp;IF(AND(F31=$T$10,G31=$U$8),B31,"")&amp;" "&amp;IF(AND(F32=$T$10,G32=$U$8),B32,"")&amp;" "&amp;IF(AND(F33=$T$10,G33=$U$8),B33,"")&amp;" "&amp;IF(AND(F34=$T$10,G34=$U$8),B34,"")&amp;" "&amp;IF(AND(F36=$T$10,G36=$U$8),B36,"")&amp;" "&amp;IF(AND(F37=$T$10,G37=$U$8),B37,"")&amp;" "&amp;IF(AND(F38=$T$10,G38=$U$8),B38,"")&amp;" "&amp;IF(AND(F39=$T$10,G39=$U$8),B39,"")&amp;" "&amp;IF(AND(F40=$T$10,G40=$U$8),B40,"")&amp;" "&amp;IF(AND(F41=$T$10,G41=$U$8),B41,"")&amp;" "&amp;IF(AND(F42=$T$10,G42=$U$8),B42,"")&amp;" "&amp;IF(AND(F43=$T$10,G43=$U$8),B43,"")&amp;" "&amp;IF(AND(F44=$T$10,G44=$U$8),B44,"")&amp;" "&amp;IF(AND(F45=$T$10,G45=$U$8),B45,"")&amp;" "&amp;IF(AND(F46=$T$10,G46=$U$8),B46,"")&amp;" "&amp;IF(AND(F47=$T$10,G47=$U$8),B47,"")&amp;" "&amp;IF(AND(F48=$T$10,G48=$U$8),B48,"")&amp;" "&amp;IF(AND(F49=$T$10,G49=$U$8),B49,"")&amp;" "&amp;IF(AND(F50=$T$10,G50=$U$8),B50,"")&amp;" "&amp;IF(AND(F51=$T$10,G51=$U$8),B51,"")&amp;" "&amp;IF(AND(F52=$T$10,G52=$U$8),B52,"")&amp;" "&amp;IF(AND(F53=$T$10,G53=$U$8),B53,"")&amp;" "&amp;IF(AND(F54=$T$10,G54=$U$8),B54,"")&amp;" "&amp;IF(AND(F55=$T$10,G55=$U$8),B55,"")&amp;" "&amp;IF(AND(F56=$T$10,G56=$U$8),B56,"")&amp;" "&amp;IF(AND(F57=$T$10,G57=$U$8),B57,"")&amp;" "&amp;IF(AND(F58=$T$10,G58=$U$8),B58,"")&amp;" "&amp;IF(AND(F59=$T$10,G59=$U$8),B59,"")&amp;" "&amp;IF(AND(F60=$T$10,G60=$U$8),B60,"")&amp;" "&amp;IF(AND(F61=$T$10,G61=$U$8),B61,"")&amp;" "&amp;IF(AND(F63=$T$10,G63=$U$8),B63,"")&amp;" "&amp;IF(AND(F64=$T$10,G64=$U$8),B64,"")&amp;" "&amp;IF(AND(F65=$T$10,G65=$U$8),B65,"")&amp;" "&amp;IF(AND(F66=$T$10,G66=$U$8),B66,"")&amp;" "&amp;IF(AND(F67=$T$10,G67=$U$8),B67,"")&amp;" "&amp;IF(AND(F68=$T$10,G68=$U$8),B68,"")&amp;" "&amp;IF(AND(F69=$T$10,G69=$U$8),B69,"")&amp;" "&amp;IF(AND(F70=$T$10,G70=$U$8),B70,"")&amp;" "&amp;IF(AND(F71=$T$10,G71=$U$8),B71,"")&amp;" "&amp;IF(AND(F72=$T$10,G72=$U$8),B72,"")&amp;" "&amp;IF(AND(F73=$T$10,G73=$U$8),B73,"")&amp;" "&amp;IF(AND(F74=$T$10,G74=$U$8),B74,"")&amp;" "&amp;IF(AND(F75=$T$10,G75=$U$8),B75,"")&amp;" "&amp;IF(AND(F76=$T$10,G76=$U$8),B76,"")&amp;" "&amp;IF(AND(F77=$T$10,G77=$U$8),B77,"")&amp;" "&amp;IF(AND(F78=$T$10,G78=$U$8),B78,"")&amp;" "&amp;IF(AND(F79=$T$10,G79=$U$8),B79,"")&amp;" "&amp;IF(AND(F80=$T$10,G80=$U$8),B80,"")&amp;" "&amp;IF(AND(F81=$T$10,G81=$U$8),B81,"")&amp;" "&amp;IF(AND(F82=$T$10,G82=$U$8),B82,"")&amp;" "&amp;IF(AND(F83=$T$10,G83=$U$8),B83,"")&amp;" "&amp;IF(AND(F84=$T$10,G84=$U$8),B84,"")&amp;" "&amp;IF(AND(F85=$T$10,G85=$U$8),B85,"")&amp;" "&amp;IF(AND(F86=$T$10,G86=$U$8),B86,"")&amp;" "&amp;IF(AND(F87=$T$10,G87=$U$8),B87,"")&amp;" "&amp;IF(AND(F88=$T$10,G88=$U$8),B88,"")&amp;" "&amp;IF(AND(F89=$T$10,G89=$U$8),B89,"")&amp;" "&amp;IF(AND(F90=$T$10,G90=$U$8),B90,"")</f>
        <v xml:space="preserve">                                                                               </v>
      </c>
      <c r="M10" s="155" t="str">
        <f>+IF(AND(F9=$T$10,G9=$V$8),B9,"")&amp;" "&amp;IF(AND(F10=$T$10,G10=$V$8),B10,"")&amp;" "&amp;IF(AND(F11=$T$10,G11=$V$8),B11,"")&amp;" "&amp;IF(AND(F12=$T$10,G12=$V$8),B12,"")&amp;" "&amp;IF(AND(F13=$T$10,G13=$V$8),B13,"")&amp;" "&amp;IF(AND(F14=$T$10,G14=$V$8),B14,"")&amp;" "&amp;IF(AND(F15=$T$10,G15=$V$8),B15,"")&amp;" "&amp;IF(AND(F16=$T$10,G16=$V$8),B16,"")&amp;" "&amp;IF(AND(F17=$T$10,G17=$V$8),B17,"")&amp;" "&amp;IF(AND(F18=$T$10,G18=$V$8),B18,"")&amp;" "&amp;IF(AND(F19=$T$10,G19=$V$8),B19,"")&amp;" "&amp;IF(AND(F20=$T$10,G20=$V$8),B20,"")&amp;" "&amp;IF(AND(F21=$T$10,G21=$V$8),B21,"")&amp;" "&amp;IF(AND(F22=$T$10,G22=$V$8),B22,"")&amp;" "&amp;IF(AND(F23=$T$10,G23=$V$8),B23,"")&amp;" "&amp;IF(AND(F24=$T$10,G24=$V$8),B24,"")&amp;" "&amp;IF(AND(F25=$T$10,G25=$V$8),B25,"")&amp;" "&amp;IF(AND(F26=$T$10,G26=$V$8),B26,"")&amp;" "&amp;IF(AND(F27=$T$10,G27=$V$8),B27,"")&amp;" "&amp;IF(AND(F28=$T$10,G28=$V$8),B28,"")&amp;" "&amp;IF(AND(F29=$T$10,G29=$V$8),B29,"")&amp;" "&amp;IF(AND(F30=$T$10,G30=$V$8),B30,"")&amp;" "&amp;IF(AND(F31=$T$10,G31=$V$8),B31,"")&amp;" "&amp;IF(AND(F32=$T$10,G32=$V$8),B32,"")&amp;" "&amp;IF(AND(F33=$T$10,G33=$V$8),B33,"")&amp;" "&amp;IF(AND(F34=$T$10,G34=$V$8),B34,"")&amp;" "&amp;IF(AND(F36=$T$10,G36=$V$8),B36,"")&amp;" "&amp;IF(AND(F37=$T$10,G37=$V$8),B37,"")&amp;" "&amp;IF(AND(F38=$T$10,G38=$V$8),B38,"")&amp;" "&amp;IF(AND(F39=$T$10,G39=$V$8),B39,"")&amp;" "&amp;IF(AND(F40=$T$10,G40=$V$8),B40,"")&amp;" "&amp;IF(AND(F41=$T$10,G41=$V$8),B41,"")&amp;" "&amp;IF(AND(F42=$T$10,G42=$V$8),B42,"")&amp;" "&amp;IF(AND(F43=$T$10,G43=$V$8),B43,"")&amp;" "&amp;IF(AND(F44=$T$10,G44=$V$8),B44,"")&amp;" "&amp;IF(AND(F45=$T$10,G45=$V$8),B45,"")&amp;" "&amp;IF(AND(F46=$T$10,G46=$V$8),B46,"")&amp;" "&amp;IF(AND(F47=$T$10,G47=$V$8),B47,"")&amp;" "&amp;IF(AND(F48=$T$10,G48=$V$8),B48,"")&amp;" "&amp;IF(AND(F49=$T$10,G49=$V$8),B49,"")&amp;" "&amp;IF(AND(F50=$T$10,G50=$V$8),B50,"")&amp;" "&amp;IF(AND(F51=$T$10,G51=$V$8),B51,"")&amp;" "&amp;IF(AND(F52=$T$10,G52=$V$8),B52,"")&amp;" "&amp;IF(AND(F53=$T$10,G53=$V$8),B53,"")&amp;" "&amp;IF(AND(F54=$T$10,G54=$V$8),B54,"")&amp;" "&amp;IF(AND(F55=$T$10,G55=$V$8),B55,"")&amp;" "&amp;IF(AND(F56=$T$10,G56=$V$8),B56,"")&amp;" "&amp;IF(AND(F57=$T$10,G57=$V$8),B57,"")&amp;" "&amp;IF(AND(F58=$T$10,G58=$V$8),B58,"")&amp;" "&amp;IF(AND(F59=$T$10,G59=$V$8),B59,"")&amp;" "&amp;IF(AND(F60=$T$10,G60=$V$8),B60,"")&amp;" "&amp;IF(AND(F61=$T$10,G61=$V$8),B61,"")&amp;" "&amp;IF(AND(F63=$T$10,G63=$V$8),B63,"")&amp;" "&amp;IF(AND(F64=$T$10,G64=$V$8),B64,"")&amp;" "&amp;IF(AND(F65=$T$10,G65=$V$8),B65,"")&amp;" "&amp;IF(AND(F66=$T$10,G66=$V$8),B66,"")&amp;" "&amp;IF(AND(F67=$T$10,G67=$V$8),B67,"")&amp;" "&amp;IF(AND(F68=$T$10,G68=$V$8),B68,"")&amp;" "&amp;IF(AND(F69=$T$10,G69=$V$8),B69,"")&amp;" "&amp;IF(AND(F70=$T$10,G70=$V$8),B70,"")&amp;" "&amp;IF(AND(F71=$T$10,G71=$V$8),B71,"")&amp;" "&amp;IF(AND(F72=$T$10,G72=$V$8),B72,"")&amp;" "&amp;IF(AND(F73=$T$10,G73=$V$8),B73,"")&amp;" "&amp;IF(AND(F74=$T$10,G74=$V$8),B74,"")&amp;" "&amp;IF(AND(F75=$T$10,G75=$V$8),B75,"")&amp;" "&amp;IF(AND(F76=$T$10,G76=$V$8),B76,"")&amp;" "&amp;IF(AND(F77=$T$10,G77=$V$8),B77,"")&amp;" "&amp;IF(AND(F78=$T$10,G78=$V$8),B78,"")&amp;" "&amp;IF(AND(F79=$T$10,G79=$V$8),B79,"")&amp;" "&amp;IF(AND(F80=$T$10,G80=$V$8),B80,"")&amp;" "&amp;IF(AND(F81=$T$10,G81=$V$8),B81,"")&amp;" "&amp;IF(AND(F82=$T$10,G82=$V$8),B82,"")&amp;" "&amp;IF(AND(F83=$T$10,G83=$V$8),B83,"")&amp;" "&amp;IF(AND(F84=$T$10,G84=$V$8),B84,"")&amp;" "&amp;IF(AND(F85=$T$10,G85=$V$8),B85,"")&amp;" "&amp;IF(AND(F86=$T$10,G86=$V$8),B86,"")&amp;" "&amp;IF(AND(F87=$T$10,G87=$V$8),B87,"")&amp;" "&amp;IF(AND(F88=$T$10,G88=$V$8),B88,"")&amp;" "&amp;IF(AND(F89=$T$10,G89=$V$8),B89,"")&amp;" "&amp;IF(AND(F90=$T$10,G90=$V$8),B90,"")</f>
        <v xml:space="preserve">                                                                               </v>
      </c>
      <c r="N10" s="150" t="str">
        <f>+IF(AND(F9=$T$10,G9=$W$8),B9,"")&amp;" "&amp;IF(AND(F10=$T$10,G10=$W$8),B10,"")&amp;" "&amp;IF(AND(F11=$T$10,G11=$W$8),B11,"")&amp;" "&amp;IF(AND(F12=$T$10,G12=$W$8),B12,"")&amp;" "&amp;IF(AND(F13=$T$10,G13=$W$8),B13,"")&amp;" "&amp;IF(AND(F14=$T$10,G14=$W$8),B14,"")&amp;" "&amp;IF(AND(F15=$T$10,G15=$W$8),B15,"")&amp;" "&amp;IF(AND(F16=$T$10,G16=$W$8),B16,"")&amp;" "&amp;IF(AND(F17=$T$10,G17=$W$8),B17,"")&amp;" "&amp;IF(AND(F18=$T$10,G18=$W$8),B18,"")&amp;" "&amp;IF(AND(F19=$T$10,G19=$W$8),B19,"")&amp;" "&amp;IF(AND(F20=$T$10,G20=$W$8),B20,"")&amp;" "&amp;IF(AND(F21=$T$10,G21=$W$8),B21,"")&amp;" "&amp;IF(AND(F22=$T$10,G22=$W$8),B22,"")&amp;" "&amp;IF(AND(F23=$T$10,G23=$W$8),B23,"")&amp;" "&amp;IF(AND(F24=$T$10,G24=$W$8),B24,"")&amp;" "&amp;IF(AND(F25=$T$10,G25=$W$8),B25,"")&amp;" "&amp;IF(AND(F26=$T$10,G26=$W$8),B26,"")&amp;" "&amp;IF(AND(F27=$T$10,G27=$W$8),B27,"")&amp;" "&amp;IF(AND(F28=$T$10,G28=$W$8),B28,"")&amp;" "&amp;IF(AND(F29=$T$10,G29=$W$8),B29,"")&amp;" "&amp;IF(AND(F30=$T$10,G30=$W$8),B30,"")&amp;" "&amp;IF(AND(F31=$T$10,G31=$W$8),B31,"")&amp;" "&amp;IF(AND(F32=$T$10,G32=$W$8),B32,"")&amp;" "&amp;IF(AND(F33=$T$10,G33=$W$8),B33,"")&amp;" "&amp;IF(AND(F34=$T$10,G34=$W$8),B34,"")&amp;" "&amp;IF(AND(F36=$T$10,G36=$W$8),B36,"")&amp;" "&amp;IF(AND(F37=$T$10,G37=$W$8),B37,"")&amp;" "&amp;IF(AND(F38=$T$10,G38=$W$8),B38,"")&amp;" "&amp;IF(AND(F39=$T$10,G39=$W$8),B39,"")&amp;" "&amp;IF(AND(F40=$T$10,G40=$W$8),B40,"")&amp;" "&amp;IF(AND(F41=$T$10,G41=$W$8),B41,"")&amp;" "&amp;IF(AND(F42=$T$10,G42=$W$8),B42,"")&amp;" "&amp;IF(AND(F43=$T$10,G43=$W$8),B43,"")&amp;" "&amp;IF(AND(F44=$T$10,G44=$W$8),B44,"")&amp;" "&amp;IF(AND(F45=$T$10,G45=$W$8),B45,"")&amp;" "&amp;IF(AND(F46=$T$10,G46=$W$8),B46,"")&amp;" "&amp;IF(AND(F47=$T$10,G47=$W$8),B47,"")&amp;" "&amp;IF(AND(F48=$T$10,G48=$W$8),B48,"")&amp;" "&amp;IF(AND(F49=$T$10,G49=$W$8),B49,"")&amp;" "&amp;IF(AND(F50=$T$10,G50=$W$8),B50,"")&amp;" "&amp;IF(AND(F51=$T$10,G51=$W$8),B51,"")&amp;" "&amp;IF(AND(F52=$T$10,G52=$W$8),B52,"")&amp;" "&amp;IF(AND(F53=$T$10,G53=$W$8),B53,"")&amp;" "&amp;IF(AND(F54=$T$10,G54=$W$8),B54,"")&amp;" "&amp;IF(AND(F55=$T$10,G55=$W$8),B55,"")&amp;" "&amp;IF(AND(F56=$T$10,G56=$W$8),B56,"")&amp;" "&amp;IF(AND(F57=$T$10,G57=$W$8),B57,"")&amp;" "&amp;IF(AND(F58=$T$10,G58=$W$8),B58,"")&amp;" "&amp;IF(AND(F59=$T$10,G59=$W$8),B59,"")&amp;" "&amp;IF(AND(F60=$T$10,G60=$W$8),B60,"")&amp;" "&amp;IF(AND(F61=$T$10,G61=$W$8),B61,"")&amp;" "&amp;IF(AND(F63=$T$10,G63=$W$8),B63,"")&amp;" "&amp;IF(AND(F64=$T$10,G64=$W$8),B64,"")&amp;" "&amp;IF(AND(F65=$T$10,G65=$W$8),B65,"")&amp;" "&amp;IF(AND(F66=$T$10,G66=$W$8),B66,"")&amp;" "&amp;IF(AND(F67=$T$10,G67=$W$8),B67,"")&amp;" "&amp;IF(AND(F68=$T$10,G68=$W$8),B68,"")&amp;" "&amp;IF(AND(F69=$T$10,G69=$W$8),B69,"")&amp;" "&amp;IF(AND(F70=$T$10,G70=$W$8),B70,"")&amp;" "&amp;IF(AND(F71=$T$10,G71=$W$8),B71,"")&amp;" "&amp;IF(AND(F72=$T$10,G72=$W$8),B72,"")&amp;" "&amp;IF(AND(F73=$T$10,G73=$W$8),B73,"")&amp;" "&amp;IF(AND(F74=$T$10,G74=$W$8),B74,"")&amp;" "&amp;IF(AND(F75=$T$10,G75=$W$8),B75,"")&amp;" "&amp;IF(AND(F76=$T$10,G76=$W$8),B76,"")&amp;" "&amp;IF(AND(F77=$T$10,G77=$W$8),B77,"")&amp;" "&amp;IF(AND(F78=$T$10,G78=$W$8),B78,"")&amp;" "&amp;IF(AND(F79=$T$10,G79=$W$8),B79,"")&amp;" "&amp;IF(AND(F80=$T$10,G80=$W$8),B80,"")&amp;" "&amp;IF(AND(F81=$T$10,G81=$W$8),B81,"")&amp;" "&amp;IF(AND(F82=$T$10,G82=$W$8),B82,"")&amp;" "&amp;IF(AND(F83=$T$10,G83=$W$8),B83,"")&amp;" "&amp;IF(AND(F84=$T$10,G84=$W$8),B84,"")&amp;" "&amp;IF(AND(F85=$T$10,G85=$W$8),B85,"")&amp;" "&amp;IF(AND(F86=$T$10,G86=$W$8),B86,"")&amp;" "&amp;IF(AND(F87=$T$10,G87=$W$8),B87,"")&amp;" "&amp;IF(AND(F88=$T$10,G88=$W$8),B88,"")&amp;" "&amp;IF(AND(F89=$T$10,G89=$W$8),B89,"")&amp;" "&amp;IF(AND(F90=$T$10,G90=$W$8),B90,"")</f>
        <v xml:space="preserve">                                                                               </v>
      </c>
      <c r="O10" s="150" t="str">
        <f>+IF(AND(F9=$T$10,G9=$X$8),B9,"")&amp;" "&amp;IF(AND(F10=$T$10,G10=$X$8),B10,"")&amp;" "&amp;IF(AND(F11=$T$10,G11=$X$8),B11,"")&amp;" "&amp;IF(AND(F12=$T$10,G12=$X$8),B12,"")&amp;" "&amp;IF(AND(F13=$T$10,G13=$X$8),B13,"")&amp;" "&amp;IF(AND(F14=$T$10,G14=$X$8),B14,"")&amp;" "&amp;IF(AND(F15=$T$10,G15=$X$8),B15,"")&amp;" "&amp;IF(AND(F16=$T$10,G16=$X$8),B16,"")&amp;" "&amp;IF(AND(F17=$T$10,G17=$X$8),B17,"")&amp;" "&amp;IF(AND(F18=$T$10,G18=$X$8),B18,"")&amp;" "&amp;IF(AND(F19=$T$10,G19=$X$8),B19,"")&amp;" "&amp;IF(AND(F20=$T$10,G20=$X$8),B20,"")&amp;" "&amp;IF(AND(F21=$T$10,G21=$X$8),B21,"")&amp;" "&amp;IF(AND(F22=$T$10,G22=$X$8),B22,"")&amp;" "&amp;IF(AND(F23=$T$10,G23=$X$8),B23,"")&amp;" "&amp;IF(AND(F24=$T$10,G24=$X$8),B24,"")&amp;" "&amp;IF(AND(F25=$T$10,G25=$X$8),B25,"")&amp;" "&amp;IF(AND(F26=$T$10,G26=$X$8),B26,"")&amp;" "&amp;IF(AND(F27=$T$10,G27=$X$8),B27,"")&amp;" "&amp;IF(AND(F28=$T$10,G28=$X$8),B28,"")&amp;" "&amp;IF(AND(F29=$T$10,G29=$X$8),B29,"")&amp;" "&amp;IF(AND(F30=$T$10,G30=$X$8),B30,"")&amp;" "&amp;IF(AND(F31=$T$10,G31=$X$8),B31,"")&amp;" "&amp;IF(AND(F32=$T$10,G32=$X$8),B32,"")&amp;" "&amp;IF(AND(F33=$T$10,G33=$X$8),B33,"")&amp;" "&amp;IF(AND(F34=$T$10,G34=$X$8),B34,"")&amp;" "&amp;IF(AND(F36=$T$10,G36=$X$8),B36,"")&amp;" "&amp;IF(AND(F37=$T$10,G37=$X$8),B37,"")&amp;" "&amp;IF(AND(F38=$T$10,G38=$X$8),B38,"")&amp;" "&amp;IF(AND(F39=$T$10,G39=$X$8),B39,"")&amp;" "&amp;IF(AND(F40=$T$10,G40=$X$8),B40,"")&amp;" "&amp;IF(AND(F41=$T$10,G41=$X$8),B41,"")&amp;" "&amp;IF(AND(F42=$T$10,G42=$X$8),B42,"")&amp;" "&amp;IF(AND(F43=$T$10,G43=$X$8),B43,"")&amp;" "&amp;IF(AND(F44=$T$10,G44=$X$8),B44,"")&amp;" "&amp;IF(AND(F45=$T$10,G45=$X$8),B45,"")&amp;" "&amp;IF(AND(F46=$T$10,G46=$X$8),B46,"")&amp;" "&amp;IF(AND(F47=$T$10,G47=$X$8),B47,"")&amp;" "&amp;IF(AND(F48=$T$10,G48=$X$8),B48,"")&amp;" "&amp;IF(AND(F49=$T$10,G49=$X$8),B49,"")&amp;" "&amp;IF(AND(F50=$T$10,G50=$X$8),B50,"")&amp;" "&amp;IF(AND(F51=$T$10,G51=$X$8),B51,"")&amp;" "&amp;IF(AND(F52=$T$10,G52=$X$8),B52,"")&amp;" "&amp;IF(AND(F53=$T$10,G53=$X$8),B53,"")&amp;" "&amp;IF(AND(F54=$T$10,G54=$X$8),B54,"")&amp;" "&amp;IF(AND(F55=$T$10,G55=$X$8),B55,"")&amp;" "&amp;IF(AND(F56=$T$10,G56=$X$8),B56,"")&amp;" "&amp;IF(AND(F57=$T$10,G57=$X$8),B57,"")&amp;" "&amp;IF(AND(F58=$T$10,G58=$X$8),B58,"")&amp;" "&amp;IF(AND(F59=$T$10,G59=$X$8),B59,"")&amp;" "&amp;IF(AND(F60=$T$10,G60=$X$8),B60,"")&amp;" "&amp;IF(AND(F61=$T$10,G61=$X$8),B61,"")&amp;" "&amp;IF(AND(F63=$T$10,G63=$X$8),B63,"")&amp;" "&amp;IF(AND(F64=$T$10,G64=$X$8),B64,"")&amp;" "&amp;IF(AND(F65=$T$10,G65=$X$8),B65,"")&amp;" "&amp;IF(AND(F66=$T$10,G66=$X$8),B66,"")&amp;" "&amp;IF(AND(F67=$T$10,G67=$X$8),B67,"")&amp;" "&amp;IF(AND(F68=$T$10,G68=$X$8),B68,"")&amp;" "&amp;IF(AND(F69=$T$10,G69=$X$8),B69,"")&amp;" "&amp;IF(AND(F70=$T$10,G70=$X$8),B70,"")&amp;" "&amp;IF(AND(F71=$T$10,G71=$X$8),B71,"")&amp;" "&amp;IF(AND(F72=$T$10,G72=$X$8),B72,"")&amp;" "&amp;IF(AND(F73=$T$10,G73=$X$8),B73,"")&amp;" "&amp;IF(AND(F74=$T$10,G74=$X$8),B74,"")&amp;" "&amp;IF(AND(F75=$T$10,G75=$X$8),B75,"")&amp;" "&amp;IF(AND(F76=$T$10,G76=$X$8),B76,"")&amp;" "&amp;IF(AND(F77=$T$10,G77=$X$8),B77,"")&amp;" "&amp;IF(AND(F78=$T$10,G78=$X$8),B78,"")&amp;" "&amp;IF(AND(F79=$T$10,G79=$X$8),B79,"")&amp;" "&amp;IF(AND(F80=$T$10,G80=$X$8),B80,"")&amp;" "&amp;IF(AND(F81=$T$10,G81=$X$8),B81,"")&amp;" "&amp;IF(AND(F82=$T$10,G82=$X$8),B82,"")&amp;" "&amp;IF(AND(F83=$T$10,G83=$X$8),B83,"")&amp;" "&amp;IF(AND(F84=$T$10,G84=$X$8),B84,"")&amp;" "&amp;IF(AND(F85=$T$10,G85=$X$8),B85,"")&amp;" "&amp;IF(AND(F86=$T$10,G86=$X$8),B86,"")&amp;" "&amp;IF(AND(F87=$T$10,G87=$X$8),B87,"")&amp;" "&amp;IF(AND(F88=$T$10,G88=$X$8),B88,"")&amp;" "&amp;IF(AND(F89=$T$10,G89=$X$8),B89,"")&amp;" "&amp;IF(AND(F90=$T$10,G90=$X$8),B90,"")</f>
        <v xml:space="preserve">                                                                               </v>
      </c>
      <c r="P10" s="151" t="str">
        <f>+IF(AND(F9=$T$10,G9=$Y$8),B9,"")&amp;" "&amp;IF(AND(F10=$T$10,G10=$Y$8),B10,"")&amp;" "&amp;IF(AND(F11=$T$10,G11=$Y$8),B11,"")&amp;" "&amp;IF(AND(F12=$T$10,G12=$Y$8),B12,"")&amp;" "&amp;IF(AND(F13=$T$10,G13=$Y$8),B13,"")&amp;" "&amp;IF(AND(F14=$T$10,G14=$Y$8),B14,"")&amp;" "&amp;IF(AND(F15=$T$10,G15=$Y$8),B15,"")&amp;" "&amp;IF(AND(F16=$T$10,G16=$Y$8),B16,"")&amp;" "&amp;IF(AND(F17=$T$10,G17=$Y$8),B17,"")&amp;" "&amp;IF(AND(F18=$T$10,G18=$Y$8),B18,"")&amp;" "&amp;IF(AND(F19=$T$10,G19=$Y$8),B19,"")&amp;" "&amp;IF(AND(F20=$T$10,G20=$Y$8),B20,"")&amp;" "&amp;IF(AND(F21=$T$10,G21=$Y$8),B21,"")&amp;" "&amp;IF(AND(F22=$T$10,G22=$Y$8),B22,"")&amp;" "&amp;IF(AND(F23=$T$10,G23=$Y$8),B23,"")&amp;" "&amp;IF(AND(F24=$T$10,G24=$Y$8),B24,"")&amp;" "&amp;IF(AND(F25=$T$10,G25=$Y$8),B25,"")&amp;" "&amp;IF(AND(F26=$T$10,G26=$Y$8),B26,"")&amp;" "&amp;IF(AND(F27=$T$10,G27=$Y$8),B27,"")&amp;" "&amp;IF(AND(F28=$T$10,G28=$Y$8),B28,"")&amp;" "&amp;IF(AND(F29=$T$10,G29=$Y$8),B29,"")&amp;" "&amp;IF(AND(F30=$T$10,G30=$Y$8),B30,"")&amp;" "&amp;IF(AND(F31=$T$10,G31=$Y$8),B31,"")&amp;" "&amp;IF(AND(F32=$T$10,G32=$Y$8),B32,"")&amp;" "&amp;IF(AND(F33=$T$10,G33=$Y$8),B33,"")&amp;" "&amp;IF(AND(F34=$T$10,G34=$Y$8),B34,"")&amp;" "&amp;IF(AND(F36=$T$10,G36=$Y$8),B36,"")&amp;" "&amp;IF(AND(F37=$T$10,G37=$Y$8),B37,"")&amp;" "&amp;IF(AND(F38=$T$10,G38=$Y$8),B38,"")&amp;" "&amp;IF(AND(F39=$T$10,G39=$Y$8),B39,"")&amp;" "&amp;IF(AND(F40=$T$10,G40=$Y$8),B40,"")&amp;" "&amp;IF(AND(F41=$T$10,G41=$Y$8),B41,"")&amp;" "&amp;IF(AND(F42=$T$10,G42=$Y$8),B42,"")&amp;" "&amp;IF(AND(F43=$T$10,G43=$Y$8),B43,"")&amp;" "&amp;IF(AND(F44=$T$10,G44=$Y$8),B44,"")&amp;" "&amp;IF(AND(F45=$T$10,G45=$Y$8),B45,"")&amp;" "&amp;IF(AND(F46=$T$10,G46=$Y$8),B46,"")&amp;" "&amp;IF(AND(F47=$T$10,G47=$Y$8),B47,"")&amp;" "&amp;IF(AND(F48=$T$10,G48=$Y$8),B48,"")&amp;" "&amp;IF(AND(F49=$T$10,G49=$Y$8),B49,"")&amp;" "&amp;IF(AND(F50=$T$10,G50=$Y$8),B50,"")&amp;" "&amp;IF(AND(F51=$T$10,G51=$Y$8),B51,"")&amp;" "&amp;IF(AND(F52=$T$10,G52=$Y$8),B52,"")&amp;" "&amp;IF(AND(F53=$T$10,G53=$Y$8),B53,"")&amp;" "&amp;IF(AND(F54=$T$10,G54=$Y$8),B54,"")&amp;" "&amp;IF(AND(F55=$T$10,G55=$Y$8),B55,"")&amp;" "&amp;IF(AND(F56=$T$10,G56=$Y$8),B56,"")&amp;" "&amp;IF(AND(F57=$T$10,G57=$Y$8),B57,"")&amp;" "&amp;IF(AND(F58=$T$10,G58=$Y$8),B58,"")&amp;" "&amp;IF(AND(F59=$T$10,G59=$Y$8),B59,"")&amp;" "&amp;IF(AND(F60=$T$10,G60=$Y$8),B60,"")&amp;" "&amp;IF(AND(F61=$T$10,G61=$Y$8),B61,"")&amp;" "&amp;IF(AND(F63=$T$10,G63=$Y$8),B63,"")&amp;" "&amp;IF(AND(F64=$T$10,G64=$Y$8),B64,"")&amp;" "&amp;IF(AND(F65=$T$10,G65=$Y$8),B65,"")&amp;" "&amp;IF(AND(F66=$T$10,G66=$Y$8),B66,"")&amp;" "&amp;IF(AND(F67=$T$10,G67=$Y$8),B67,"")&amp;" "&amp;IF(AND(F68=$T$10,G68=$Y$8),B68,"")&amp;" "&amp;IF(AND(F69=$T$10,G69=$Y$8),B69,"")&amp;" "&amp;IF(AND(F70=$T$10,G70=$Y$8),B70,"")&amp;" "&amp;IF(AND(F71=$T$10,G71=$Y$8),B71,"")&amp;" "&amp;IF(AND(F72=$T$10,G72=$Y$8),B72,"")&amp;" "&amp;IF(AND(F73=$T$10,G73=$Y$8),B73,"")&amp;" "&amp;IF(AND(F74=$T$10,G74=$Y$8),B74,"")&amp;" "&amp;IF(AND(F75=$T$10,G75=$Y$8),B75,"")&amp;" "&amp;IF(AND(F76=$T$10,G76=$Y$8),B76,"")&amp;" "&amp;IF(AND(F77=$T$10,G77=$Y$8),B77,"")&amp;" "&amp;IF(AND(F78=$T$10,G78=$Y$8),B78,"")&amp;" "&amp;IF(AND(F79=$T$10,G79=$Y$8),B79,"")&amp;" "&amp;IF(AND(F80=$T$10,G80=$Y$8),B80,"")&amp;" "&amp;IF(AND(F81=$T$10,G81=$Y$8),B81,"")&amp;" "&amp;IF(AND(F82=$T$10,G82=$Y$8),B82,"")&amp;" "&amp;IF(AND(F83=$T$10,G83=$Y$8),B83,"")&amp;" "&amp;IF(AND(F84=$T$10,G84=$Y$8),B84,"")&amp;" "&amp;IF(AND(F85=$T$10,G85=$Y$8),B85,"")&amp;" "&amp;IF(AND(F86=$T$10,G86=$Y$8),B86,"")&amp;" "&amp;IF(AND(F87=$T$10,G87=$Y$8),B87,"")&amp;" "&amp;IF(AND(F88=$T$10,G88=$Y$8),B88,"")&amp;" "&amp;IF(AND(F89=$T$10,G89=$Y$8),B89,"")&amp;" "&amp;IF(AND(F90=$T$10,G90=$Y$8),B90,"")</f>
        <v xml:space="preserve">                                                                               </v>
      </c>
      <c r="R10" s="842"/>
      <c r="S10" s="205">
        <v>0.8</v>
      </c>
      <c r="T10" s="145" t="s">
        <v>5</v>
      </c>
      <c r="U10" s="155" t="s">
        <v>76</v>
      </c>
      <c r="V10" s="155" t="s">
        <v>76</v>
      </c>
      <c r="W10" s="150" t="s">
        <v>75</v>
      </c>
      <c r="X10" s="150" t="s">
        <v>75</v>
      </c>
      <c r="Y10" s="151" t="s">
        <v>74</v>
      </c>
    </row>
    <row r="11" spans="1:25" ht="195" x14ac:dyDescent="0.25">
      <c r="A11" s="173" t="str">
        <f>'[3]CONTEXTO E IDENTIFICACIÓN'!G57</f>
        <v>Operativo</v>
      </c>
      <c r="B11" s="174" t="str">
        <f>'[3]CONTEXTO E IDENTIFICACIÓN'!A57</f>
        <v>R3</v>
      </c>
      <c r="C11" s="175" t="str">
        <f>'[3]CONTEXTO E IDENTIFICACIÓN'!N57</f>
        <v>Posibilidad de pérdida Reputacional por Ia inconsistencias en la información reportada en los aplicativos internos y externos de la entidad 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v>
      </c>
      <c r="D11" s="152">
        <f>'[3]VALORACIÓN DEL CONTROL'!Y66</f>
        <v>8.6399999999999991E-2</v>
      </c>
      <c r="E11" s="152">
        <f>'[3]VALORACIÓN DEL CONTROL'!Z66</f>
        <v>0.8</v>
      </c>
      <c r="F11" s="153" t="str">
        <f t="shared" si="0"/>
        <v>Muy Baja</v>
      </c>
      <c r="G11" s="153" t="str">
        <f t="shared" si="1"/>
        <v>Mayor</v>
      </c>
      <c r="H11" s="154" t="str">
        <f t="shared" si="2"/>
        <v>Alto</v>
      </c>
      <c r="J11" s="674"/>
      <c r="K11" s="143" t="s">
        <v>99</v>
      </c>
      <c r="L11" s="155" t="str">
        <f>+IF(AND(F9=$T$11,G9=$U$8),B9,"")&amp;" "&amp;IF(AND(F10=$T$11,G10=$U$8),B10,"")&amp;" "&amp;IF(AND(F11=$T$11,G11=$U$8),B11,"")&amp;" "&amp;IF(AND(F12=$T$11,G12=$U$8),B12,"")&amp;" "&amp;IF(AND(F13=$T$11,G13=$U$8),B13,"")&amp;" "&amp;IF(AND(F14=$T$11,G14=$U$8),B14,"")&amp;" "&amp;IF(AND(F15=$T$11,G15=$U$8),B15,"")&amp;" "&amp;IF(AND(F16=$T$11,G16=$U$8),B16,"")&amp;" "&amp;IF(AND(F17=$T$11,G17=$U$8),B17,"")&amp;" "&amp;IF(AND(F18=$T$11,G18=$U$8),B18,"")&amp;" "&amp;IF(AND(F19=$T$11,G19=$U$8),B19,"")&amp;" "&amp;IF(AND(F20=$T$11,G20=$U$8),B20,"")&amp;" "&amp;IF(AND(F21=$T$11,G21=$U$8),B21,"")&amp;" "&amp;IF(AND(F22=$T$11,G22=$U$8),B22,"")&amp;" "&amp;IF(AND(F23=$T$11,G23=$U$8),B23,"")&amp;" "&amp;IF(AND(F24=$T$11,G24=$U$8),B24,"")&amp;" "&amp;IF(AND(F25=$T$11,G25=$U$8),B25,"")&amp;" "&amp;IF(AND(F26=$T$11,G26=$U$8),B26,"")&amp;" "&amp;IF(AND(F27=$T$11,G27=$U$8),B27,"")&amp;" "&amp;IF(AND(F28=$T$11,G28=$U$8),B28,"")&amp;" "&amp;IF(AND(F29=$T$11,G29=$U$8),B29,"")&amp;" "&amp;IF(AND(F30=$T$11,G30=$U$8),B30,"")&amp;" "&amp;IF(AND(F31=$T$11,G31=$U$8),B31,"")&amp;" "&amp;IF(AND(F32=$T$11,G32=$U$8),B32,"")&amp;" "&amp;IF(AND(F33=$T$11,G33=$U$8),B33,"")&amp;" "&amp;IF(AND(F34=$T$11,G34=$U$8),B34,"")&amp;" "&amp;IF(AND(F36=$T$11,G36=$U$8),B36,"")&amp;" "&amp;IF(AND(F37=$T$11,G37=$U$8),B37,"")&amp;" "&amp;IF(AND(F38=$T$11,G38=$U$8),B38,"")&amp;" "&amp;IF(AND(F39=$T$11,G39=$U$8),B39,"")&amp;" "&amp;IF(AND(F40=$T$11,G40=$U$8),B40,"")&amp;" "&amp;IF(AND(F41=$T$11,G41=$U$8),B41,"")&amp;" "&amp;IF(AND(F42=$T$11,G42=$U$8),B42,"")&amp;" "&amp;IF(AND(F43=$T$11,G43=$U$8),B43,"")&amp;" "&amp;IF(AND(F44=$T$11,G44=$U$8),B44,"")&amp;" "&amp;IF(AND(F45=$T$11,G45=$U$8),B45,"")&amp;" "&amp;IF(AND(F46=$T$11,G46=$U$8),B46,"")&amp;" "&amp;IF(AND(F47=$T$11,G47=$U$8),B47,"")&amp;" "&amp;IF(AND(F48=$T$11,G48=$U$8),B48,"")&amp;" "&amp;IF(AND(F49=$T$11,G49=$U$8),B49,"")&amp;" "&amp;IF(AND(F50=$T$11,G50=$U$8),B50,"")&amp;" "&amp;IF(AND(F51=$T$11,G51=$U$8),B51,"")&amp;" "&amp;IF(AND(F52=$T$11,G52=$U$8),B52,"")&amp;" "&amp;IF(AND(F53=$T$11,G53=$U$8),B53,"")&amp;" "&amp;IF(AND(F54=$T$11,G54=$U$8),B54,"")&amp;" "&amp;IF(AND(F55=$T$11,G55=$U$8),B55,"")&amp;" "&amp;IF(AND(F56=$T$11,G56=$U$8),B56,"")&amp;" "&amp;IF(AND(F57=$T$11,G57=$U$8),B57,"")&amp;" "&amp;IF(AND(F58=$T$11,G58=$U$8),B58,"")&amp;" "&amp;IF(AND(F59=$T$11,G59=$U$8),B59,"")&amp;" "&amp;IF(AND(F60=$T$11,G60=$U$8),B60,"")&amp;" "&amp;IF(AND(F61=$T$11,G61=$U$8),B61,"")&amp;" "&amp;IF(AND(F63=$T$11,G63=$U$8),B63,"")&amp;" "&amp;IF(AND(F64=$T$11,G64=$U$8),B64,"")&amp;" "&amp;IF(AND(F65=$T$11,G65=$U$8),B65,"")&amp;" "&amp;IF(AND(F66=$T$11,G66=$U$8),B66,"")&amp;" "&amp;IF(AND(F67=$T$11,G67=$U$8),B67,"")&amp;" "&amp;IF(AND(F68=$T$11,G68=$U$8),B68,"")&amp;" "&amp;IF(AND(F69=$T$11,G69=$U$8),B69,"")&amp;" "&amp;IF(AND(F70=$T$11,G70=$U$8),B70,"")&amp;" "&amp;IF(AND(F71=$T$11,G71=$U$8),B71,"")&amp;" "&amp;IF(AND(F72=$T$11,G72=$U$8),B72,"")&amp;" "&amp;IF(AND(F73=$T$11,G73=$U$8),B73,"")&amp;" "&amp;IF(AND(F74=$T$11,G74=$U$8),B74,"")&amp;" "&amp;IF(AND(F75=$T$11,G75=$U$8),B75,"")&amp;" "&amp;IF(AND(F76=$T$11,G76=$U$8),B76,"")&amp;" "&amp;IF(AND(F77=$T$11,G77=$U$8),B77,"")&amp;" "&amp;IF(AND(F78=$T$11,G78=$U$8),B78,"")&amp;" "&amp;IF(AND(F79=$T$11,G79=$U$8),B79,"")&amp;" "&amp;IF(AND(F80=$T$11,G80=$U$8),B80,"")&amp;" "&amp;IF(AND(F81=$T$11,G81=$U$8),B81,"")&amp;" "&amp;IF(AND(F82=$T$11,G82=$U$8),B82,"")&amp;" "&amp;IF(AND(F83=$T$11,G83=$U$8),B83,"")&amp;" "&amp;IF(AND(F84=$T$11,G84=$U$8),B84,"")&amp;" "&amp;IF(AND(F85=$T$11,G85=$U$8),B85,"")&amp;" "&amp;IF(AND(F86=$T$11,G86=$U$8),B86,"")&amp;" "&amp;IF(AND(F87=$T$11,G87=$U$8),B87,"")&amp;" "&amp;IF(AND(F88=$T$11,G88=$U$8),B88,"")&amp;" "&amp;IF(AND(F89=$T$11,G89=$U$8),B89,"")&amp;" "&amp;IF(AND(F90=$T$11,G90=$U$8),B90,"")</f>
        <v xml:space="preserve">                                                                               </v>
      </c>
      <c r="M11" s="155" t="str">
        <f>+IF(AND(F9=$T$11,G9=$V$8),B9,"")&amp;" "&amp;IF(AND(F10=$T$11,G10=$V$8),B10,"")&amp;" "&amp;IF(AND(F11=$T$11,G11=$V$8),B11,"")&amp;" "&amp;IF(AND(F12=$T$11,G12=$V$8),B12,"")&amp;" "&amp;IF(AND(F13=$T$11,G13=$V$8),B13,"")&amp;" "&amp;IF(AND(F14=$T$11,G14=$V$8),B14,"")&amp;" "&amp;IF(AND(F15=$T$11,G15=$V$8),B15,"")&amp;" "&amp;IF(AND(F16=$T$11,G16=$V$8),B16,"")&amp;" "&amp;IF(AND(F17=$T$11,G17=$V$8),B17,"")&amp;" "&amp;IF(AND(F18=$T$11,G18=$V$8),B18,"")&amp;" "&amp;IF(AND(F19=$T$11,G19=$V$8),B19,"")&amp;" "&amp;IF(AND(F20=$T$11,G20=$V$8),B20,"")&amp;" "&amp;IF(AND(F21=$T$11,G21=$V$8),B21,"")&amp;" "&amp;IF(AND(F22=$T$11,G22=$V$8),B22,"")&amp;" "&amp;IF(AND(F23=$T$11,G23=$V$8),B23,"")&amp;" "&amp;IF(AND(F24=$T$11,G24=$V$8),B24,"")&amp;" "&amp;IF(AND(F25=$T$11,G25=$V$8),B25,"")&amp;" "&amp;IF(AND(F26=$T$11,G26=$V$8),B26,"")&amp;" "&amp;IF(AND(F27=$T$11,G27=$V$8),B27,"")&amp;" "&amp;IF(AND(F28=$T$11,G28=$V$8),B28,"")&amp;" "&amp;IF(AND(F29=$T$11,G29=$V$8),B29,"")&amp;" "&amp;IF(AND(F30=$T$11,G30=$V$8),B30,"")&amp;" "&amp;IF(AND(F31=$T$11,G31=$V$8),B31,"")&amp;" "&amp;IF(AND(F32=$T$11,G32=$V$8),B32,"")&amp;" "&amp;IF(AND(F33=$T$11,G33=$V$8),B33,"")&amp;" "&amp;IF(AND(F34=$T$11,G34=$V$8),B34,"")&amp;" "&amp;IF(AND(F36=$T$11,G36=$V$8),B36,"")&amp;" "&amp;IF(AND(F37=$T$11,G37=$V$8),B37,"")&amp;" "&amp;IF(AND(F38=$T$11,G38=$V$8),B38,"")&amp;" "&amp;IF(AND(F39=$T$11,G39=$V$8),B39,"")&amp;" "&amp;IF(AND(F40=$T$11,G40=$V$8),B40,"")&amp;" "&amp;IF(AND(F41=$T$11,G41=$V$8),B41,"")&amp;" "&amp;IF(AND(F42=$T$11,G42=$V$8),B42,"")&amp;" "&amp;IF(AND(F43=$T$11,G43=$V$8),B43,"")&amp;" "&amp;IF(AND(F44=$T$11,G44=$V$8),B44,"")&amp;" "&amp;IF(AND(F45=$T$11,G45=$V$8),B45,"")&amp;" "&amp;IF(AND(F46=$T$11,G46=$V$8),B46,"")&amp;" "&amp;IF(AND(F47=$T$11,G47=$V$8),B47,"")&amp;" "&amp;IF(AND(F48=$T$11,G48=$V$8),B48,"")&amp;" "&amp;IF(AND(F49=$T$11,G49=$V$8),B49,"")&amp;" "&amp;IF(AND(F50=$T$11,G50=$V$8),B50,"")&amp;" "&amp;IF(AND(F51=$T$11,G51=$V$8),B51,"")&amp;" "&amp;IF(AND(F52=$T$11,G52=$V$8),B52,"")&amp;" "&amp;IF(AND(F53=$T$11,G53=$V$8),B53,"")&amp;" "&amp;IF(AND(F54=$T$11,G54=$V$8),B54,"")&amp;" "&amp;IF(AND(F55=$T$11,G55=$V$8),B55,"")&amp;" "&amp;IF(AND(F56=$T$11,G56=$V$8),B56,"")&amp;" "&amp;IF(AND(F57=$T$11,G57=$V$8),B57,"")&amp;" "&amp;IF(AND(F58=$T$11,G58=$V$8),B58,"")&amp;" "&amp;IF(AND(F59=$T$11,G59=$V$8),B59,"")&amp;" "&amp;IF(AND(F60=$T$11,G60=$V$8),B60,"")&amp;" "&amp;IF(AND(F61=$T$11,G61=$V$8),B61,"")&amp;" "&amp;IF(AND(F63=$T$11,G63=$V$8),B63,"")&amp;" "&amp;IF(AND(F64=$T$11,G64=$V$8),B64,"")&amp;" "&amp;IF(AND(F65=$T$11,G65=$V$8),B65,"")&amp;" "&amp;IF(AND(F66=$T$11,G66=$V$8),B66,"")&amp;" "&amp;IF(AND(F67=$T$11,G67=$V$8),B67,"")&amp;" "&amp;IF(AND(F68=$T$11,G68=$V$8),B68,"")&amp;" "&amp;IF(AND(F69=$T$11,G69=$V$8),B69,"")&amp;" "&amp;IF(AND(F70=$T$11,G70=$V$8),B70,"")&amp;" "&amp;IF(AND(F71=$T$11,G71=$V$8),B71,"")&amp;" "&amp;IF(AND(F72=$T$11,G72=$V$8),B72,"")&amp;" "&amp;IF(AND(F73=$T$11,G73=$V$8),B73,"")&amp;" "&amp;IF(AND(F74=$T$11,G74=$V$8),B74,"")&amp;" "&amp;IF(AND(F75=$T$11,G75=$V$8),B75,"")&amp;" "&amp;IF(AND(F76=$T$11,G76=$V$8),B76,"")&amp;" "&amp;IF(AND(F77=$T$11,G77=$V$8),B77,"")&amp;" "&amp;IF(AND(F78=$T$11,G78=$V$8),B78,"")&amp;" "&amp;IF(AND(F79=$T$11,G79=$V$8),B79,"")&amp;" "&amp;IF(AND(F80=$T$11,G80=$V$8),B80,"")&amp;" "&amp;IF(AND(F81=$T$11,G81=$V$8),B81,"")&amp;" "&amp;IF(AND(F82=$T$11,G82=$V$8),B82,"")&amp;" "&amp;IF(AND(F83=$T$11,G83=$V$8),B83,"")&amp;" "&amp;IF(AND(F84=$T$11,G84=$V$8),B84,"")&amp;" "&amp;IF(AND(F85=$T$11,G85=$V$8),B85,"")&amp;" "&amp;IF(AND(F86=$T$11,G86=$V$8),B86,"")&amp;" "&amp;IF(AND(F87=$T$11,G87=$V$8),B87,"")&amp;" "&amp;IF(AND(F88=$T$11,G88=$V$8),B88,"")&amp;" "&amp;IF(AND(F89=$T$11,G89=$V$8),B89,"")&amp;" "&amp;IF(AND(F90=$T$11,G90=$V$8),B90,"")</f>
        <v xml:space="preserve">                                                                               </v>
      </c>
      <c r="N11" s="155" t="str">
        <f>+IF(AND(F9=$T$11,G9=$W$8),B9,"")&amp;" "&amp;IF(AND(F10=$T$11,G10=$W$8),B10,"")&amp;" "&amp;IF(AND(F11=$T$11,G11=$W$8),B11,"")&amp;" "&amp;IF(AND(F12=$T$11,G12=$W$8),B12,"")&amp;" "&amp;IF(AND(F13=$T$11,G13=$W$8),B13,"")&amp;" "&amp;IF(AND(F14=$T$11,G14=$W$8),B14,"")&amp;" "&amp;IF(AND(F15=$T$11,G15=$W$8),B15,"")&amp;" "&amp;IF(AND(F16=$T$11,G16=$W$8),B16,"")&amp;" "&amp;IF(AND(F17=$T$11,G17=$W$8),B17,"")&amp;" "&amp;IF(AND(F18=$T$11,G18=$W$8),B18,"")&amp;" "&amp;IF(AND(F19=$T$11,G19=$W$8),B19,"")&amp;" "&amp;IF(AND(F20=$T$11,G20=$W$8),B20,"")&amp;" "&amp;IF(AND(F21=$T$11,G21=$W$8),B21,"")&amp;" "&amp;IF(AND(F22=$T$11,G22=$W$8),B22,"")&amp;" "&amp;IF(AND(F23=$T$11,G23=$W$8),B23,"")&amp;" "&amp;IF(AND(F24=$T$11,G24=$W$8),B24,"")&amp;" "&amp;IF(AND(F25=$T$11,G25=$W$8),B25,"")&amp;" "&amp;IF(AND(F26=$T$11,G26=$W$8),B26,"")&amp;" "&amp;IF(AND(F27=$T$11,G27=$W$8),B27,"")&amp;" "&amp;IF(AND(F28=$T$11,G28=$W$8),B28,"")&amp;" "&amp;IF(AND(F29=$T$11,G29=$W$8),B29,"")&amp;" "&amp;IF(AND(F30=$T$11,G30=$W$8),B30,"")&amp;" "&amp;IF(AND(F31=$T$11,G31=$W$8),B31,"")&amp;" "&amp;IF(AND(F32=$T$11,G32=$W$8),B32,"")&amp;" "&amp;IF(AND(F33=$T$11,G33=$W$8),B33,"")&amp;" "&amp;IF(AND(F34=$T$11,G34=$W$8),B34,"")&amp;" "&amp;IF(AND(F36=$T$11,G36=$W$8),B36,"")&amp;" "&amp;IF(AND(F37=$T$11,G37=$W$8),B37,"")&amp;" "&amp;IF(AND(F38=$T$11,G38=$W$8),B38,"")&amp;" "&amp;IF(AND(F39=$T$11,G39=$W$8),B39,"")&amp;" "&amp;IF(AND(F40=$T$11,G40=$W$8),B40,"")&amp;" "&amp;IF(AND(F41=$T$11,G41=$W$8),B41,"")&amp;" "&amp;IF(AND(F42=$T$11,G42=$W$8),B42,"")&amp;" "&amp;IF(AND(F43=$T$11,G43=$W$8),B43,"")&amp;" "&amp;IF(AND(F44=$T$11,G44=$W$8),B44,"")&amp;" "&amp;IF(AND(F45=$T$11,G45=$W$8),B45,"")&amp;" "&amp;IF(AND(F46=$T$11,G46=$W$8),B46,"")&amp;" "&amp;IF(AND(F47=$T$11,G47=$W$8),B47,"")&amp;" "&amp;IF(AND(F48=$T$11,G48=$W$8),B48,"")&amp;" "&amp;IF(AND(F49=$T$11,G49=$W$8),B49,"")&amp;" "&amp;IF(AND(F50=$T$11,G50=$W$8),B50,"")&amp;" "&amp;IF(AND(F51=$T$11,G51=$W$8),B51,"")&amp;" "&amp;IF(AND(F52=$T$11,G52=$W$8),B52,"")&amp;" "&amp;IF(AND(F53=$T$11,G53=$W$8),B53,"")&amp;" "&amp;IF(AND(F54=$T$11,G54=$W$8),B54,"")&amp;" "&amp;IF(AND(F55=$T$11,G55=$W$8),B55,"")&amp;" "&amp;IF(AND(F56=$T$11,G56=$W$8),B56,"")&amp;" "&amp;IF(AND(F57=$T$11,G57=$W$8),B57,"")&amp;" "&amp;IF(AND(F58=$T$11,G58=$W$8),B58,"")&amp;" "&amp;IF(AND(F59=$T$11,G59=$W$8),B59,"")&amp;" "&amp;IF(AND(F60=$T$11,G60=$W$8),B60,"")&amp;" "&amp;IF(AND(F61=$T$11,G61=$W$8),B61,"")&amp;" "&amp;IF(AND(F63=$T$11,G63=$W$8),B63,"")&amp;" "&amp;IF(AND(F64=$T$11,G64=$W$8),B64,"")&amp;" "&amp;IF(AND(F65=$T$11,G65=$W$8),B65,"")&amp;" "&amp;IF(AND(F66=$T$11,G66=$W$8),B66,"")&amp;" "&amp;IF(AND(F67=$T$11,G67=$W$8),B67,"")&amp;" "&amp;IF(AND(F68=$T$11,G68=$W$8),B68,"")&amp;" "&amp;IF(AND(F69=$T$11,G69=$W$8),B69,"")&amp;" "&amp;IF(AND(F70=$T$11,G70=$W$8),B70,"")&amp;" "&amp;IF(AND(F71=$T$11,G71=$W$8),B71,"")&amp;" "&amp;IF(AND(F72=$T$11,G72=$W$8),B72,"")&amp;" "&amp;IF(AND(F73=$T$11,G73=$W$8),B73,"")&amp;" "&amp;IF(AND(F74=$T$11,G74=$W$8),B74,"")&amp;" "&amp;IF(AND(F75=$T$11,G75=$W$8),B75,"")&amp;" "&amp;IF(AND(F76=$T$11,G76=$W$8),B76,"")&amp;" "&amp;IF(AND(F77=$T$11,G77=$W$8),B77,"")&amp;" "&amp;IF(AND(F78=$T$11,G78=$W$8),B78,"")&amp;" "&amp;IF(AND(F79=$T$11,G79=$W$8),B79,"")&amp;" "&amp;IF(AND(F80=$T$11,G80=$W$8),B80,"")&amp;" "&amp;IF(AND(F81=$T$11,G81=$W$8),B81,"")&amp;" "&amp;IF(AND(F82=$T$11,G82=$W$8),B82,"")&amp;" "&amp;IF(AND(F83=$T$11,G83=$W$8),B83,"")&amp;" "&amp;IF(AND(F84=$T$11,G84=$W$8),B84,"")&amp;" "&amp;IF(AND(F85=$T$11,G85=$W$8),B85,"")&amp;" "&amp;IF(AND(F86=$T$11,G86=$W$8),B86,"")&amp;" "&amp;IF(AND(F87=$T$11,G87=$W$8),B87,"")&amp;" "&amp;IF(AND(F88=$T$11,G88=$W$8),B88,"")&amp;" "&amp;IF(AND(F89=$T$11,G89=$W$8),B89,"")&amp;" "&amp;IF(AND(F90=$T$11,G90=$W$8),B90,"")</f>
        <v xml:space="preserve">                         R26 R28     R33    R37            R49                                </v>
      </c>
      <c r="O11" s="150" t="str">
        <f>+IF(AND(F9=$T$11,G9=$X$8),B9,"")&amp;" "&amp;IF(AND(F10=$T$11,G10=$X$8),B10,"")&amp;" "&amp;IF(AND(F11=$T$11,G11=$X$8),B11,"")&amp;" "&amp;IF(AND(F12=$T$11,G12=$X$8),B12,"")&amp;" "&amp;IF(AND(F13=$T$11,G13=$X$8),B13,"")&amp;" "&amp;IF(AND(F14=$T$11,G14=$X$8),B14,"")&amp;" "&amp;IF(AND(F15=$T$11,G15=$X$8),B15,"")&amp;" "&amp;IF(AND(F16=$T$11,G16=$X$8),B16,"")&amp;" "&amp;IF(AND(F17=$T$11,G17=$X$8),B17,"")&amp;" "&amp;IF(AND(F18=$T$11,G18=$X$8),B18,"")&amp;" "&amp;IF(AND(F19=$T$11,G19=$X$8),B19,"")&amp;" "&amp;IF(AND(F20=$T$11,G20=$X$8),B20,"")&amp;" "&amp;IF(AND(F21=$T$11,G21=$X$8),B21,"")&amp;" "&amp;IF(AND(F22=$T$11,G22=$X$8),B22,"")&amp;" "&amp;IF(AND(F23=$T$11,G23=$X$8),B23,"")&amp;" "&amp;IF(AND(F24=$T$11,G24=$X$8),B24,"")&amp;" "&amp;IF(AND(F25=$T$11,G25=$X$8),B25,"")&amp;" "&amp;IF(AND(F26=$T$11,G26=$X$8),B26,"")&amp;" "&amp;IF(AND(F27=$T$11,G27=$X$8),B27,"")&amp;" "&amp;IF(AND(F28=$T$11,G28=$X$8),B28,"")&amp;" "&amp;IF(AND(F29=$T$11,G29=$X$8),B29,"")&amp;" "&amp;IF(AND(F30=$T$11,G30=$X$8),B30,"")&amp;" "&amp;IF(AND(F31=$T$11,G31=$X$8),B31,"")&amp;" "&amp;IF(AND(F32=$T$11,G32=$X$8),B32,"")&amp;" "&amp;IF(AND(F33=$T$11,G33=$X$8),B33,"")&amp;" "&amp;IF(AND(F34=$T$11,G34=$X$8),B34,"")&amp;" "&amp;IF(AND(F36=$T$11,G36=$X$8),B36,"")&amp;" "&amp;IF(AND(F37=$T$11,G37=$X$8),B37,"")&amp;" "&amp;IF(AND(F38=$T$11,G38=$X$8),B38,"")&amp;" "&amp;IF(AND(F39=$T$11,G39=$X$8),B39,"")&amp;" "&amp;IF(AND(F40=$T$11,G40=$X$8),B40,"")&amp;" "&amp;IF(AND(F41=$T$11,G41=$X$8),B41,"")&amp;" "&amp;IF(AND(F42=$T$11,G42=$X$8),B42,"")&amp;" "&amp;IF(AND(F43=$T$11,G43=$X$8),B43,"")&amp;" "&amp;IF(AND(F44=$T$11,G44=$X$8),B44,"")&amp;" "&amp;IF(AND(F45=$T$11,G45=$X$8),B45,"")&amp;" "&amp;IF(AND(F46=$T$11,G46=$X$8),B46,"")&amp;" "&amp;IF(AND(F47=$T$11,G47=$X$8),B47,"")&amp;" "&amp;IF(AND(F48=$T$11,G48=$X$8),B48,"")&amp;" "&amp;IF(AND(F49=$T$11,G49=$X$8),B49,"")&amp;" "&amp;IF(AND(F50=$T$11,G50=$X$8),B50,"")&amp;" "&amp;IF(AND(F51=$T$11,G51=$X$8),B51,"")&amp;" "&amp;IF(AND(F52=$T$11,G52=$X$8),B52,"")&amp;" "&amp;IF(AND(F53=$T$11,G53=$X$8),B53,"")&amp;" "&amp;IF(AND(F54=$T$11,G54=$X$8),B54,"")&amp;" "&amp;IF(AND(F55=$T$11,G55=$X$8),B55,"")&amp;" "&amp;IF(AND(F56=$T$11,G56=$X$8),B56,"")&amp;" "&amp;IF(AND(F57=$T$11,G57=$X$8),B57,"")&amp;" "&amp;IF(AND(F58=$T$11,G58=$X$8),B58,"")&amp;" "&amp;IF(AND(F59=$T$11,G59=$X$8),B59,"")&amp;" "&amp;IF(AND(F60=$T$11,G60=$X$8),B60,"")&amp;" "&amp;IF(AND(F61=$T$11,G61=$X$8),B61,"")&amp;" "&amp;IF(AND(F63=$T$11,G63=$X$8),B63,"")&amp;" "&amp;IF(AND(F64=$T$11,G64=$X$8),B64,"")&amp;" "&amp;IF(AND(F65=$T$11,G65=$X$8),B65,"")&amp;" "&amp;IF(AND(F66=$T$11,G66=$X$8),B66,"")&amp;" "&amp;IF(AND(F67=$T$11,G67=$X$8),B67,"")&amp;" "&amp;IF(AND(F68=$T$11,G68=$X$8),B68,"")&amp;" "&amp;IF(AND(F69=$T$11,G69=$X$8),B69,"")&amp;" "&amp;IF(AND(F70=$T$11,G70=$X$8),B70,"")&amp;" "&amp;IF(AND(F71=$T$11,G71=$X$8),B71,"")&amp;" "&amp;IF(AND(F72=$T$11,G72=$X$8),B72,"")&amp;" "&amp;IF(AND(F73=$T$11,G73=$X$8),B73,"")&amp;" "&amp;IF(AND(F74=$T$11,G74=$X$8),B74,"")&amp;" "&amp;IF(AND(F75=$T$11,G75=$X$8),B75,"")&amp;" "&amp;IF(AND(F76=$T$11,G76=$X$8),B76,"")&amp;" "&amp;IF(AND(F77=$T$11,G77=$X$8),B77,"")&amp;" "&amp;IF(AND(F78=$T$11,G78=$X$8),B78,"")&amp;" "&amp;IF(AND(F79=$T$11,G79=$X$8),B79,"")&amp;" "&amp;IF(AND(F80=$T$11,G80=$X$8),B80,"")&amp;" "&amp;IF(AND(F81=$T$11,G81=$X$8),B81,"")&amp;" "&amp;IF(AND(F82=$T$11,G82=$X$8),B82,"")&amp;" "&amp;IF(AND(F83=$T$11,G83=$X$8),B83,"")&amp;" "&amp;IF(AND(F84=$T$11,G84=$X$8),B84,"")&amp;" "&amp;IF(AND(F85=$T$11,G85=$X$8),B85,"")&amp;" "&amp;IF(AND(F86=$T$11,G86=$X$8),B86,"")&amp;" "&amp;IF(AND(F87=$T$11,G87=$X$8),B87,"")&amp;" "&amp;IF(AND(F88=$T$11,G88=$X$8),B88,"")&amp;" "&amp;IF(AND(F89=$T$11,G89=$X$8),B89,"")&amp;" "&amp;IF(AND(F90=$T$11,G90=$X$8),B90,"")</f>
        <v xml:space="preserve">     R6  R8                    R29          R39                R56   R59                       </v>
      </c>
      <c r="P11" s="151" t="str">
        <f>+IF(AND(F9=$T$11,G9=$Y$8),B9,"")&amp;" "&amp;IF(AND(F10=$T$11,G10=$Y$8),B10,"")&amp;" "&amp;IF(AND(F11=$T$11,G11=$Y$8),B11,"")&amp;" "&amp;IF(AND(F12=$T$11,G12=$Y$8),B12,"")&amp;" "&amp;IF(AND(F13=$T$11,G13=$Y$8),B13,"")&amp;" "&amp;IF(AND(F14=$T$11,G14=$Y$8),B14,"")&amp;" "&amp;IF(AND(F15=$T$11,G15=$Y$8),B15,"")&amp;" "&amp;IF(AND(F16=$T$11,G16=$Y$8),B16,"")&amp;" "&amp;IF(AND(F17=$T$11,G17=$Y$8),B17,"")&amp;" "&amp;IF(AND(F18=$T$11,G18=$Y$8),B18,"")&amp;" "&amp;IF(AND(F19=$T$11,G19=$Y$8),B19,"")&amp;" "&amp;IF(AND(F20=$T$11,G20=$Y$8),B20,"")&amp;" "&amp;IF(AND(F21=$T$11,G21=$Y$8),B21,"")&amp;" "&amp;IF(AND(F22=$T$11,G22=$Y$8),B22,"")&amp;" "&amp;IF(AND(F23=$T$11,G23=$Y$8),B23,"")&amp;" "&amp;IF(AND(F24=$T$11,G24=$Y$8),B24,"")&amp;" "&amp;IF(AND(F25=$T$11,G25=$Y$8),B25,"")&amp;" "&amp;IF(AND(F26=$T$11,G26=$Y$8),B26,"")&amp;" "&amp;IF(AND(F27=$T$11,G27=$Y$8),B27,"")&amp;" "&amp;IF(AND(F28=$T$11,G28=$Y$8),B28,"")&amp;" "&amp;IF(AND(F29=$T$11,G29=$Y$8),B29,"")&amp;" "&amp;IF(AND(F30=$T$11,G30=$Y$8),B30,"")&amp;" "&amp;IF(AND(F31=$T$11,G31=$Y$8),B31,"")&amp;" "&amp;IF(AND(F32=$T$11,G32=$Y$8),B32,"")&amp;" "&amp;IF(AND(F33=$T$11,G33=$Y$8),B33,"")&amp;" "&amp;IF(AND(F34=$T$11,G34=$Y$8),B34,"")&amp;" "&amp;IF(AND(F36=$T$11,G36=$Y$8),B36,"")&amp;" "&amp;IF(AND(F37=$T$11,G37=$Y$8),B37,"")&amp;" "&amp;IF(AND(F38=$T$11,G38=$Y$8),B38,"")&amp;" "&amp;IF(AND(F39=$T$11,G39=$Y$8),B39,"")&amp;" "&amp;IF(AND(F40=$T$11,G40=$Y$8),B40,"")&amp;" "&amp;IF(AND(F41=$T$11,G41=$Y$8),B41,"")&amp;" "&amp;IF(AND(F42=$T$11,G42=$Y$8),B42,"")&amp;" "&amp;IF(AND(F43=$T$11,G43=$Y$8),B43,"")&amp;" "&amp;IF(AND(F44=$T$11,G44=$Y$8),B44,"")&amp;" "&amp;IF(AND(F45=$T$11,G45=$Y$8),B45,"")&amp;" "&amp;IF(AND(F46=$T$11,G46=$Y$8),B46,"")&amp;" "&amp;IF(AND(F47=$T$11,G47=$Y$8),B47,"")&amp;" "&amp;IF(AND(F48=$T$11,G48=$Y$8),B48,"")&amp;" "&amp;IF(AND(F49=$T$11,G49=$Y$8),B49,"")&amp;" "&amp;IF(AND(F50=$T$11,G50=$Y$8),B50,"")&amp;" "&amp;IF(AND(F51=$T$11,G51=$Y$8),B51,"")&amp;" "&amp;IF(AND(F52=$T$11,G52=$Y$8),B52,"")&amp;" "&amp;IF(AND(F53=$T$11,G53=$Y$8),B53,"")&amp;" "&amp;IF(AND(F54=$T$11,G54=$Y$8),B54,"")&amp;" "&amp;IF(AND(F55=$T$11,G55=$Y$8),B55,"")&amp;" "&amp;IF(AND(F56=$T$11,G56=$Y$8),B56,"")&amp;" "&amp;IF(AND(F57=$T$11,G57=$Y$8),B57,"")&amp;" "&amp;IF(AND(F58=$T$11,G58=$Y$8),B58,"")&amp;" "&amp;IF(AND(F59=$T$11,G59=$Y$8),B59,"")&amp;" "&amp;IF(AND(F60=$T$11,G60=$Y$8),B60,"")&amp;" "&amp;IF(AND(F61=$T$11,G61=$Y$8),B61,"")&amp;" "&amp;IF(AND(F63=$T$11,G63=$Y$8),B63,"")&amp;" "&amp;IF(AND(F64=$T$11,G64=$Y$8),B64,"")&amp;" "&amp;IF(AND(F65=$T$11,G65=$Y$8),B65,"")&amp;" "&amp;IF(AND(F66=$T$11,G66=$Y$8),B66,"")&amp;" "&amp;IF(AND(F67=$T$11,G67=$Y$8),B67,"")&amp;" "&amp;IF(AND(F68=$T$11,G68=$Y$8),B68,"")&amp;" "&amp;IF(AND(F69=$T$11,G69=$Y$8),B69,"")&amp;" "&amp;IF(AND(F70=$T$11,G70=$Y$8),B70,"")&amp;" "&amp;IF(AND(F71=$T$11,G71=$Y$8),B71,"")&amp;" "&amp;IF(AND(F72=$T$11,G72=$Y$8),B72,"")&amp;" "&amp;IF(AND(F73=$T$11,G73=$Y$8),B73,"")&amp;" "&amp;IF(AND(F74=$T$11,G74=$Y$8),B74,"")&amp;" "&amp;IF(AND(F75=$T$11,G75=$Y$8),B75,"")&amp;" "&amp;IF(AND(F76=$T$11,G76=$Y$8),B76,"")&amp;" "&amp;IF(AND(F77=$T$11,G77=$Y$8),B77,"")&amp;" "&amp;IF(AND(F78=$T$11,G78=$Y$8),B78,"")&amp;" "&amp;IF(AND(F79=$T$11,G79=$Y$8),B79,"")&amp;" "&amp;IF(AND(F80=$T$11,G80=$Y$8),B80,"")&amp;" "&amp;IF(AND(F81=$T$11,G81=$Y$8),B81,"")&amp;" "&amp;IF(AND(F82=$T$11,G82=$Y$8),B82,"")&amp;" "&amp;IF(AND(F83=$T$11,G83=$Y$8),B83,"")&amp;" "&amp;IF(AND(F84=$T$11,G84=$Y$8),B84,"")&amp;" "&amp;IF(AND(F85=$T$11,G85=$Y$8),B85,"")&amp;" "&amp;IF(AND(F86=$T$11,G86=$Y$8),B86,"")&amp;" "&amp;IF(AND(F87=$T$11,G87=$Y$8),B87,"")&amp;" "&amp;IF(AND(F88=$T$11,G88=$Y$8),B88,"")&amp;" "&amp;IF(AND(F89=$T$11,G89=$Y$8),B89,"")&amp;" "&amp;IF(AND(F90=$T$11,G90=$Y$8),B90,"")</f>
        <v xml:space="preserve">                                                  R52                             </v>
      </c>
      <c r="R11" s="842"/>
      <c r="S11" s="205">
        <v>0.6</v>
      </c>
      <c r="T11" s="145" t="s">
        <v>99</v>
      </c>
      <c r="U11" s="155" t="s">
        <v>76</v>
      </c>
      <c r="V11" s="155" t="s">
        <v>76</v>
      </c>
      <c r="W11" s="155" t="s">
        <v>76</v>
      </c>
      <c r="X11" s="150" t="s">
        <v>75</v>
      </c>
      <c r="Y11" s="151" t="s">
        <v>74</v>
      </c>
    </row>
    <row r="12" spans="1:25" ht="150" x14ac:dyDescent="0.25">
      <c r="A12" s="173" t="str">
        <f>'[3]CONTEXTO E IDENTIFICACIÓN'!G58</f>
        <v>Estratégico</v>
      </c>
      <c r="B12" s="174" t="str">
        <f>'[3]CONTEXTO E IDENTIFICACIÓN'!A58</f>
        <v>R4</v>
      </c>
      <c r="C12" s="175" t="str">
        <f>'[3]CONTEXTO E IDENTIFICACIÓN'!N58</f>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D12" s="152">
        <f>'[3]VALORACIÓN DEL CONTROL'!Y70</f>
        <v>7.7759999999999996E-2</v>
      </c>
      <c r="E12" s="152">
        <f>'[3]VALORACIÓN DEL CONTROL'!Z70</f>
        <v>0.6</v>
      </c>
      <c r="F12" s="153" t="str">
        <f t="shared" si="0"/>
        <v>Muy Baja</v>
      </c>
      <c r="G12" s="153" t="str">
        <f t="shared" si="1"/>
        <v>Moderado</v>
      </c>
      <c r="H12" s="154" t="str">
        <f t="shared" si="2"/>
        <v>Moderado</v>
      </c>
      <c r="J12" s="674"/>
      <c r="K12" s="143" t="s">
        <v>49</v>
      </c>
      <c r="L12" s="156" t="str">
        <f>+IF(AND(F9=$T$12,G9=$U$8),B9,"")&amp;" "&amp;IF(AND(F10=$T$12,G10=$U$8),B10,"")&amp;" "&amp;IF(AND(F11=$T$12,G11=$U$8),B11,"")&amp;" "&amp;IF(AND(F12=$T$12,G12=$U$8),B12,"")&amp;" "&amp;IF(AND(F13=$T$12,G13=$U$8),B13,"")&amp;" "&amp;IF(AND(F14=$T$12,G14=$U$8),B14,"")&amp;" "&amp;IF(AND(F15=$T$12,G15=$U$8),B15,"")&amp;" "&amp;IF(AND(F16=$T$12,G16=$U$8),B16,"")&amp;" "&amp;IF(AND(F17=$T$12,G17=$U$8),B17,"")&amp;" "&amp;IF(AND(F18=$T$12,G18=$U$8),B18,"")&amp;" "&amp;IF(AND(F19=$T$12,G19=$U$8),B19,"")&amp;" "&amp;IF(AND(F20=$T$12,G20=$U$8),B20,"")&amp;" "&amp;IF(AND(F21=$T$12,G21=$U$8),B21,"")&amp;" "&amp;IF(AND(F22=$T$12,G22=$U$8),B22,"")&amp;" "&amp;IF(AND(F23=$T$12,G23=$U$8),B23,"")&amp;" "&amp;IF(AND(F24=$T$12,G24=$U$8),B24,"")&amp;" "&amp;IF(AND(F25=$T$12,G25=$U$8),B25,"")&amp;" "&amp;IF(AND(F26=$T$12,G26=$U$8),B26,"")&amp;" "&amp;IF(AND(F27=$T$12,G27=$U$8),B27,"")&amp;" "&amp;IF(AND(F28=$T$12,G28=$U$8),B28,"")&amp;" "&amp;IF(AND(F29=$T$12,G29=$U$8),B29,"")&amp;" "&amp;IF(AND(F30=$T$12,G30=$U$8),B30,"")&amp;" "&amp;IF(AND(F31=$T$12,G31=$U$8),B31,"")&amp;" "&amp;IF(AND(F32=$T$12,G32=$U$8),B32,"")&amp;" "&amp;IF(AND(F33=$T$12,G33=$U$8),B33,"")&amp;" "&amp;IF(AND(F34=$T$12,G34=$U$8),B34,"")&amp;" "&amp;IF(AND(F36=$T$12,G36=$U$8),B36,"")&amp;" "&amp;IF(AND(F37=$T$12,G37=$U$8),B37,"")&amp;" "&amp;IF(AND(F38=$T$12,G38=$U$8),B38,"")&amp;" "&amp;IF(AND(F39=$T$12,G39=$U$8),B39,"")&amp;" "&amp;IF(AND(F40=$T$12,G40=$U$8),B40,"")&amp;" "&amp;IF(AND(F41=$T$12,G41=$U$8),B41,"")&amp;" "&amp;IF(AND(F42=$T$12,G42=$U$8),B42,"")&amp;" "&amp;IF(AND(F43=$T$12,G43=$U$8),B43,"")&amp;" "&amp;IF(AND(F44=$T$12,G44=$U$8),B44,"")&amp;" "&amp;IF(AND(F45=$T$12,G45=$U$8),B45,"")&amp;" "&amp;IF(AND(F46=$T$12,G46=$U$8),B46,"")&amp;" "&amp;IF(AND(F47=$T$12,G47=$U$8),B47,"")&amp;" "&amp;IF(AND(F48=$T$12,G48=$U$8),B48,"")&amp;" "&amp;IF(AND(F49=$T$12,G49=$U$8),B49,"")&amp;" "&amp;IF(AND(F50=$T$12,G50=$U$8),B50,"")&amp;" "&amp;IF(AND(F51=$T$12,G51=$U$8),B51,"")&amp;" "&amp;IF(AND(F52=$T$12,G52=$U$8),B52,"")&amp;" "&amp;IF(AND(F53=$T$12,G53=$U$8),B53,"")&amp;" "&amp;IF(AND(F54=$T$12,G54=$U$8),B54,"")&amp;" "&amp;IF(AND(F55=$T$12,G55=$U$8),B55,"")&amp;" "&amp;IF(AND(F56=$T$12,G56=$U$8),B56,"")&amp;" "&amp;IF(AND(F57=$T$12,G57=$U$8),B57,"")&amp;" "&amp;IF(AND(F58=$T$12,G58=$U$8),B58,"")&amp;" "&amp;IF(AND(F59=$T$12,G59=$U$8),B59,"")&amp;" "&amp;IF(AND(F60=$T$12,G60=$U$8),B60,"")&amp;" "&amp;IF(AND(F61=$T$12,G61=$U$8),B61,"")&amp;" "&amp;IF(AND(F63=$T$12,G63=$U$8),B63,"")&amp;" "&amp;IF(AND(F64=$T$12,G64=$U$8),B64,"")&amp;" "&amp;IF(AND(F65=$T$12,G65=$U$8),B65,"")&amp;" "&amp;IF(AND(F66=$T$12,G66=$U$8),B66,"")&amp;" "&amp;IF(AND(F67=$T$12,G67=$U$8),B67,"")&amp;" "&amp;IF(AND(F68=$T$12,G68=$U$8),B68,"")&amp;" "&amp;IF(AND(F69=$T$12,G69=$U$8),B69,"")&amp;" "&amp;IF(AND(F70=$T$12,G70=$U$8),B70,"")&amp;" "&amp;IF(AND(F71=$T$12,G71=$U$8),B71,"")&amp;" "&amp;IF(AND(F72=$T$12,G72=$U$8),B72,"")&amp;" "&amp;IF(AND(F73=$T$12,G73=$U$8),B73,"")&amp;" "&amp;IF(AND(F74=$T$12,G74=$U$8),B74,"")&amp;" "&amp;IF(AND(F75=$T$12,G75=$U$8),B75,"")&amp;" "&amp;IF(AND(F76=$T$12,G76=$U$8),B76,"")&amp;" "&amp;IF(AND(F77=$T$12,G77=$U$8),B77,"")&amp;" "&amp;IF(AND(F78=$T$12,G78=$U$8),B78,"")&amp;" "&amp;IF(AND(F79=$T$12,G79=$U$8),B79,"")&amp;" "&amp;IF(AND(F80=$T$12,G80=$U$8),B80,"")&amp;" "&amp;IF(AND(F81=$T$12,G81=$U$8),B81,"")&amp;" "&amp;IF(AND(F82=$T$12,G82=$U$8),B82,"")&amp;" "&amp;IF(AND(F83=$T$12,G83=$U$8),B83,"")&amp;" "&amp;IF(AND(F84=$T$12,G84=$U$8),B84,"")&amp;" "&amp;IF(AND(F85=$T$12,G85=$U$8),B85,"")&amp;" "&amp;IF(AND(F86=$T$12,G86=$U$8),B86,"")&amp;" "&amp;IF(AND(F87=$T$12,G87=$U$8),B87,"")&amp;" "&amp;IF(AND(F88=$T$12,G88=$U$8),B88,"")&amp;" "&amp;IF(AND(F89=$T$12,G89=$U$8),B89,"")&amp;" "&amp;IF(AND(F90=$T$12,G90=$U$8),B90,"")</f>
        <v xml:space="preserve">                                  R36                                             </v>
      </c>
      <c r="M12" s="155" t="str">
        <f>+IF(AND(F9=$T$12,G9=$V$8),B9,"")&amp;" "&amp;IF(AND(F10=$T$12,G10=$V$8),B10,"")&amp;" "&amp;IF(AND(F11=$T$12,G11=$V$8),B11,"")&amp;" "&amp;IF(AND(F12=$T$12,G12=$V$8),B12,"")&amp;" "&amp;IF(AND(F13=$T$12,G13=$V$8),B13,"")&amp;" "&amp;IF(AND(F14=$T$12,G14=$V$8),B14,"")&amp;" "&amp;IF(AND(F15=$T$12,G15=$V$8),B15,"")&amp;" "&amp;IF(AND(F16=$T$12,G16=$V$8),B16,"")&amp;" "&amp;IF(AND(F17=$T$12,G17=$V$8),B17,"")&amp;" "&amp;IF(AND(F18=$T$12,G18=$V$8),B18,"")&amp;" "&amp;IF(AND(F19=$T$12,G19=$V$8),B19,"")&amp;" "&amp;IF(AND(F20=$T$12,G20=$V$8),B20,"")&amp;" "&amp;IF(AND(F21=$T$12,G21=$V$8),B21,"")&amp;" "&amp;IF(AND(F22=$T$12,G22=$V$8),B22,"")&amp;" "&amp;IF(AND(F23=$T$12,G23=$V$8),B23,"")&amp;" "&amp;IF(AND(F24=$T$12,G24=$V$8),B24,"")&amp;" "&amp;IF(AND(F25=$T$12,G25=$V$8),B25,"")&amp;" "&amp;IF(AND(F26=$T$12,G26=$V$8),B26,"")&amp;" "&amp;IF(AND(F27=$T$12,G27=$V$8),B27,"")&amp;" "&amp;IF(AND(F28=$T$12,G28=$V$8),B28,"")&amp;" "&amp;IF(AND(F29=$T$12,G29=$V$8),B29,"")&amp;" "&amp;IF(AND(F30=$T$12,G30=$V$8),B30,"")&amp;" "&amp;IF(AND(F31=$T$12,G31=$V$8),B31,"")&amp;" "&amp;IF(AND(F32=$T$12,G32=$V$8),B32,"")&amp;" "&amp;IF(AND(F33=$T$12,G33=$V$8),B33,"")&amp;" "&amp;IF(AND(F34=$T$12,G34=$V$8),B34,"")&amp;" "&amp;IF(AND(F36=$T$12,G36=$V$8),B36,"")&amp;" "&amp;IF(AND(F37=$T$12,G37=$V$8),B37,"")&amp;" "&amp;IF(AND(F38=$T$12,G38=$V$8),B38,"")&amp;" "&amp;IF(AND(F39=$T$12,G39=$V$8),B39,"")&amp;" "&amp;IF(AND(F40=$T$12,G40=$V$8),B40,"")&amp;" "&amp;IF(AND(F41=$T$12,G41=$V$8),B41,"")&amp;" "&amp;IF(AND(F42=$T$12,G42=$V$8),B42,"")&amp;" "&amp;IF(AND(F43=$T$12,G43=$V$8),B43,"")&amp;" "&amp;IF(AND(F44=$T$12,G44=$V$8),B44,"")&amp;" "&amp;IF(AND(F45=$T$12,G45=$V$8),B45,"")&amp;" "&amp;IF(AND(F46=$T$12,G46=$V$8),B46,"")&amp;" "&amp;IF(AND(F47=$T$12,G47=$V$8),B47,"")&amp;" "&amp;IF(AND(F48=$T$12,G48=$V$8),B48,"")&amp;" "&amp;IF(AND(F49=$T$12,G49=$V$8),B49,"")&amp;" "&amp;IF(AND(F50=$T$12,G50=$V$8),B50,"")&amp;" "&amp;IF(AND(F51=$T$12,G51=$V$8),B51,"")&amp;" "&amp;IF(AND(F52=$T$12,G52=$V$8),B52,"")&amp;" "&amp;IF(AND(F53=$T$12,G53=$V$8),B53,"")&amp;" "&amp;IF(AND(F54=$T$12,G54=$V$8),B54,"")&amp;" "&amp;IF(AND(F55=$T$12,G55=$V$8),B55,"")&amp;" "&amp;IF(AND(F56=$T$12,G56=$V$8),B56,"")&amp;" "&amp;IF(AND(F57=$T$12,G57=$V$8),B57,"")&amp;" "&amp;IF(AND(F58=$T$12,G58=$V$8),B58,"")&amp;" "&amp;IF(AND(F59=$T$12,G59=$V$8),B59,"")&amp;" "&amp;IF(AND(F60=$T$12,G60=$V$8),B60,"")&amp;" "&amp;IF(AND(F61=$T$12,G61=$V$8),B61,"")&amp;" "&amp;IF(AND(F63=$T$12,G63=$V$8),B63,"")&amp;" "&amp;IF(AND(F64=$T$12,G64=$V$8),B64,"")&amp;" "&amp;IF(AND(F65=$T$12,G65=$V$8),B65,"")&amp;" "&amp;IF(AND(F66=$T$12,G66=$V$8),B66,"")&amp;" "&amp;IF(AND(F67=$T$12,G67=$V$8),B67,"")&amp;" "&amp;IF(AND(F68=$T$12,G68=$V$8),B68,"")&amp;" "&amp;IF(AND(F69=$T$12,G69=$V$8),B69,"")&amp;" "&amp;IF(AND(F70=$T$12,G70=$V$8),B70,"")&amp;" "&amp;IF(AND(F71=$T$12,G71=$V$8),B71,"")&amp;" "&amp;IF(AND(F72=$T$12,G72=$V$8),B72,"")&amp;" "&amp;IF(AND(F73=$T$12,G73=$V$8),B73,"")&amp;" "&amp;IF(AND(F74=$T$12,G74=$V$8),B74,"")&amp;" "&amp;IF(AND(F75=$T$12,G75=$V$8),B75,"")&amp;" "&amp;IF(AND(F76=$T$12,G76=$V$8),B76,"")&amp;" "&amp;IF(AND(F77=$T$12,G77=$V$8),B77,"")&amp;" "&amp;IF(AND(F78=$T$12,G78=$V$8),B78,"")&amp;" "&amp;IF(AND(F79=$T$12,G79=$V$8),B79,"")&amp;" "&amp;IF(AND(F80=$T$12,G80=$V$8),B80,"")&amp;" "&amp;IF(AND(F81=$T$12,G81=$V$8),B81,"")&amp;" "&amp;IF(AND(F82=$T$12,G82=$V$8),B82,"")&amp;" "&amp;IF(AND(F83=$T$12,G83=$V$8),B83,"")&amp;" "&amp;IF(AND(F84=$T$12,G84=$V$8),B84,"")&amp;" "&amp;IF(AND(F85=$T$12,G85=$V$8),B85,"")&amp;" "&amp;IF(AND(F86=$T$12,G86=$V$8),B86,"")&amp;" "&amp;IF(AND(F87=$T$12,G87=$V$8),B87,"")&amp;" "&amp;IF(AND(F88=$T$12,G88=$V$8),B88,"")&amp;" "&amp;IF(AND(F89=$T$12,G89=$V$8),B89,"")&amp;" "&amp;IF(AND(F90=$T$12,G90=$V$8),B90,"")</f>
        <v xml:space="preserve">                                                                               </v>
      </c>
      <c r="N12" s="155" t="str">
        <f>+IF(AND(F9=$T$12,G9=$W$8),B9,"")&amp;" "&amp;IF(AND(F10=$T$12,G10=$W$8),B10,"")&amp;" "&amp;IF(AND(F11=$T$12,G11=$W$8),B11,"")&amp;" "&amp;IF(AND(F12=$T$12,G12=$W$8),B12,"")&amp;" "&amp;IF(AND(F13=$T$12,G13=$W$8),B13,"")&amp;" "&amp;IF(AND(F14=$T$12,G14=$W$8),B14,"")&amp;" "&amp;IF(AND(F15=$T$12,G15=$W$8),B15,"")&amp;" "&amp;IF(AND(F16=$T$12,G16=$W$8),B16,"")&amp;" "&amp;IF(AND(F17=$T$12,G17=$W$8),B17,"")&amp;" "&amp;IF(AND(F18=$T$12,G18=$W$8),B18,"")&amp;" "&amp;IF(AND(F19=$T$12,G19=$W$8),B19,"")&amp;" "&amp;IF(AND(F20=$T$12,G20=$W$8),B20,"")&amp;" "&amp;IF(AND(F21=$T$12,G21=$W$8),B21,"")&amp;" "&amp;IF(AND(F22=$T$12,G22=$W$8),B22,"")&amp;" "&amp;IF(AND(F23=$T$12,G23=$W$8),B23,"")&amp;" "&amp;IF(AND(F24=$T$12,G24=$W$8),B24,"")&amp;" "&amp;IF(AND(F25=$T$12,G25=$W$8),B25,"")&amp;" "&amp;IF(AND(F26=$T$12,G26=$W$8),B26,"")&amp;" "&amp;IF(AND(F27=$T$12,G27=$W$8),B27,"")&amp;" "&amp;IF(AND(F28=$T$12,G28=$W$8),B28,"")&amp;" "&amp;IF(AND(F29=$T$12,G29=$W$8),B29,"")&amp;" "&amp;IF(AND(F30=$T$12,G30=$W$8),B30,"")&amp;" "&amp;IF(AND(F31=$T$12,G31=$W$8),B31,"")&amp;" "&amp;IF(AND(F32=$T$12,G32=$W$8),B32,"")&amp;" "&amp;IF(AND(F33=$T$12,G33=$W$8),B33,"")&amp;" "&amp;IF(AND(F34=$T$12,G34=$W$8),B34,"")&amp;" "&amp;IF(AND(F36=$T$12,G36=$W$8),B36,"")&amp;" "&amp;IF(AND(F37=$T$12,G37=$W$8),B37,"")&amp;" "&amp;IF(AND(F38=$T$12,G38=$W$8),B38,"")&amp;" "&amp;IF(AND(F39=$T$12,G39=$W$8),B39,"")&amp;" "&amp;IF(AND(F40=$T$12,G40=$W$8),B40,"")&amp;" "&amp;IF(AND(F41=$T$12,G41=$W$8),B41,"")&amp;" "&amp;IF(AND(F42=$T$12,G42=$W$8),B42,"")&amp;" "&amp;IF(AND(F43=$T$12,G43=$W$8),B43,"")&amp;" "&amp;IF(AND(F44=$T$12,G44=$W$8),B44,"")&amp;" "&amp;IF(AND(F45=$T$12,G45=$W$8),B45,"")&amp;" "&amp;IF(AND(F46=$T$12,G46=$W$8),B46,"")&amp;" "&amp;IF(AND(F47=$T$12,G47=$W$8),B47,"")&amp;" "&amp;IF(AND(F48=$T$12,G48=$W$8),B48,"")&amp;" "&amp;IF(AND(F49=$T$12,G49=$W$8),B49,"")&amp;" "&amp;IF(AND(F50=$T$12,G50=$W$8),B50,"")&amp;" "&amp;IF(AND(F51=$T$12,G51=$W$8),B51,"")&amp;" "&amp;IF(AND(F52=$T$12,G52=$W$8),B52,"")&amp;" "&amp;IF(AND(F53=$T$12,G53=$W$8),B53,"")&amp;" "&amp;IF(AND(F54=$T$12,G54=$W$8),B54,"")&amp;" "&amp;IF(AND(F55=$T$12,G55=$W$8),B55,"")&amp;" "&amp;IF(AND(F56=$T$12,G56=$W$8),B56,"")&amp;" "&amp;IF(AND(F57=$T$12,G57=$W$8),B57,"")&amp;" "&amp;IF(AND(F58=$T$12,G58=$W$8),B58,"")&amp;" "&amp;IF(AND(F59=$T$12,G59=$W$8),B59,"")&amp;" "&amp;IF(AND(F60=$T$12,G60=$W$8),B60,"")&amp;" "&amp;IF(AND(F61=$T$12,G61=$W$8),B61,"")&amp;" "&amp;IF(AND(F63=$T$12,G63=$W$8),B63,"")&amp;" "&amp;IF(AND(F64=$T$12,G64=$W$8),B64,"")&amp;" "&amp;IF(AND(F65=$T$12,G65=$W$8),B65,"")&amp;" "&amp;IF(AND(F66=$T$12,G66=$W$8),B66,"")&amp;" "&amp;IF(AND(F67=$T$12,G67=$W$8),B67,"")&amp;" "&amp;IF(AND(F68=$T$12,G68=$W$8),B68,"")&amp;" "&amp;IF(AND(F69=$T$12,G69=$W$8),B69,"")&amp;" "&amp;IF(AND(F70=$T$12,G70=$W$8),B70,"")&amp;" "&amp;IF(AND(F71=$T$12,G71=$W$8),B71,"")&amp;" "&amp;IF(AND(F72=$T$12,G72=$W$8),B72,"")&amp;" "&amp;IF(AND(F73=$T$12,G73=$W$8),B73,"")&amp;" "&amp;IF(AND(F74=$T$12,G74=$W$8),B74,"")&amp;" "&amp;IF(AND(F75=$T$12,G75=$W$8),B75,"")&amp;" "&amp;IF(AND(F76=$T$12,G76=$W$8),B76,"")&amp;" "&amp;IF(AND(F77=$T$12,G77=$W$8),B77,"")&amp;" "&amp;IF(AND(F78=$T$12,G78=$W$8),B78,"")&amp;" "&amp;IF(AND(F79=$T$12,G79=$W$8),B79,"")&amp;" "&amp;IF(AND(F80=$T$12,G80=$W$8),B80,"")&amp;" "&amp;IF(AND(F81=$T$12,G81=$W$8),B81,"")&amp;" "&amp;IF(AND(F82=$T$12,G82=$W$8),B82,"")&amp;" "&amp;IF(AND(F83=$T$12,G83=$W$8),B83,"")&amp;" "&amp;IF(AND(F84=$T$12,G84=$W$8),B84,"")&amp;" "&amp;IF(AND(F85=$T$12,G85=$W$8),B85,"")&amp;" "&amp;IF(AND(F86=$T$12,G86=$W$8),B86,"")&amp;" "&amp;IF(AND(F87=$T$12,G87=$W$8),B87,"")&amp;" "&amp;IF(AND(F88=$T$12,G88=$W$8),B88,"")&amp;" "&amp;IF(AND(F89=$T$12,G89=$W$8),B89,"")&amp;" "&amp;IF(AND(F90=$T$12,G90=$W$8),B90,"")</f>
        <v xml:space="preserve">                                R34 R35      R41                                        </v>
      </c>
      <c r="O12" s="150" t="str">
        <f>+IF(AND(F9=$T$12,G9=$X$8),B9,"")&amp;" "&amp;IF(AND(F10=$T$12,G10=$X$8),B10,"")&amp;" "&amp;IF(AND(F11=$T$12,G11=$X$8),B11,"")&amp;" "&amp;IF(AND(F12=$T$12,G12=$X$8),B12,"")&amp;" "&amp;IF(AND(F13=$T$12,G13=$X$8),B13,"")&amp;" "&amp;IF(AND(F14=$T$12,G14=$X$8),B14,"")&amp;" "&amp;IF(AND(F15=$T$12,G15=$X$8),B15,"")&amp;" "&amp;IF(AND(F16=$T$12,G16=$X$8),B16,"")&amp;" "&amp;IF(AND(F17=$T$12,G17=$X$8),B17,"")&amp;" "&amp;IF(AND(F18=$T$12,G18=$X$8),B18,"")&amp;" "&amp;IF(AND(F19=$T$12,G19=$X$8),B19,"")&amp;" "&amp;IF(AND(F20=$T$12,G20=$X$8),B20,"")&amp;" "&amp;IF(AND(F21=$T$12,G21=$X$8),B21,"")&amp;" "&amp;IF(AND(F22=$T$12,G22=$X$8),B22,"")&amp;" "&amp;IF(AND(F23=$T$12,G23=$X$8),B23,"")&amp;" "&amp;IF(AND(F24=$T$12,G24=$X$8),B24,"")&amp;" "&amp;IF(AND(F25=$T$12,G25=$X$8),B25,"")&amp;" "&amp;IF(AND(F26=$T$12,G26=$X$8),B26,"")&amp;" "&amp;IF(AND(F27=$T$12,G27=$X$8),B27,"")&amp;" "&amp;IF(AND(F28=$T$12,G28=$X$8),B28,"")&amp;" "&amp;IF(AND(F29=$T$12,G29=$X$8),B29,"")&amp;" "&amp;IF(AND(F30=$T$12,G30=$X$8),B30,"")&amp;" "&amp;IF(AND(F31=$T$12,G31=$X$8),B31,"")&amp;" "&amp;IF(AND(F32=$T$12,G32=$X$8),B32,"")&amp;" "&amp;IF(AND(F33=$T$12,G33=$X$8),B33,"")&amp;" "&amp;IF(AND(F34=$T$12,G34=$X$8),B34,"")&amp;" "&amp;IF(AND(F36=$T$12,G36=$X$8),B36,"")&amp;" "&amp;IF(AND(F37=$T$12,G37=$X$8),B37,"")&amp;" "&amp;IF(AND(F38=$T$12,G38=$X$8),B38,"")&amp;" "&amp;IF(AND(F39=$T$12,G39=$X$8),B39,"")&amp;" "&amp;IF(AND(F40=$T$12,G40=$X$8),B40,"")&amp;" "&amp;IF(AND(F41=$T$12,G41=$X$8),B41,"")&amp;" "&amp;IF(AND(F42=$T$12,G42=$X$8),B42,"")&amp;" "&amp;IF(AND(F43=$T$12,G43=$X$8),B43,"")&amp;" "&amp;IF(AND(F44=$T$12,G44=$X$8),B44,"")&amp;" "&amp;IF(AND(F45=$T$12,G45=$X$8),B45,"")&amp;" "&amp;IF(AND(F46=$T$12,G46=$X$8),B46,"")&amp;" "&amp;IF(AND(F47=$T$12,G47=$X$8),B47,"")&amp;" "&amp;IF(AND(F48=$T$12,G48=$X$8),B48,"")&amp;" "&amp;IF(AND(F49=$T$12,G49=$X$8),B49,"")&amp;" "&amp;IF(AND(F50=$T$12,G50=$X$8),B50,"")&amp;" "&amp;IF(AND(F51=$T$12,G51=$X$8),B51,"")&amp;" "&amp;IF(AND(F52=$T$12,G52=$X$8),B52,"")&amp;" "&amp;IF(AND(F53=$T$12,G53=$X$8),B53,"")&amp;" "&amp;IF(AND(F54=$T$12,G54=$X$8),B54,"")&amp;" "&amp;IF(AND(F55=$T$12,G55=$X$8),B55,"")&amp;" "&amp;IF(AND(F56=$T$12,G56=$X$8),B56,"")&amp;" "&amp;IF(AND(F57=$T$12,G57=$X$8),B57,"")&amp;" "&amp;IF(AND(F58=$T$12,G58=$X$8),B58,"")&amp;" "&amp;IF(AND(F59=$T$12,G59=$X$8),B59,"")&amp;" "&amp;IF(AND(F60=$T$12,G60=$X$8),B60,"")&amp;" "&amp;IF(AND(F61=$T$12,G61=$X$8),B61,"")&amp;" "&amp;IF(AND(F63=$T$12,G63=$X$8),B63,"")&amp;" "&amp;IF(AND(F64=$T$12,G64=$X$8),B64,"")&amp;" "&amp;IF(AND(F65=$T$12,G65=$X$8),B65,"")&amp;" "&amp;IF(AND(F66=$T$12,G66=$X$8),B66,"")&amp;" "&amp;IF(AND(F67=$T$12,G67=$X$8),B67,"")&amp;" "&amp;IF(AND(F68=$T$12,G68=$X$8),B68,"")&amp;" "&amp;IF(AND(F69=$T$12,G69=$X$8),B69,"")&amp;" "&amp;IF(AND(F70=$T$12,G70=$X$8),B70,"")&amp;" "&amp;IF(AND(F71=$T$12,G71=$X$8),B71,"")&amp;" "&amp;IF(AND(F72=$T$12,G72=$X$8),B72,"")&amp;" "&amp;IF(AND(F73=$T$12,G73=$X$8),B73,"")&amp;" "&amp;IF(AND(F74=$T$12,G74=$X$8),B74,"")&amp;" "&amp;IF(AND(F75=$T$12,G75=$X$8),B75,"")&amp;" "&amp;IF(AND(F76=$T$12,G76=$X$8),B76,"")&amp;" "&amp;IF(AND(F77=$T$12,G77=$X$8),B77,"")&amp;" "&amp;IF(AND(F78=$T$12,G78=$X$8),B78,"")&amp;" "&amp;IF(AND(F79=$T$12,G79=$X$8),B79,"")&amp;" "&amp;IF(AND(F80=$T$12,G80=$X$8),B80,"")&amp;" "&amp;IF(AND(F81=$T$12,G81=$X$8),B81,"")&amp;" "&amp;IF(AND(F82=$T$12,G82=$X$8),B82,"")&amp;" "&amp;IF(AND(F83=$T$12,G83=$X$8),B83,"")&amp;" "&amp;IF(AND(F84=$T$12,G84=$X$8),B84,"")&amp;" "&amp;IF(AND(F85=$T$12,G85=$X$8),B85,"")&amp;" "&amp;IF(AND(F86=$T$12,G86=$X$8),B86,"")&amp;" "&amp;IF(AND(F87=$T$12,G87=$X$8),B87,"")&amp;" "&amp;IF(AND(F88=$T$12,G88=$X$8),B88,"")&amp;" "&amp;IF(AND(F89=$T$12,G89=$X$8),B89,"")&amp;" "&amp;IF(AND(F90=$T$12,G90=$X$8),B90,"")</f>
        <v xml:space="preserve">                   R20  R22                    R43           R55  R57                         </v>
      </c>
      <c r="P12" s="151" t="str">
        <f>+IF(AND(F9=$T$12,G9=$Y$8),B9,"")&amp;" "&amp;IF(AND(F10=$T$12,G10=$Y$8),B10,"")&amp;" "&amp;IF(AND(F11=$T$12,G11=$Y$8),B11,"")&amp;" "&amp;IF(AND(F12=$T$12,G12=$Y$8),B12,"")&amp;" "&amp;IF(AND(F13=$T$12,G13=$Y$8),B13,"")&amp;" "&amp;IF(AND(F14=$T$12,G14=$Y$8),B14,"")&amp;" "&amp;IF(AND(F15=$T$12,G15=$Y$8),B15,"")&amp;" "&amp;IF(AND(F16=$T$12,G16=$Y$8),B16,"")&amp;" "&amp;IF(AND(F17=$T$12,G17=$Y$8),B17,"")&amp;" "&amp;IF(AND(F18=$T$12,G18=$Y$8),B18,"")&amp;" "&amp;IF(AND(F19=$T$12,G19=$Y$8),B19,"")&amp;" "&amp;IF(AND(F20=$T$12,G20=$Y$8),B20,"")&amp;" "&amp;IF(AND(F21=$T$12,G21=$Y$8),B21,"")&amp;" "&amp;IF(AND(F22=$T$12,G22=$Y$8),B22,"")&amp;" "&amp;IF(AND(F23=$T$12,G23=$Y$8),B23,"")&amp;" "&amp;IF(AND(F24=$T$12,G24=$Y$8),B24,"")&amp;" "&amp;IF(AND(F25=$T$12,G25=$Y$8),B25,"")&amp;" "&amp;IF(AND(F26=$T$12,G26=$Y$8),B26,"")&amp;" "&amp;IF(AND(F27=$T$12,G27=$Y$8),B27,"")&amp;" "&amp;IF(AND(F28=$T$12,G28=$Y$8),B28,"")&amp;" "&amp;IF(AND(F29=$T$12,G29=$Y$8),B29,"")&amp;" "&amp;IF(AND(F30=$T$12,G30=$Y$8),B30,"")&amp;" "&amp;IF(AND(F31=$T$12,G31=$Y$8),B31,"")&amp;" "&amp;IF(AND(F32=$T$12,G32=$Y$8),B32,"")&amp;" "&amp;IF(AND(F33=$T$12,G33=$Y$8),B33,"")&amp;" "&amp;IF(AND(F34=$T$12,G34=$Y$8),B34,"")&amp;" "&amp;IF(AND(F36=$T$12,G36=$Y$8),B36,"")&amp;" "&amp;IF(AND(F37=$T$12,G37=$Y$8),B37,"")&amp;" "&amp;IF(AND(F38=$T$12,G38=$Y$8),B38,"")&amp;" "&amp;IF(AND(F39=$T$12,G39=$Y$8),B39,"")&amp;" "&amp;IF(AND(F40=$T$12,G40=$Y$8),B40,"")&amp;" "&amp;IF(AND(F41=$T$12,G41=$Y$8),B41,"")&amp;" "&amp;IF(AND(F42=$T$12,G42=$Y$8),B42,"")&amp;" "&amp;IF(AND(F43=$T$12,G43=$Y$8),B43,"")&amp;" "&amp;IF(AND(F44=$T$12,G44=$Y$8),B44,"")&amp;" "&amp;IF(AND(F45=$T$12,G45=$Y$8),B45,"")&amp;" "&amp;IF(AND(F46=$T$12,G46=$Y$8),B46,"")&amp;" "&amp;IF(AND(F47=$T$12,G47=$Y$8),B47,"")&amp;" "&amp;IF(AND(F48=$T$12,G48=$Y$8),B48,"")&amp;" "&amp;IF(AND(F49=$T$12,G49=$Y$8),B49,"")&amp;" "&amp;IF(AND(F50=$T$12,G50=$Y$8),B50,"")&amp;" "&amp;IF(AND(F51=$T$12,G51=$Y$8),B51,"")&amp;" "&amp;IF(AND(F52=$T$12,G52=$Y$8),B52,"")&amp;" "&amp;IF(AND(F53=$T$12,G53=$Y$8),B53,"")&amp;" "&amp;IF(AND(F54=$T$12,G54=$Y$8),B54,"")&amp;" "&amp;IF(AND(F55=$T$12,G55=$Y$8),B55,"")&amp;" "&amp;IF(AND(F56=$T$12,G56=$Y$8),B56,"")&amp;" "&amp;IF(AND(F57=$T$12,G57=$Y$8),B57,"")&amp;" "&amp;IF(AND(F58=$T$12,G58=$Y$8),B58,"")&amp;" "&amp;IF(AND(F59=$T$12,G59=$Y$8),B59,"")&amp;" "&amp;IF(AND(F60=$T$12,G60=$Y$8),B60,"")&amp;" "&amp;IF(AND(F61=$T$12,G61=$Y$8),B61,"")&amp;" "&amp;IF(AND(F63=$T$12,G63=$Y$8),B63,"")&amp;" "&amp;IF(AND(F64=$T$12,G64=$Y$8),B64,"")&amp;" "&amp;IF(AND(F65=$T$12,G65=$Y$8),B65,"")&amp;" "&amp;IF(AND(F66=$T$12,G66=$Y$8),B66,"")&amp;" "&amp;IF(AND(F67=$T$12,G67=$Y$8),B67,"")&amp;" "&amp;IF(AND(F68=$T$12,G68=$Y$8),B68,"")&amp;" "&amp;IF(AND(F69=$T$12,G69=$Y$8),B69,"")&amp;" "&amp;IF(AND(F70=$T$12,G70=$Y$8),B70,"")&amp;" "&amp;IF(AND(F71=$T$12,G71=$Y$8),B71,"")&amp;" "&amp;IF(AND(F72=$T$12,G72=$Y$8),B72,"")&amp;" "&amp;IF(AND(F73=$T$12,G73=$Y$8),B73,"")&amp;" "&amp;IF(AND(F74=$T$12,G74=$Y$8),B74,"")&amp;" "&amp;IF(AND(F75=$T$12,G75=$Y$8),B75,"")&amp;" "&amp;IF(AND(F76=$T$12,G76=$Y$8),B76,"")&amp;" "&amp;IF(AND(F77=$T$12,G77=$Y$8),B77,"")&amp;" "&amp;IF(AND(F78=$T$12,G78=$Y$8),B78,"")&amp;" "&amp;IF(AND(F79=$T$12,G79=$Y$8),B79,"")&amp;" "&amp;IF(AND(F80=$T$12,G80=$Y$8),B80,"")&amp;" "&amp;IF(AND(F81=$T$12,G81=$Y$8),B81,"")&amp;" "&amp;IF(AND(F82=$T$12,G82=$Y$8),B82,"")&amp;" "&amp;IF(AND(F83=$T$12,G83=$Y$8),B83,"")&amp;" "&amp;IF(AND(F84=$T$12,G84=$Y$8),B84,"")&amp;" "&amp;IF(AND(F85=$T$12,G85=$Y$8),B85,"")&amp;" "&amp;IF(AND(F86=$T$12,G86=$Y$8),B86,"")&amp;" "&amp;IF(AND(F87=$T$12,G87=$Y$8),B87,"")&amp;" "&amp;IF(AND(F88=$T$12,G88=$Y$8),B88,"")&amp;" "&amp;IF(AND(F89=$T$12,G89=$Y$8),B89,"")&amp;" "&amp;IF(AND(F90=$T$12,G90=$Y$8),B90,"")</f>
        <v xml:space="preserve">      R7  R9   R12 R13 R14                                             R61                     </v>
      </c>
      <c r="R12" s="842"/>
      <c r="S12" s="205">
        <v>0.4</v>
      </c>
      <c r="T12" s="145" t="s">
        <v>49</v>
      </c>
      <c r="U12" s="156" t="s">
        <v>77</v>
      </c>
      <c r="V12" s="155" t="s">
        <v>76</v>
      </c>
      <c r="W12" s="155" t="s">
        <v>76</v>
      </c>
      <c r="X12" s="150" t="s">
        <v>75</v>
      </c>
      <c r="Y12" s="151" t="s">
        <v>74</v>
      </c>
    </row>
    <row r="13" spans="1:25" ht="210.75" thickBot="1" x14ac:dyDescent="0.3">
      <c r="A13" s="173" t="str">
        <f>'[3]CONTEXTO E IDENTIFICACIÓN'!G59</f>
        <v>Ambiental</v>
      </c>
      <c r="B13" s="174" t="str">
        <f>'[3]CONTEXTO E IDENTIFICACIÓN'!A59</f>
        <v>R5</v>
      </c>
      <c r="C13" s="175" t="str">
        <f>'[3]CONTEXTO E IDENTIFICACIÓN'!N59</f>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D13" s="152">
        <f>'[3]VALORACIÓN DEL CONTROL'!Y74</f>
        <v>8.6399999999999991E-2</v>
      </c>
      <c r="E13" s="152">
        <f>'[3]VALORACIÓN DEL CONTROL'!Z74</f>
        <v>0.6</v>
      </c>
      <c r="F13" s="153" t="str">
        <f t="shared" si="0"/>
        <v>Muy Baja</v>
      </c>
      <c r="G13" s="153" t="str">
        <f t="shared" si="1"/>
        <v>Moderado</v>
      </c>
      <c r="H13" s="154" t="str">
        <f t="shared" si="2"/>
        <v>Moderado</v>
      </c>
      <c r="J13" s="675"/>
      <c r="K13" s="157" t="s">
        <v>47</v>
      </c>
      <c r="L13" s="158" t="str">
        <f>+IF(AND(F9=$T$13,G9=$U$8),B9,"")&amp;" "&amp;IF(AND(F10=$T$13,G10=$U$8),B10,"")&amp;" "&amp;IF(AND(F11=$T$13,G11=$U$8),B11,"")&amp;" "&amp;IF(AND(F12=$T$13,G12=$U$8),B12,"")&amp;" "&amp;IF(AND(F13=$T$13,G13=$U$8),B13,"")&amp;" "&amp;IF(AND(F14=$T$13,G14=$U$8),B14,"")&amp;" "&amp;IF(AND(F15=$T$13,G15=$U$8),B15,"")&amp;" "&amp;IF(AND(F16=$T$13,G16=$U$8),B16,"")&amp;" "&amp;IF(AND(F17=$T$13,G17=$U$8),B17,"")&amp;" "&amp;IF(AND(F18=$T$13,G18=$U$8),B18,"")&amp;" "&amp;IF(AND(F19=$T$13,G19=$U$8),B19,"")&amp;" "&amp;IF(AND(F20=$T$13,G20=$U$8),B20,"")&amp;" "&amp;IF(AND(F21=$T$13,G21=$U$8),B21,"")&amp;" "&amp;IF(AND(F22=$T$13,G22=$U$8),B22,"")&amp;" "&amp;IF(AND(F23=$T$13,G23=$U$8),B23,"")&amp;" "&amp;IF(AND(F24=$T$13,G24=$U$8),B24,"")&amp;" "&amp;IF(AND(F25=$T$13,G25=$U$8),B25,"")&amp;" "&amp;IF(AND(F26=$T$13,G26=$U$8),B26,"")&amp;" "&amp;IF(AND(F27=$T$13,G27=$U$8),B27,"")&amp;" "&amp;IF(AND(F28=$T$13,G28=$U$8),B28,"")&amp;" "&amp;IF(AND(F29=$T$13,G29=$U$8),B29,"")&amp;" "&amp;IF(AND(F30=$T$13,G30=$U$8),B30,"")&amp;" "&amp;IF(AND(F31=$T$13,G31=$U$8),B31,"")&amp;" "&amp;IF(AND(F32=$T$13,G32=$U$8),B32,"")&amp;" "&amp;IF(AND(F33=$T$13,G33=$U$8),B33,"")&amp;" "&amp;IF(AND(F34=$T$13,G34=$U$8),B34,"")&amp;" "&amp;IF(AND(F36=$T$13,G36=$U$8),B36,"")&amp;" "&amp;IF(AND(F37=$T$13,G37=$U$8),B37,"")&amp;" "&amp;IF(AND(F38=$T$13,G38=$U$8),B38,"")&amp;" "&amp;IF(AND(F39=$T$13,G39=$U$8),B39,"")&amp;" "&amp;IF(AND(F40=$T$13,G40=$U$8),B40,"")&amp;" "&amp;IF(AND(F41=$T$13,G41=$U$8),B41,"")&amp;" "&amp;IF(AND(F42=$T$13,G42=$U$8),B42,"")&amp;" "&amp;IF(AND(F43=$T$13,G43=$U$8),B43,"")&amp;" "&amp;IF(AND(F44=$T$13,G44=$U$8),B44,"")&amp;" "&amp;IF(AND(F45=$T$13,G45=$U$8),B45,"")&amp;" "&amp;IF(AND(F46=$T$13,G46=$U$8),B46,"")&amp;" "&amp;IF(AND(F47=$T$13,G47=$U$8),B47,"")&amp;" "&amp;IF(AND(F48=$T$13,G48=$U$8),B48,"")&amp;" "&amp;IF(AND(F49=$T$13,G49=$U$8),B49,"")&amp;" "&amp;IF(AND(F50=$T$13,G50=$U$8),B50,"")&amp;" "&amp;IF(AND(F51=$T$13,G51=$U$8),B51,"")&amp;" "&amp;IF(AND(F52=$T$13,G52=$U$8),B52,"")&amp;" "&amp;IF(AND(F53=$T$13,G53=$U$8),B53,"")&amp;" "&amp;IF(AND(F54=$T$13,G54=$U$8),B54,"")&amp;" "&amp;IF(AND(F55=$T$13,G55=$U$8),B55,"")&amp;" "&amp;IF(AND(F56=$T$13,G56=$U$8),B56,"")&amp;" "&amp;IF(AND(F57=$T$13,G57=$U$8),B57,"")&amp;" "&amp;IF(AND(F58=$T$13,G58=$U$8),B58,"")&amp;" "&amp;IF(AND(F59=$T$13,G59=$U$8),B59,"")&amp;" "&amp;IF(AND(F60=$T$13,G60=$U$8),B60,"")&amp;" "&amp;IF(AND(F61=$T$13,G61=$U$8),B61,"")&amp;" "&amp;IF(AND(F63=$T$13,G63=$U$8),B63,"")&amp;" "&amp;IF(AND(F64=$T$13,G64=$U$8),B64,"")&amp;" "&amp;IF(AND(F65=$T$13,G65=$U$8),B65,"")&amp;" "&amp;IF(AND(F66=$T$13,G66=$U$8),B66,"")&amp;" "&amp;IF(AND(F67=$T$13,G67=$U$8),B67,"")&amp;" "&amp;IF(AND(F68=$T$13,G68=$U$8),B68,"")&amp;" "&amp;IF(AND(F69=$T$13,G69=$U$8),B69,"")&amp;" "&amp;IF(AND(F70=$T$13,G70=$U$8),B70,"")&amp;" "&amp;IF(AND(F71=$T$13,G71=$U$8),B71,"")&amp;" "&amp;IF(AND(F72=$T$13,G72=$U$8),B72,"")&amp;" "&amp;IF(AND(F73=$T$13,G73=$U$8),B73,"")&amp;" "&amp;IF(AND(F74=$T$13,G74=$U$8),B74,"")&amp;" "&amp;IF(AND(F75=$T$13,G75=$U$8),B75,"")&amp;" "&amp;IF(AND(F76=$T$13,G76=$U$8),B76,"")&amp;" "&amp;IF(AND(F77=$T$13,G77=$U$8),B77,"")&amp;" "&amp;IF(AND(F78=$T$13,G78=$U$8),B78,"")&amp;" "&amp;IF(AND(F79=$T$13,G79=$U$8),B79,"")&amp;" "&amp;IF(AND(F80=$T$13,G80=$U$8),B80,"")&amp;" "&amp;IF(AND(F81=$T$13,G81=$U$8),B81,"")&amp;" "&amp;IF(AND(F82=$T$13,G82=$U$8),B82,"")&amp;" "&amp;IF(AND(F83=$T$13,G83=$U$8),B83,"")&amp;" "&amp;IF(AND(F84=$T$13,G84=$U$8),B84,"")&amp;" "&amp;IF(AND(F85=$T$13,G85=$U$8),B85,"")&amp;" "&amp;IF(AND(F86=$T$13,G86=$U$8),B86,"")&amp;" "&amp;IF(AND(F87=$T$13,G87=$U$8),B87,"")&amp;" "&amp;IF(AND(F88=$T$13,G88=$U$8),B88,"")&amp;" "&amp;IF(AND(F89=$T$13,G89=$U$8),B89,"")&amp;" "&amp;IF(AND(F90=$T$13,G90=$U$8),B90,"")</f>
        <v xml:space="preserve">                                                                               </v>
      </c>
      <c r="M13" s="158" t="str">
        <f>+IF(AND(F9=$T$13,G9=$V$8),B9,"")&amp;" "&amp;IF(AND(F10=$T$13,G10=$V$8),B10,"")&amp;" "&amp;IF(AND(F11=$T$13,G11=$V$8),B11,"")&amp;" "&amp;IF(AND(F12=$T$13,G12=$V$8),B12,"")&amp;" "&amp;IF(AND(F13=$T$13,G13=$V$8),B13,"")&amp;" "&amp;IF(AND(F14=$T$13,G14=$V$8),B14,"")&amp;" "&amp;IF(AND(F15=$T$13,G15=$V$8),B15,"")&amp;" "&amp;IF(AND(F16=$T$13,G16=$V$8),B16,"")&amp;" "&amp;IF(AND(F17=$T$13,G17=$V$8),B17,"")&amp;" "&amp;IF(AND(F18=$T$13,G18=$V$8),B18,"")&amp;" "&amp;IF(AND(F19=$T$13,G19=$V$8),B19,"")&amp;" "&amp;IF(AND(F20=$T$13,G20=$V$8),B20,"")&amp;" "&amp;IF(AND(F21=$T$13,G21=$V$8),B21,"")&amp;" "&amp;IF(AND(F22=$T$13,G22=$V$8),B22,"")&amp;" "&amp;IF(AND(F23=$T$13,G23=$V$8),B23,"")&amp;" "&amp;IF(AND(F24=$T$13,G24=$V$8),B24,"")&amp;" "&amp;IF(AND(F25=$T$13,G25=$V$8),B25,"")&amp;" "&amp;IF(AND(F26=$T$13,G26=$V$8),B26,"")&amp;" "&amp;IF(AND(F27=$T$13,G27=$V$8),B27,"")&amp;" "&amp;IF(AND(F28=$T$13,G28=$V$8),B28,"")&amp;" "&amp;IF(AND(F29=$T$13,G29=$V$8),B29,"")&amp;" "&amp;IF(AND(F30=$T$13,G30=$V$8),B30,"")&amp;" "&amp;IF(AND(F31=$T$13,G31=$V$8),B31,"")&amp;" "&amp;IF(AND(F32=$T$13,G32=$V$8),B32,"")&amp;" "&amp;IF(AND(F33=$T$13,G33=$V$8),B33,"")&amp;" "&amp;IF(AND(F34=$T$13,G34=$V$8),B34,"")&amp;" "&amp;IF(AND(F36=$T$13,G36=$V$8),B36,"")&amp;" "&amp;IF(AND(F37=$T$13,G37=$V$8),B37,"")&amp;" "&amp;IF(AND(F38=$T$13,G38=$V$8),B38,"")&amp;" "&amp;IF(AND(F39=$T$13,G39=$V$8),B39,"")&amp;" "&amp;IF(AND(F40=$T$13,G40=$V$8),B40,"")&amp;" "&amp;IF(AND(F41=$T$13,G41=$V$8),B41,"")&amp;" "&amp;IF(AND(F42=$T$13,G42=$V$8),B42,"")&amp;" "&amp;IF(AND(F43=$T$13,G43=$V$8),B43,"")&amp;" "&amp;IF(AND(F44=$T$13,G44=$V$8),B44,"")&amp;" "&amp;IF(AND(F45=$T$13,G45=$V$8),B45,"")&amp;" "&amp;IF(AND(F46=$T$13,G46=$V$8),B46,"")&amp;" "&amp;IF(AND(F47=$T$13,G47=$V$8),B47,"")&amp;" "&amp;IF(AND(F48=$T$13,G48=$V$8),B48,"")&amp;" "&amp;IF(AND(F49=$T$13,G49=$V$8),B49,"")&amp;" "&amp;IF(AND(F50=$T$13,G50=$V$8),B50,"")&amp;" "&amp;IF(AND(F51=$T$13,G51=$V$8),B51,"")&amp;" "&amp;IF(AND(F52=$T$13,G52=$V$8),B52,"")&amp;" "&amp;IF(AND(F53=$T$13,G53=$V$8),B53,"")&amp;" "&amp;IF(AND(F54=$T$13,G54=$V$8),B54,"")&amp;" "&amp;IF(AND(F55=$T$13,G55=$V$8),B55,"")&amp;" "&amp;IF(AND(F56=$T$13,G56=$V$8),B56,"")&amp;" "&amp;IF(AND(F57=$T$13,G57=$V$8),B57,"")&amp;" "&amp;IF(AND(F58=$T$13,G58=$V$8),B58,"")&amp;" "&amp;IF(AND(F59=$T$13,G59=$V$8),B59,"")&amp;" "&amp;IF(AND(F60=$T$13,G60=$V$8),B60,"")&amp;" "&amp;IF(AND(F61=$T$13,G61=$V$8),B61,"")&amp;" "&amp;IF(AND(F63=$T$13,G63=$V$8),B63,"")&amp;" "&amp;IF(AND(F64=$T$13,G64=$V$8),B64,"")&amp;" "&amp;IF(AND(F65=$T$13,G65=$V$8),B65,"")&amp;" "&amp;IF(AND(F66=$T$13,G66=$V$8),B66,"")&amp;" "&amp;IF(AND(F67=$T$13,G67=$V$8),B67,"")&amp;" "&amp;IF(AND(F68=$T$13,G68=$V$8),B68,"")&amp;" "&amp;IF(AND(F69=$T$13,G69=$V$8),B69,"")&amp;" "&amp;IF(AND(F70=$T$13,G70=$V$8),B70,"")&amp;" "&amp;IF(AND(F71=$T$13,G71=$V$8),B71,"")&amp;" "&amp;IF(AND(F72=$T$13,G72=$V$8),B72,"")&amp;" "&amp;IF(AND(F73=$T$13,G73=$V$8),B73,"")&amp;" "&amp;IF(AND(F74=$T$13,G74=$V$8),B74,"")&amp;" "&amp;IF(AND(F75=$T$13,G75=$V$8),B75,"")&amp;" "&amp;IF(AND(F76=$T$13,G76=$V$8),B76,"")&amp;" "&amp;IF(AND(F77=$T$13,G77=$V$8),B77,"")&amp;" "&amp;IF(AND(F78=$T$13,G78=$V$8),B78,"")&amp;" "&amp;IF(AND(F79=$T$13,G79=$V$8),B79,"")&amp;" "&amp;IF(AND(F80=$T$13,G80=$V$8),B80,"")&amp;" "&amp;IF(AND(F81=$T$13,G81=$V$8),B81,"")&amp;" "&amp;IF(AND(F82=$T$13,G82=$V$8),B82,"")&amp;" "&amp;IF(AND(F83=$T$13,G83=$V$8),B83,"")&amp;" "&amp;IF(AND(F84=$T$13,G84=$V$8),B84,"")&amp;" "&amp;IF(AND(F85=$T$13,G85=$V$8),B85,"")&amp;" "&amp;IF(AND(F86=$T$13,G86=$V$8),B86,"")&amp;" "&amp;IF(AND(F87=$T$13,G87=$V$8),B87,"")&amp;" "&amp;IF(AND(F88=$T$13,G88=$V$8),B88,"")&amp;" "&amp;IF(AND(F89=$T$13,G89=$V$8),B89,"")&amp;" "&amp;IF(AND(F90=$T$13,G90=$V$8),B90,"")</f>
        <v xml:space="preserve">                                                                               </v>
      </c>
      <c r="N13" s="159" t="str">
        <f>+IF(AND(F9=$T$13,G9=$W$8),B9,"")&amp;" "&amp;IF(AND(F10=$T$13,G10=$W$8),B10,"")&amp;" "&amp;IF(AND(F11=$T$13,G11=$W$8),B11,"")&amp;" "&amp;IF(AND(F12=$T$13,G12=$W$8),B12,"")&amp;" "&amp;IF(AND(F13=$T$13,G13=$W$8),B13,"")&amp;" "&amp;IF(AND(F14=$T$13,G14=$W$8),B14,"")&amp;" "&amp;IF(AND(F15=$T$13,G15=$W$8),B15,"")&amp;" "&amp;IF(AND(F16=$T$13,G16=$W$8),B16,"")&amp;" "&amp;IF(AND(F17=$T$13,G17=$W$8),B17,"")&amp;" "&amp;IF(AND(F18=$T$13,G18=$W$8),B18,"")&amp;" "&amp;IF(AND(F19=$T$13,G19=$W$8),B19,"")&amp;" "&amp;IF(AND(F20=$T$13,G20=$W$8),B20,"")&amp;" "&amp;IF(AND(F21=$T$13,G21=$W$8),B21,"")&amp;" "&amp;IF(AND(F22=$T$13,G22=$W$8),B22,"")&amp;" "&amp;IF(AND(F23=$T$13,G23=$W$8),B23,"")&amp;" "&amp;IF(AND(F24=$T$13,G24=$W$8),B24,"")&amp;" "&amp;IF(AND(F25=$T$13,G25=$W$8),B25,"")&amp;" "&amp;IF(AND(F26=$T$13,G26=$W$8),B26,"")&amp;" "&amp;IF(AND(F27=$T$13,G27=$W$8),B27,"")&amp;" "&amp;IF(AND(F28=$T$13,G28=$W$8),B28,"")&amp;" "&amp;IF(AND(F29=$T$13,G29=$W$8),B29,"")&amp;" "&amp;IF(AND(F30=$T$13,G30=$W$8),B30,"")&amp;" "&amp;IF(AND(F31=$T$13,G31=$W$8),B31,"")&amp;" "&amp;IF(AND(F32=$T$13,G32=$W$8),B32,"")&amp;" "&amp;IF(AND(F33=$T$13,G33=$W$8),B33,"")&amp;" "&amp;IF(AND(F34=$T$13,G34=$W$8),B34,"")&amp;" "&amp;IF(AND(F36=$T$13,G36=$W$8),B36,"")&amp;" "&amp;IF(AND(F37=$T$13,G37=$W$8),B37,"")&amp;" "&amp;IF(AND(F38=$T$13,G38=$W$8),B38,"")&amp;" "&amp;IF(AND(F39=$T$13,G39=$W$8),B39,"")&amp;" "&amp;IF(AND(F40=$T$13,G40=$W$8),B40,"")&amp;" "&amp;IF(AND(F41=$T$13,G41=$W$8),B41,"")&amp;" "&amp;IF(AND(F42=$T$13,G42=$W$8),B42,"")&amp;" "&amp;IF(AND(F43=$T$13,G43=$W$8),B43,"")&amp;" "&amp;IF(AND(F44=$T$13,G44=$W$8),B44,"")&amp;" "&amp;IF(AND(F45=$T$13,G45=$W$8),B45,"")&amp;" "&amp;IF(AND(F46=$T$13,G46=$W$8),B46,"")&amp;" "&amp;IF(AND(F47=$T$13,G47=$W$8),B47,"")&amp;" "&amp;IF(AND(F48=$T$13,G48=$W$8),B48,"")&amp;" "&amp;IF(AND(F49=$T$13,G49=$W$8),B49,"")&amp;" "&amp;IF(AND(F50=$T$13,G50=$W$8),B50,"")&amp;" "&amp;IF(AND(F51=$T$13,G51=$W$8),B51,"")&amp;" "&amp;IF(AND(F52=$T$13,G52=$W$8),B52,"")&amp;" "&amp;IF(AND(F53=$T$13,G53=$W$8),B53,"")&amp;" "&amp;IF(AND(F54=$T$13,G54=$W$8),B54,"")&amp;" "&amp;IF(AND(F55=$T$13,G55=$W$8),B55,"")&amp;" "&amp;IF(AND(F56=$T$13,G56=$W$8),B56,"")&amp;" "&amp;IF(AND(F57=$T$13,G57=$W$8),B57,"")&amp;" "&amp;IF(AND(F58=$T$13,G58=$W$8),B58,"")&amp;" "&amp;IF(AND(F59=$T$13,G59=$W$8),B59,"")&amp;" "&amp;IF(AND(F60=$T$13,G60=$W$8),B60,"")&amp;" "&amp;IF(AND(F61=$T$13,G61=$W$8),B61,"")&amp;" "&amp;IF(AND(F63=$T$13,G63=$W$8),B63,"")&amp;" "&amp;IF(AND(F64=$T$13,G64=$W$8),B64,"")&amp;" "&amp;IF(AND(F65=$T$13,G65=$W$8),B65,"")&amp;" "&amp;IF(AND(F66=$T$13,G66=$W$8),B66,"")&amp;" "&amp;IF(AND(F67=$T$13,G67=$W$8),B67,"")&amp;" "&amp;IF(AND(F68=$T$13,G68=$W$8),B68,"")&amp;" "&amp;IF(AND(F69=$T$13,G69=$W$8),B69,"")&amp;" "&amp;IF(AND(F70=$T$13,G70=$W$8),B70,"")&amp;" "&amp;IF(AND(F71=$T$13,G71=$W$8),B71,"")&amp;" "&amp;IF(AND(F72=$T$13,G72=$W$8),B72,"")&amp;" "&amp;IF(AND(F73=$T$13,G73=$W$8),B73,"")&amp;" "&amp;IF(AND(F74=$T$13,G74=$W$8),B74,"")&amp;" "&amp;IF(AND(F75=$T$13,G75=$W$8),B75,"")&amp;" "&amp;IF(AND(F76=$T$13,G76=$W$8),B76,"")&amp;" "&amp;IF(AND(F77=$T$13,G77=$W$8),B77,"")&amp;" "&amp;IF(AND(F78=$T$13,G78=$W$8),B78,"")&amp;" "&amp;IF(AND(F79=$T$13,G79=$W$8),B79,"")&amp;" "&amp;IF(AND(F80=$T$13,G80=$W$8),B80,"")&amp;" "&amp;IF(AND(F81=$T$13,G81=$W$8),B81,"")&amp;" "&amp;IF(AND(F82=$T$13,G82=$W$8),B82,"")&amp;" "&amp;IF(AND(F83=$T$13,G83=$W$8),B83,"")&amp;" "&amp;IF(AND(F84=$T$13,G84=$W$8),B84,"")&amp;" "&amp;IF(AND(F85=$T$13,G85=$W$8),B85,"")&amp;" "&amp;IF(AND(F86=$T$13,G86=$W$8),B86,"")&amp;" "&amp;IF(AND(F87=$T$13,G87=$W$8),B87,"")&amp;" "&amp;IF(AND(F88=$T$13,G88=$W$8),B88,"")&amp;" "&amp;IF(AND(F89=$T$13,G89=$W$8),B89,"")&amp;" "&amp;IF(AND(F90=$T$13,G90=$W$8),B90,"")</f>
        <v xml:space="preserve"> R2  R4 R5              R19      R25                   R45 R46  R48         R58                        </v>
      </c>
      <c r="O13" s="160" t="str">
        <f>+IF(AND(F9=$T$13,G9=$X$8),B9,"")&amp;" "&amp;IF(AND(F10=$T$13,G10=$X$8),B10,"")&amp;" "&amp;IF(AND(F11=$T$13,G11=$X$8),B11,"")&amp;" "&amp;IF(AND(F12=$T$13,G12=$X$8),B12,"")&amp;" "&amp;IF(AND(F13=$T$13,G13=$X$8),B13,"")&amp;" "&amp;IF(AND(F14=$T$13,G14=$X$8),B14,"")&amp;" "&amp;IF(AND(F15=$T$13,G15=$X$8),B15,"")&amp;" "&amp;IF(AND(F16=$T$13,G16=$X$8),B16,"")&amp;" "&amp;IF(AND(F17=$T$13,G17=$X$8),B17,"")&amp;" "&amp;IF(AND(F18=$T$13,G18=$X$8),B18,"")&amp;" "&amp;IF(AND(F19=$T$13,G19=$X$8),B19,"")&amp;" "&amp;IF(AND(F20=$T$13,G20=$X$8),B20,"")&amp;" "&amp;IF(AND(F21=$T$13,G21=$X$8),B21,"")&amp;" "&amp;IF(AND(F22=$T$13,G22=$X$8),B22,"")&amp;" "&amp;IF(AND(F23=$T$13,G23=$X$8),B23,"")&amp;" "&amp;IF(AND(F24=$T$13,G24=$X$8),B24,"")&amp;" "&amp;IF(AND(F25=$T$13,G25=$X$8),B25,"")&amp;" "&amp;IF(AND(F26=$T$13,G26=$X$8),B26,"")&amp;" "&amp;IF(AND(F27=$T$13,G27=$X$8),B27,"")&amp;" "&amp;IF(AND(F28=$T$13,G28=$X$8),B28,"")&amp;" "&amp;IF(AND(F29=$T$13,G29=$X$8),B29,"")&amp;" "&amp;IF(AND(F30=$T$13,G30=$X$8),B30,"")&amp;" "&amp;IF(AND(F31=$T$13,G31=$X$8),B31,"")&amp;" "&amp;IF(AND(F32=$T$13,G32=$X$8),B32,"")&amp;" "&amp;IF(AND(F33=$T$13,G33=$X$8),B33,"")&amp;" "&amp;IF(AND(F34=$T$13,G34=$X$8),B34,"")&amp;" "&amp;IF(AND(F36=$T$13,G36=$X$8),B36,"")&amp;" "&amp;IF(AND(F37=$T$13,G37=$X$8),B37,"")&amp;" "&amp;IF(AND(F38=$T$13,G38=$X$8),B38,"")&amp;" "&amp;IF(AND(F39=$T$13,G39=$X$8),B39,"")&amp;" "&amp;IF(AND(F40=$T$13,G40=$X$8),B40,"")&amp;" "&amp;IF(AND(F41=$T$13,G41=$X$8),B41,"")&amp;" "&amp;IF(AND(F42=$T$13,G42=$X$8),B42,"")&amp;" "&amp;IF(AND(F43=$T$13,G43=$X$8),B43,"")&amp;" "&amp;IF(AND(F44=$T$13,G44=$X$8),B44,"")&amp;" "&amp;IF(AND(F45=$T$13,G45=$X$8),B45,"")&amp;" "&amp;IF(AND(F46=$T$13,G46=$X$8),B46,"")&amp;" "&amp;IF(AND(F47=$T$13,G47=$X$8),B47,"")&amp;" "&amp;IF(AND(F48=$T$13,G48=$X$8),B48,"")&amp;" "&amp;IF(AND(F49=$T$13,G49=$X$8),B49,"")&amp;" "&amp;IF(AND(F50=$T$13,G50=$X$8),B50,"")&amp;" "&amp;IF(AND(F51=$T$13,G51=$X$8),B51,"")&amp;" "&amp;IF(AND(F52=$T$13,G52=$X$8),B52,"")&amp;" "&amp;IF(AND(F53=$T$13,G53=$X$8),B53,"")&amp;" "&amp;IF(AND(F54=$T$13,G54=$X$8),B54,"")&amp;" "&amp;IF(AND(F55=$T$13,G55=$X$8),B55,"")&amp;" "&amp;IF(AND(F56=$T$13,G56=$X$8),B56,"")&amp;" "&amp;IF(AND(F57=$T$13,G57=$X$8),B57,"")&amp;" "&amp;IF(AND(F58=$T$13,G58=$X$8),B58,"")&amp;" "&amp;IF(AND(F59=$T$13,G59=$X$8),B59,"")&amp;" "&amp;IF(AND(F60=$T$13,G60=$X$8),B60,"")&amp;" "&amp;IF(AND(F61=$T$13,G61=$X$8),B61,"")&amp;" "&amp;IF(AND(F63=$T$13,G63=$X$8),B63,"")&amp;" "&amp;IF(AND(F64=$T$13,G64=$X$8),B64,"")&amp;" "&amp;IF(AND(F65=$T$13,G65=$X$8),B65,"")&amp;" "&amp;IF(AND(F66=$T$13,G66=$X$8),B66,"")&amp;" "&amp;IF(AND(F67=$T$13,G67=$X$8),B67,"")&amp;" "&amp;IF(AND(F68=$T$13,G68=$X$8),B68,"")&amp;" "&amp;IF(AND(F69=$T$13,G69=$X$8),B69,"")&amp;" "&amp;IF(AND(F70=$T$13,G70=$X$8),B70,"")&amp;" "&amp;IF(AND(F71=$T$13,G71=$X$8),B71,"")&amp;" "&amp;IF(AND(F72=$T$13,G72=$X$8),B72,"")&amp;" "&amp;IF(AND(F73=$T$13,G73=$X$8),B73,"")&amp;" "&amp;IF(AND(F74=$T$13,G74=$X$8),B74,"")&amp;" "&amp;IF(AND(F75=$T$13,G75=$X$8),B75,"")&amp;" "&amp;IF(AND(F76=$T$13,G76=$X$8),B76,"")&amp;" "&amp;IF(AND(F77=$T$13,G77=$X$8),B77,"")&amp;" "&amp;IF(AND(F78=$T$13,G78=$X$8),B78,"")&amp;" "&amp;IF(AND(F79=$T$13,G79=$X$8),B79,"")&amp;" "&amp;IF(AND(F80=$T$13,G80=$X$8),B80,"")&amp;" "&amp;IF(AND(F81=$T$13,G81=$X$8),B81,"")&amp;" "&amp;IF(AND(F82=$T$13,G82=$X$8),B82,"")&amp;" "&amp;IF(AND(F83=$T$13,G83=$X$8),B83,"")&amp;" "&amp;IF(AND(F84=$T$13,G84=$X$8),B84,"")&amp;" "&amp;IF(AND(F85=$T$13,G85=$X$8),B85,"")&amp;" "&amp;IF(AND(F86=$T$13,G86=$X$8),B86,"")&amp;" "&amp;IF(AND(F87=$T$13,G87=$X$8),B87,"")&amp;" "&amp;IF(AND(F88=$T$13,G88=$X$8),B88,"")&amp;" "&amp;IF(AND(F89=$T$13,G89=$X$8),B89,"")&amp;" "&amp;IF(AND(F90=$T$13,G90=$X$8),B90,"")</f>
        <v xml:space="preserve">  R3       R10 R11    R15 R16 R17      R23 R24     R30  R32      R38      R44   R47   R50 R51  R53                            </v>
      </c>
      <c r="P13" s="161" t="str">
        <f>+IF(AND(F9=$T$13,G9=$Y$8),B9,"")&amp;" "&amp;IF(AND(F10=$T$13,G10=$Y$8),B10,"")&amp;" "&amp;IF(AND(F11=$T$13,G11=$Y$8),B11,"")&amp;" "&amp;IF(AND(F12=$T$13,G12=$Y$8),B12,"")&amp;" "&amp;IF(AND(F13=$T$13,G13=$Y$8),B13,"")&amp;" "&amp;IF(AND(F14=$T$13,G14=$Y$8),B14,"")&amp;" "&amp;IF(AND(F15=$T$13,G15=$Y$8),B15,"")&amp;" "&amp;IF(AND(F16=$T$13,G16=$Y$8),B16,"")&amp;" "&amp;IF(AND(F17=$T$13,G17=$Y$8),B17,"")&amp;" "&amp;IF(AND(F18=$T$13,G18=$Y$8),B18,"")&amp;" "&amp;IF(AND(F19=$T$13,G19=$Y$8),B19,"")&amp;" "&amp;IF(AND(F20=$T$13,G20=$Y$8),B20,"")&amp;" "&amp;IF(AND(F21=$T$13,G21=$Y$8),B21,"")&amp;" "&amp;IF(AND(F22=$T$13,G22=$Y$8),B22,"")&amp;" "&amp;IF(AND(F23=$T$13,G23=$Y$8),B23,"")&amp;" "&amp;IF(AND(F24=$T$13,G24=$Y$8),B24,"")&amp;" "&amp;IF(AND(F25=$T$13,G25=$Y$8),B25,"")&amp;" "&amp;IF(AND(F26=$T$13,G26=$Y$8),B26,"")&amp;" "&amp;IF(AND(F27=$T$13,G27=$Y$8),B27,"")&amp;" "&amp;IF(AND(F28=$T$13,G28=$Y$8),B28,"")&amp;" "&amp;IF(AND(F29=$T$13,G29=$Y$8),B29,"")&amp;" "&amp;IF(AND(F30=$T$13,G30=$Y$8),B30,"")&amp;" "&amp;IF(AND(F31=$T$13,G31=$Y$8),B31,"")&amp;" "&amp;IF(AND(F32=$T$13,G32=$Y$8),B32,"")&amp;" "&amp;IF(AND(F33=$T$13,G33=$Y$8),B33,"")&amp;" "&amp;IF(AND(F34=$T$13,G34=$Y$8),B34,"")&amp;" "&amp;IF(AND(F36=$T$13,G36=$Y$8),B36,"")&amp;" "&amp;IF(AND(F37=$T$13,G37=$Y$8),B37,"")&amp;" "&amp;IF(AND(F38=$T$13,G38=$Y$8),B38,"")&amp;" "&amp;IF(AND(F39=$T$13,G39=$Y$8),B39,"")&amp;" "&amp;IF(AND(F40=$T$13,G40=$Y$8),B40,"")&amp;" "&amp;IF(AND(F41=$T$13,G41=$Y$8),B41,"")&amp;" "&amp;IF(AND(F42=$T$13,G42=$Y$8),B42,"")&amp;" "&amp;IF(AND(F43=$T$13,G43=$Y$8),B43,"")&amp;" "&amp;IF(AND(F44=$T$13,G44=$Y$8),B44,"")&amp;" "&amp;IF(AND(F45=$T$13,G45=$Y$8),B45,"")&amp;" "&amp;IF(AND(F46=$T$13,G46=$Y$8),B46,"")&amp;" "&amp;IF(AND(F47=$T$13,G47=$Y$8),B47,"")&amp;" "&amp;IF(AND(F48=$T$13,G48=$Y$8),B48,"")&amp;" "&amp;IF(AND(F49=$T$13,G49=$Y$8),B49,"")&amp;" "&amp;IF(AND(F50=$T$13,G50=$Y$8),B50,"")&amp;" "&amp;IF(AND(F51=$T$13,G51=$Y$8),B51,"")&amp;" "&amp;IF(AND(F52=$T$13,G52=$Y$8),B52,"")&amp;" "&amp;IF(AND(F53=$T$13,G53=$Y$8),B53,"")&amp;" "&amp;IF(AND(F54=$T$13,G54=$Y$8),B54,"")&amp;" "&amp;IF(AND(F55=$T$13,G55=$Y$8),B55,"")&amp;" "&amp;IF(AND(F56=$T$13,G56=$Y$8),B56,"")&amp;" "&amp;IF(AND(F57=$T$13,G57=$Y$8),B57,"")&amp;" "&amp;IF(AND(F58=$T$13,G58=$Y$8),B58,"")&amp;" "&amp;IF(AND(F59=$T$13,G59=$Y$8),B59,"")&amp;" "&amp;IF(AND(F60=$T$13,G60=$Y$8),B60,"")&amp;" "&amp;IF(AND(F61=$T$13,G61=$Y$8),B61,"")&amp;" "&amp;IF(AND(F63=$T$13,G63=$Y$8),B63,"")&amp;" "&amp;IF(AND(F64=$T$13,G64=$Y$8),B64,"")&amp;" "&amp;IF(AND(F65=$T$13,G65=$Y$8),B65,"")&amp;" "&amp;IF(AND(F66=$T$13,G66=$Y$8),B66,"")&amp;" "&amp;IF(AND(F67=$T$13,G67=$Y$8),B67,"")&amp;" "&amp;IF(AND(F68=$T$13,G68=$Y$8),B68,"")</f>
        <v>R1                 R18   R21         R31         R40  R42                 R60</v>
      </c>
      <c r="R13" s="842"/>
      <c r="S13" s="206">
        <v>0.2</v>
      </c>
      <c r="T13" s="162" t="s">
        <v>47</v>
      </c>
      <c r="U13" s="158" t="s">
        <v>77</v>
      </c>
      <c r="V13" s="158" t="s">
        <v>77</v>
      </c>
      <c r="W13" s="159" t="s">
        <v>76</v>
      </c>
      <c r="X13" s="160" t="s">
        <v>75</v>
      </c>
      <c r="Y13" s="161" t="s">
        <v>74</v>
      </c>
    </row>
    <row r="14" spans="1:25" ht="120" x14ac:dyDescent="0.25">
      <c r="A14" s="173" t="str">
        <f>'[3]CONTEXTO E IDENTIFICACIÓN'!G60</f>
        <v>Operativo</v>
      </c>
      <c r="B14" s="174" t="str">
        <f>'[3]CONTEXTO E IDENTIFICACIÓN'!A60</f>
        <v>R6</v>
      </c>
      <c r="C14" s="175" t="str">
        <f>'[3]CONTEXTO E IDENTIFICACIÓN'!N60</f>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D14" s="152">
        <f>'[3]VALORACIÓN DEL CONTROL'!Y78</f>
        <v>0.48</v>
      </c>
      <c r="E14" s="152">
        <f>'[3]VALORACIÓN DEL CONTROL'!Z78</f>
        <v>0.8</v>
      </c>
      <c r="F14" s="153" t="str">
        <f t="shared" si="0"/>
        <v>Media</v>
      </c>
      <c r="G14" s="153" t="str">
        <f t="shared" si="1"/>
        <v>Mayor</v>
      </c>
      <c r="H14" s="154" t="str">
        <f t="shared" si="2"/>
        <v>Alto</v>
      </c>
    </row>
    <row r="15" spans="1:25" ht="81" customHeight="1" x14ac:dyDescent="0.25">
      <c r="A15" s="173" t="str">
        <f>'[3]CONTEXTO E IDENTIFICACIÓN'!G61</f>
        <v>De Corrupción</v>
      </c>
      <c r="B15" s="174" t="str">
        <f>'[3]CONTEXTO E IDENTIFICACIÓN'!A61</f>
        <v>R7</v>
      </c>
      <c r="C15" s="175" t="str">
        <f>'[3]CONTEXTO E IDENTIFICACIÓN'!N61</f>
        <v>Posibilidad de pérdida Reputacional por manipulación y/o sustracción de la información misional que maneja el proceso, para beneficio propio y/o de un particular debido a istemas de información susceptibles de manipulación o adulteración por falta de seguridad</v>
      </c>
      <c r="D15" s="152">
        <f>'[3]VALORACIÓN DEL CONTROL'!Y82</f>
        <v>0.36</v>
      </c>
      <c r="E15" s="152">
        <f>'[3]VALORACIÓN DEL CONTROL'!Z82</f>
        <v>1</v>
      </c>
      <c r="F15" s="153" t="str">
        <f t="shared" si="0"/>
        <v>Baja</v>
      </c>
      <c r="G15" s="153" t="str">
        <f t="shared" si="1"/>
        <v>Catastrófico</v>
      </c>
      <c r="H15" s="154" t="str">
        <f t="shared" si="2"/>
        <v>Extremo</v>
      </c>
    </row>
    <row r="16" spans="1:25" ht="150" x14ac:dyDescent="0.25">
      <c r="A16" s="173" t="str">
        <f>'[3]CONTEXTO E IDENTIFICACIÓN'!G62</f>
        <v>De Cumplimiento</v>
      </c>
      <c r="B16" s="174" t="str">
        <f>'[3]CONTEXTO E IDENTIFICACIÓN'!A62</f>
        <v>R8</v>
      </c>
      <c r="C16" s="175" t="str">
        <f>'[3]CONTEXTO E IDENTIFICACIÓN'!N62</f>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D16" s="152">
        <f>'[3]VALORACIÓN DEL CONTROL'!Y86</f>
        <v>0.6</v>
      </c>
      <c r="E16" s="152">
        <f>'[3]VALORACIÓN DEL CONTROL'!Z86</f>
        <v>0.8</v>
      </c>
      <c r="F16" s="153" t="str">
        <f t="shared" si="0"/>
        <v>Media</v>
      </c>
      <c r="G16" s="153" t="str">
        <f t="shared" si="1"/>
        <v>Mayor</v>
      </c>
      <c r="H16" s="154" t="str">
        <f t="shared" si="2"/>
        <v>Alto</v>
      </c>
    </row>
    <row r="17" spans="1:8" ht="195" x14ac:dyDescent="0.25">
      <c r="A17" s="173" t="str">
        <f>'[3]CONTEXTO E IDENTIFICACIÓN'!G63</f>
        <v>De Corrupción</v>
      </c>
      <c r="B17" s="174" t="str">
        <f>'[3]CONTEXTO E IDENTIFICACIÓN'!A63</f>
        <v>R9</v>
      </c>
      <c r="C17" s="175" t="str">
        <f>'[3]CONTEXTO E IDENTIFICACIÓN'!N63</f>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
      <c r="D17" s="152">
        <f>'[3]VALORACIÓN DEL CONTROL'!Y90</f>
        <v>0.36</v>
      </c>
      <c r="E17" s="152">
        <f>'[3]VALORACIÓN DEL CONTROL'!Z90</f>
        <v>1</v>
      </c>
      <c r="F17" s="153" t="str">
        <f t="shared" si="0"/>
        <v>Baja</v>
      </c>
      <c r="G17" s="153" t="str">
        <f t="shared" si="1"/>
        <v>Catastrófico</v>
      </c>
      <c r="H17" s="154" t="str">
        <f t="shared" si="2"/>
        <v>Extremo</v>
      </c>
    </row>
    <row r="18" spans="1:8" ht="150" x14ac:dyDescent="0.25">
      <c r="A18" s="173" t="str">
        <f>'[3]CONTEXTO E IDENTIFICACIÓN'!G64</f>
        <v>De Cumplimiento</v>
      </c>
      <c r="B18" s="174" t="str">
        <f>'[3]CONTEXTO E IDENTIFICACIÓN'!A64</f>
        <v>R10</v>
      </c>
      <c r="C18" s="175" t="str">
        <f>'[3]CONTEXTO E IDENTIFICACIÓN'!N64</f>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D18" s="152">
        <f>'[3]VALORACIÓN DEL CONTROL'!Y94</f>
        <v>0.12959999999999999</v>
      </c>
      <c r="E18" s="152">
        <f>'[3]VALORACIÓN DEL CONTROL'!Z94</f>
        <v>0.8</v>
      </c>
      <c r="F18" s="153" t="str">
        <f t="shared" si="0"/>
        <v>Muy Baja</v>
      </c>
      <c r="G18" s="153" t="str">
        <f t="shared" si="1"/>
        <v>Mayor</v>
      </c>
      <c r="H18" s="154" t="str">
        <f t="shared" si="2"/>
        <v>Alto</v>
      </c>
    </row>
    <row r="19" spans="1:8" ht="45" x14ac:dyDescent="0.25">
      <c r="A19" s="173" t="str">
        <f>'[3]CONTEXTO E IDENTIFICACIÓN'!G65</f>
        <v>De Cumplimiento</v>
      </c>
      <c r="B19" s="174" t="str">
        <f>'[3]CONTEXTO E IDENTIFICACIÓN'!A65</f>
        <v>R11</v>
      </c>
      <c r="C19" s="175" t="str">
        <f>'[3]CONTEXTO E IDENTIFICACIÓN'!N65</f>
        <v>Posibilidad de pérdida Reputacional por declaratoria de inaplicación de la regulación expedida por la entidad debido a que se identifica la ilegalidad del acto por parte de un ente judicial.</v>
      </c>
      <c r="D19" s="152">
        <f>'[3]VALORACIÓN DEL CONTROL'!Y98</f>
        <v>0.14399999999999999</v>
      </c>
      <c r="E19" s="152">
        <f>'[3]VALORACIÓN DEL CONTROL'!Z98</f>
        <v>0.8</v>
      </c>
      <c r="F19" s="153" t="str">
        <f t="shared" si="0"/>
        <v>Muy Baja</v>
      </c>
      <c r="G19" s="153" t="str">
        <f t="shared" si="1"/>
        <v>Mayor</v>
      </c>
      <c r="H19" s="154" t="str">
        <f t="shared" si="2"/>
        <v>Alto</v>
      </c>
    </row>
    <row r="20" spans="1:8" ht="165" x14ac:dyDescent="0.25">
      <c r="A20" s="173">
        <f>'[3]CONTEXTO E IDENTIFICACIÓN'!G66</f>
        <v>0</v>
      </c>
      <c r="B20" s="174" t="str">
        <f>'[3]CONTEXTO E IDENTIFICACIÓN'!A66</f>
        <v>R12</v>
      </c>
      <c r="C20" s="175" t="str">
        <f>'[3]CONTEXTO E IDENTIFICACIÓN'!N66</f>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D20" s="152">
        <f>'[3]VALORACIÓN DEL CONTROL'!Y102</f>
        <v>0.32</v>
      </c>
      <c r="E20" s="152">
        <f>'[3]VALORACIÓN DEL CONTROL'!Z102</f>
        <v>1</v>
      </c>
      <c r="F20" s="153" t="str">
        <f t="shared" si="0"/>
        <v>Baja</v>
      </c>
      <c r="G20" s="153" t="str">
        <f t="shared" si="1"/>
        <v>Catastrófico</v>
      </c>
      <c r="H20" s="154" t="str">
        <f t="shared" si="2"/>
        <v>Extremo</v>
      </c>
    </row>
    <row r="21" spans="1:8" ht="270" x14ac:dyDescent="0.25">
      <c r="A21" s="173" t="str">
        <f>'[3]CONTEXTO E IDENTIFICACIÓN'!G67</f>
        <v>De Corrupción</v>
      </c>
      <c r="B21" s="174" t="str">
        <f>'[3]CONTEXTO E IDENTIFICACIÓN'!A67</f>
        <v>R13</v>
      </c>
      <c r="C21" s="175" t="str">
        <f>'[3]CONTEXTO E IDENTIFICACIÓN'!N67</f>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D21" s="152">
        <f>'[3]VALORACIÓN DEL CONTROL'!Y106</f>
        <v>0.216</v>
      </c>
      <c r="E21" s="152">
        <f>'[3]VALORACIÓN DEL CONTROL'!Z106</f>
        <v>1</v>
      </c>
      <c r="F21" s="153" t="str">
        <f t="shared" si="0"/>
        <v>Baja</v>
      </c>
      <c r="G21" s="153" t="str">
        <f t="shared" si="1"/>
        <v>Catastrófico</v>
      </c>
      <c r="H21" s="154" t="str">
        <f t="shared" si="2"/>
        <v>Extremo</v>
      </c>
    </row>
    <row r="22" spans="1:8" ht="225" x14ac:dyDescent="0.25">
      <c r="A22" s="173" t="str">
        <f>'[3]CONTEXTO E IDENTIFICACIÓN'!G68</f>
        <v>De Cumplimiento</v>
      </c>
      <c r="B22" s="174" t="str">
        <f>'[3]CONTEXTO E IDENTIFICACIÓN'!A68</f>
        <v>R14</v>
      </c>
      <c r="C22" s="175" t="str">
        <f>'[3]CONTEXTO E IDENTIFICACIÓN'!N68</f>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D22" s="152">
        <f>'[3]VALORACIÓN DEL CONTROL'!Y110</f>
        <v>0.216</v>
      </c>
      <c r="E22" s="152">
        <f>'[3]VALORACIÓN DEL CONTROL'!Z110</f>
        <v>1</v>
      </c>
      <c r="F22" s="153" t="str">
        <f t="shared" si="0"/>
        <v>Baja</v>
      </c>
      <c r="G22" s="153" t="str">
        <f t="shared" si="1"/>
        <v>Catastrófico</v>
      </c>
      <c r="H22" s="154" t="str">
        <f t="shared" si="2"/>
        <v>Extremo</v>
      </c>
    </row>
    <row r="23" spans="1:8" ht="320.25" customHeight="1" x14ac:dyDescent="0.25">
      <c r="A23" s="173" t="str">
        <f>'[3]CONTEXTO E IDENTIFICACIÓN'!G69</f>
        <v>De Cumplimiento</v>
      </c>
      <c r="B23" s="174" t="str">
        <f>'[3]CONTEXTO E IDENTIFICACIÓN'!A69</f>
        <v>R15</v>
      </c>
      <c r="C23" s="175" t="str">
        <f>'[3]CONTEXTO E IDENTIFICACIÓN'!N69</f>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D23" s="152">
        <f>'[3]VALORACIÓN DEL CONTROL'!Y114</f>
        <v>0.14399999999999999</v>
      </c>
      <c r="E23" s="152">
        <f>'[3]VALORACIÓN DEL CONTROL'!Z114</f>
        <v>0.8</v>
      </c>
      <c r="F23" s="153" t="str">
        <f t="shared" si="0"/>
        <v>Muy Baja</v>
      </c>
      <c r="G23" s="153" t="str">
        <f t="shared" si="1"/>
        <v>Mayor</v>
      </c>
      <c r="H23" s="154" t="str">
        <f t="shared" si="2"/>
        <v>Alto</v>
      </c>
    </row>
    <row r="24" spans="1:8" ht="246.75" customHeight="1" x14ac:dyDescent="0.25">
      <c r="A24" s="173" t="str">
        <f>'[3]CONTEXTO E IDENTIFICACIÓN'!G70</f>
        <v>De Cumplimiento</v>
      </c>
      <c r="B24" s="174" t="str">
        <f>'[3]CONTEXTO E IDENTIFICACIÓN'!A70</f>
        <v>R16</v>
      </c>
      <c r="C24" s="175" t="str">
        <f>'[3]CONTEXTO E IDENTIFICACIÓN'!N70</f>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
      <c r="D24" s="152">
        <f>'[3]VALORACIÓN DEL CONTROL'!Y118</f>
        <v>8.6399999999999991E-2</v>
      </c>
      <c r="E24" s="152">
        <f>'[3]VALORACIÓN DEL CONTROL'!Z118</f>
        <v>0.8</v>
      </c>
      <c r="F24" s="153" t="str">
        <f t="shared" si="0"/>
        <v>Muy Baja</v>
      </c>
      <c r="G24" s="153" t="str">
        <f t="shared" si="1"/>
        <v>Mayor</v>
      </c>
      <c r="H24" s="154" t="str">
        <f t="shared" si="2"/>
        <v>Alto</v>
      </c>
    </row>
    <row r="25" spans="1:8" ht="102.75" customHeight="1" x14ac:dyDescent="0.25">
      <c r="A25" s="173" t="str">
        <f>'[3]CONTEXTO E IDENTIFICACIÓN'!G71</f>
        <v>Operativo</v>
      </c>
      <c r="B25" s="174" t="str">
        <f>'[3]CONTEXTO E IDENTIFICACIÓN'!A71</f>
        <v>R17</v>
      </c>
      <c r="C25" s="175" t="str">
        <f>'[3]CONTEXTO E IDENTIFICACIÓN'!N71</f>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
      <c r="D25" s="152">
        <f>'[3]VALORACIÓN DEL CONTROL'!Y122</f>
        <v>8.6399999999999991E-2</v>
      </c>
      <c r="E25" s="152">
        <f>'[3]VALORACIÓN DEL CONTROL'!Z122</f>
        <v>0.8</v>
      </c>
      <c r="F25" s="153" t="str">
        <f t="shared" si="0"/>
        <v>Muy Baja</v>
      </c>
      <c r="G25" s="153" t="str">
        <f t="shared" si="1"/>
        <v>Mayor</v>
      </c>
      <c r="H25" s="154" t="str">
        <f t="shared" si="2"/>
        <v>Alto</v>
      </c>
    </row>
    <row r="26" spans="1:8" ht="110.25" customHeight="1" x14ac:dyDescent="0.25">
      <c r="A26" s="173" t="str">
        <f>'[3]CONTEXTO E IDENTIFICACIÓN'!G72</f>
        <v>De Cumplimiento</v>
      </c>
      <c r="B26" s="174" t="str">
        <f>'[3]CONTEXTO E IDENTIFICACIÓN'!A72</f>
        <v>R18</v>
      </c>
      <c r="C26" s="175" t="str">
        <f>'[3]CONTEXTO E IDENTIFICACIÓN'!N72</f>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
      <c r="D26" s="152">
        <f>'[3]VALORACIÓN DEL CONTROL'!Y126</f>
        <v>0.12</v>
      </c>
      <c r="E26" s="152">
        <f>'[3]VALORACIÓN DEL CONTROL'!Z126</f>
        <v>1</v>
      </c>
      <c r="F26" s="153" t="str">
        <f t="shared" si="0"/>
        <v>Muy Baja</v>
      </c>
      <c r="G26" s="153" t="str">
        <f t="shared" si="1"/>
        <v>Catastrófico</v>
      </c>
      <c r="H26" s="154" t="str">
        <f t="shared" si="2"/>
        <v>Extremo</v>
      </c>
    </row>
    <row r="27" spans="1:8" ht="88.5" customHeight="1" x14ac:dyDescent="0.25">
      <c r="A27" s="173" t="str">
        <f>'[3]CONTEXTO E IDENTIFICACIÓN'!G73</f>
        <v>De Corrupción</v>
      </c>
      <c r="B27" s="174" t="str">
        <f>'[3]CONTEXTO E IDENTIFICACIÓN'!A73</f>
        <v>R19</v>
      </c>
      <c r="C27" s="175" t="str">
        <f>'[3]CONTEXTO E IDENTIFICACIÓN'!N73</f>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
      <c r="D27" s="152">
        <f>'[3]VALORACIÓN DEL CONTROL'!Y130</f>
        <v>0.12959999999999999</v>
      </c>
      <c r="E27" s="152">
        <f>'[3]VALORACIÓN DEL CONTROL'!Z130</f>
        <v>0.6</v>
      </c>
      <c r="F27" s="153" t="str">
        <f t="shared" si="0"/>
        <v>Muy Baja</v>
      </c>
      <c r="G27" s="153" t="str">
        <f t="shared" si="1"/>
        <v>Moderado</v>
      </c>
      <c r="H27" s="154" t="str">
        <f t="shared" si="2"/>
        <v>Moderado</v>
      </c>
    </row>
    <row r="28" spans="1:8" ht="146.25" customHeight="1" x14ac:dyDescent="0.25">
      <c r="A28" s="173" t="str">
        <f>'[3]CONTEXTO E IDENTIFICACIÓN'!G74</f>
        <v>De Cumplimiento</v>
      </c>
      <c r="B28" s="174" t="str">
        <f>'[3]CONTEXTO E IDENTIFICACIÓN'!A74</f>
        <v>R20</v>
      </c>
      <c r="C28" s="175" t="str">
        <f>'[3]CONTEXTO E IDENTIFICACIÓN'!N74</f>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
      <c r="D28" s="152">
        <f>'[3]VALORACIÓN DEL CONTROL'!Y134</f>
        <v>0.28799999999999998</v>
      </c>
      <c r="E28" s="152">
        <f>'[3]VALORACIÓN DEL CONTROL'!Z134</f>
        <v>0.8</v>
      </c>
      <c r="F28" s="153" t="str">
        <f t="shared" si="0"/>
        <v>Baja</v>
      </c>
      <c r="G28" s="153" t="str">
        <f t="shared" si="1"/>
        <v>Mayor</v>
      </c>
      <c r="H28" s="154" t="str">
        <f t="shared" si="2"/>
        <v>Alto</v>
      </c>
    </row>
    <row r="29" spans="1:8" ht="180" x14ac:dyDescent="0.25">
      <c r="A29" s="173" t="str">
        <f>'[3]CONTEXTO E IDENTIFICACIÓN'!G75</f>
        <v>De Cumplimiento</v>
      </c>
      <c r="B29" s="174" t="str">
        <f>'[3]CONTEXTO E IDENTIFICACIÓN'!A75</f>
        <v>R21</v>
      </c>
      <c r="C29" s="175" t="str">
        <f>'[3]CONTEXTO E IDENTIFICACIÓN'!N75</f>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
      <c r="D29" s="152">
        <f>'[3]VALORACIÓN DEL CONTROL'!Y138</f>
        <v>0.14399999999999999</v>
      </c>
      <c r="E29" s="152">
        <f>'[3]VALORACIÓN DEL CONTROL'!Z138</f>
        <v>1</v>
      </c>
      <c r="F29" s="153" t="str">
        <f t="shared" si="0"/>
        <v>Muy Baja</v>
      </c>
      <c r="G29" s="153" t="str">
        <f t="shared" si="1"/>
        <v>Catastrófico</v>
      </c>
      <c r="H29" s="154" t="str">
        <f t="shared" si="2"/>
        <v>Extremo</v>
      </c>
    </row>
    <row r="30" spans="1:8" ht="165" x14ac:dyDescent="0.25">
      <c r="A30" s="173" t="str">
        <f>'[3]CONTEXTO E IDENTIFICACIÓN'!G76</f>
        <v>De Corrupción</v>
      </c>
      <c r="B30" s="174" t="str">
        <f>'[3]CONTEXTO E IDENTIFICACIÓN'!A76</f>
        <v>R22</v>
      </c>
      <c r="C30" s="175" t="str">
        <f>'[3]CONTEXTO E IDENTIFICACIÓN'!N76</f>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D30" s="152">
        <f>'[3]VALORACIÓN DEL CONTROL'!Y142</f>
        <v>0.24</v>
      </c>
      <c r="E30" s="152">
        <f>'[3]VALORACIÓN DEL CONTROL'!Z142</f>
        <v>0.8</v>
      </c>
      <c r="F30" s="153" t="str">
        <f t="shared" si="0"/>
        <v>Baja</v>
      </c>
      <c r="G30" s="153" t="str">
        <f t="shared" si="1"/>
        <v>Mayor</v>
      </c>
      <c r="H30" s="154" t="str">
        <f t="shared" si="2"/>
        <v>Alto</v>
      </c>
    </row>
    <row r="31" spans="1:8" ht="210" x14ac:dyDescent="0.25">
      <c r="A31" s="173" t="str">
        <f>'[3]CONTEXTO E IDENTIFICACIÓN'!G77</f>
        <v>Operativo</v>
      </c>
      <c r="B31" s="174" t="str">
        <f>'[3]CONTEXTO E IDENTIFICACIÓN'!A77</f>
        <v>R23</v>
      </c>
      <c r="C31" s="175" t="str">
        <f>'[3]CONTEXTO E IDENTIFICACIÓN'!N77</f>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D31" s="152">
        <f>'[3]VALORACIÓN DEL CONTROL'!Y146</f>
        <v>0.14399999999999999</v>
      </c>
      <c r="E31" s="152">
        <f>'[3]VALORACIÓN DEL CONTROL'!Z146</f>
        <v>0.8</v>
      </c>
      <c r="F31" s="153" t="str">
        <f t="shared" si="0"/>
        <v>Muy Baja</v>
      </c>
      <c r="G31" s="153" t="str">
        <f t="shared" si="1"/>
        <v>Mayor</v>
      </c>
      <c r="H31" s="154" t="str">
        <f t="shared" si="2"/>
        <v>Alto</v>
      </c>
    </row>
    <row r="32" spans="1:8" ht="135" x14ac:dyDescent="0.25">
      <c r="A32" s="173" t="str">
        <f>'[3]CONTEXTO E IDENTIFICACIÓN'!G78</f>
        <v>Operativo</v>
      </c>
      <c r="B32" s="174" t="str">
        <f>'[3]CONTEXTO E IDENTIFICACIÓN'!A78</f>
        <v>R24</v>
      </c>
      <c r="C32" s="175" t="str">
        <f>'[3]CONTEXTO E IDENTIFICACIÓN'!N78</f>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D32" s="152">
        <f>'[3]VALORACIÓN DEL CONTROL'!Y150</f>
        <v>0.14399999999999999</v>
      </c>
      <c r="E32" s="152">
        <f>'[3]VALORACIÓN DEL CONTROL'!Z150</f>
        <v>0.8</v>
      </c>
      <c r="F32" s="153" t="str">
        <f t="shared" si="0"/>
        <v>Muy Baja</v>
      </c>
      <c r="G32" s="153" t="str">
        <f t="shared" si="1"/>
        <v>Mayor</v>
      </c>
      <c r="H32" s="154" t="str">
        <f t="shared" si="2"/>
        <v>Alto</v>
      </c>
    </row>
    <row r="33" spans="1:8" ht="195" x14ac:dyDescent="0.25">
      <c r="A33" s="173" t="str">
        <f>'[3]CONTEXTO E IDENTIFICACIÓN'!G79</f>
        <v>Operativo</v>
      </c>
      <c r="B33" s="174" t="str">
        <f>'[3]CONTEXTO E IDENTIFICACIÓN'!A79</f>
        <v>R25</v>
      </c>
      <c r="C33" s="175" t="str">
        <f>'[3]CONTEXTO E IDENTIFICACIÓN'!N79</f>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D33" s="152">
        <f>'[3]VALORACIÓN DEL CONTROL'!Y154</f>
        <v>2.5919999999999995E-2</v>
      </c>
      <c r="E33" s="152">
        <f>'[3]VALORACIÓN DEL CONTROL'!Z154</f>
        <v>0.6</v>
      </c>
      <c r="F33" s="153" t="str">
        <f t="shared" si="0"/>
        <v>Muy Baja</v>
      </c>
      <c r="G33" s="153" t="str">
        <f t="shared" si="1"/>
        <v>Moderado</v>
      </c>
      <c r="H33" s="154" t="str">
        <f t="shared" si="2"/>
        <v>Moderado</v>
      </c>
    </row>
    <row r="34" spans="1:8" ht="90" x14ac:dyDescent="0.25">
      <c r="A34" s="173" t="str">
        <f>'[3]CONTEXTO E IDENTIFICACIÓN'!G80</f>
        <v>De Corrupción</v>
      </c>
      <c r="B34" s="174" t="str">
        <f>'[3]CONTEXTO E IDENTIFICACIÓN'!A80</f>
        <v>R26</v>
      </c>
      <c r="C34" s="175" t="str">
        <f>'[3]CONTEXTO E IDENTIFICACIÓN'!N80</f>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D34" s="152">
        <f>'[3]VALORACIÓN DEL CONTROL'!Y158</f>
        <v>0.6</v>
      </c>
      <c r="E34" s="152">
        <f>'[3]VALORACIÓN DEL CONTROL'!Z158</f>
        <v>0.6</v>
      </c>
      <c r="F34" s="153" t="str">
        <f t="shared" si="0"/>
        <v>Media</v>
      </c>
      <c r="G34" s="153" t="str">
        <f t="shared" si="1"/>
        <v>Moderado</v>
      </c>
      <c r="H34" s="154" t="str">
        <f t="shared" si="2"/>
        <v>Moderado</v>
      </c>
    </row>
    <row r="35" spans="1:8" ht="150" x14ac:dyDescent="0.25">
      <c r="A35" s="173" t="str">
        <f>'[3]CONTEXTO E IDENTIFICACIÓN'!G81</f>
        <v>De Cumplimiento</v>
      </c>
      <c r="B35" s="174" t="str">
        <f>'[3]CONTEXTO E IDENTIFICACIÓN'!A81</f>
        <v>R27</v>
      </c>
      <c r="C35" s="175" t="str">
        <f>'[3]CONTEXTO E IDENTIFICACIÓN'!N81</f>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D35" s="152">
        <f>'[3]VALORACIÓN DEL CONTROL'!Y162</f>
        <v>0.24</v>
      </c>
      <c r="E35" s="152">
        <f>'[3]VALORACIÓN DEL CONTROL'!Z162</f>
        <v>0.6</v>
      </c>
      <c r="F35" s="153" t="str">
        <f t="shared" si="0"/>
        <v>Baja</v>
      </c>
      <c r="G35" s="153" t="str">
        <f t="shared" si="1"/>
        <v>Moderado</v>
      </c>
      <c r="H35" s="154" t="str">
        <f t="shared" si="2"/>
        <v>Moderado</v>
      </c>
    </row>
    <row r="36" spans="1:8" ht="105" x14ac:dyDescent="0.25">
      <c r="A36" s="173" t="str">
        <f>'[3]CONTEXTO E IDENTIFICACIÓN'!G82</f>
        <v>De Corrupción</v>
      </c>
      <c r="B36" s="174" t="str">
        <f>'[3]CONTEXTO E IDENTIFICACIÓN'!A82</f>
        <v>R28</v>
      </c>
      <c r="C36" s="175" t="str">
        <f>'[3]CONTEXTO E IDENTIFICACIÓN'!N82</f>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D36" s="152">
        <f>'[3]VALORACIÓN DEL CONTROL'!Y166</f>
        <v>0.48</v>
      </c>
      <c r="E36" s="152">
        <f>'[3]VALORACIÓN DEL CONTROL'!Z166</f>
        <v>0.6</v>
      </c>
      <c r="F36" s="153" t="str">
        <f t="shared" si="0"/>
        <v>Media</v>
      </c>
      <c r="G36" s="153" t="str">
        <f t="shared" si="1"/>
        <v>Moderado</v>
      </c>
      <c r="H36" s="154" t="str">
        <f t="shared" si="2"/>
        <v>Moderado</v>
      </c>
    </row>
    <row r="37" spans="1:8" ht="120" x14ac:dyDescent="0.25">
      <c r="A37" s="173" t="str">
        <f>'[3]CONTEXTO E IDENTIFICACIÓN'!G83</f>
        <v>Operativo</v>
      </c>
      <c r="B37" s="174" t="str">
        <f>'[3]CONTEXTO E IDENTIFICACIÓN'!A83</f>
        <v>R29</v>
      </c>
      <c r="C37" s="175" t="str">
        <f>'[3]CONTEXTO E IDENTIFICACIÓN'!N83</f>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
      <c r="D37" s="152">
        <f>'[3]VALORACIÓN DEL CONTROL'!Y170</f>
        <v>0.6</v>
      </c>
      <c r="E37" s="152">
        <f>'[3]VALORACIÓN DEL CONTROL'!Z170</f>
        <v>0.8</v>
      </c>
      <c r="F37" s="153" t="str">
        <f t="shared" si="0"/>
        <v>Media</v>
      </c>
      <c r="G37" s="153" t="str">
        <f t="shared" si="1"/>
        <v>Mayor</v>
      </c>
      <c r="H37" s="154" t="str">
        <f t="shared" si="2"/>
        <v>Alto</v>
      </c>
    </row>
    <row r="38" spans="1:8" ht="255" x14ac:dyDescent="0.25">
      <c r="A38" s="173" t="str">
        <f>'[3]CONTEXTO E IDENTIFICACIÓN'!G84</f>
        <v>Operativo</v>
      </c>
      <c r="B38" s="174" t="str">
        <f>'[3]CONTEXTO E IDENTIFICACIÓN'!A84</f>
        <v>R30</v>
      </c>
      <c r="C38" s="175" t="str">
        <f>'[3]CONTEXTO E IDENTIFICACIÓN'!N84</f>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
      <c r="D38" s="152">
        <f>'[3]VALORACIÓN DEL CONTROL'!Y174</f>
        <v>0.14399999999999999</v>
      </c>
      <c r="E38" s="152">
        <f>'[3]VALORACIÓN DEL CONTROL'!Z174</f>
        <v>0.8</v>
      </c>
      <c r="F38" s="153" t="str">
        <f t="shared" si="0"/>
        <v>Muy Baja</v>
      </c>
      <c r="G38" s="153" t="str">
        <f t="shared" si="1"/>
        <v>Mayor</v>
      </c>
      <c r="H38" s="154" t="str">
        <f t="shared" si="2"/>
        <v>Alto</v>
      </c>
    </row>
    <row r="39" spans="1:8" ht="264.75" customHeight="1" x14ac:dyDescent="0.25">
      <c r="A39" s="173" t="str">
        <f>'[3]CONTEXTO E IDENTIFICACIÓN'!G85</f>
        <v>Operativos</v>
      </c>
      <c r="B39" s="174" t="str">
        <f>'[3]CONTEXTO E IDENTIFICACIÓN'!A85</f>
        <v>R31</v>
      </c>
      <c r="C39" s="175" t="str">
        <f>'[3]CONTEXTO E IDENTIFICACIÓN'!N85</f>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D39" s="152">
        <f>'[3]VALORACIÓN DEL CONTROL'!Y178</f>
        <v>7.1999999999999995E-2</v>
      </c>
      <c r="E39" s="152">
        <f>'[3]VALORACIÓN DEL CONTROL'!Z178</f>
        <v>1</v>
      </c>
      <c r="F39" s="153" t="str">
        <f t="shared" si="0"/>
        <v>Muy Baja</v>
      </c>
      <c r="G39" s="153" t="str">
        <f t="shared" si="1"/>
        <v>Catastrófico</v>
      </c>
      <c r="H39" s="154" t="str">
        <f t="shared" si="2"/>
        <v>Extremo</v>
      </c>
    </row>
    <row r="40" spans="1:8" ht="351.75" customHeight="1" x14ac:dyDescent="0.25">
      <c r="A40" s="173" t="str">
        <f>'[3]CONTEXTO E IDENTIFICACIÓN'!G86</f>
        <v>De Corrupción</v>
      </c>
      <c r="B40" s="174" t="str">
        <f>'[3]CONTEXTO E IDENTIFICACIÓN'!A86</f>
        <v>R32</v>
      </c>
      <c r="C40" s="175" t="str">
        <f>'[3]CONTEXTO E IDENTIFICACIÓN'!N86</f>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D40" s="152">
        <f>'[3]VALORACIÓN DEL CONTROL'!Y182</f>
        <v>5.183999999999999E-2</v>
      </c>
      <c r="E40" s="152">
        <f>'[3]VALORACIÓN DEL CONTROL'!Z182</f>
        <v>0.8</v>
      </c>
      <c r="F40" s="153" t="str">
        <f t="shared" si="0"/>
        <v>Muy Baja</v>
      </c>
      <c r="G40" s="153" t="str">
        <f t="shared" si="1"/>
        <v>Mayor</v>
      </c>
      <c r="H40" s="154" t="str">
        <f t="shared" si="2"/>
        <v>Alto</v>
      </c>
    </row>
    <row r="41" spans="1:8" ht="124.5" customHeight="1" x14ac:dyDescent="0.25">
      <c r="A41" s="173" t="str">
        <f>'[3]CONTEXTO E IDENTIFICACIÓN'!G87</f>
        <v>De Cumplimiento</v>
      </c>
      <c r="B41" s="174" t="str">
        <f>'[3]CONTEXTO E IDENTIFICACIÓN'!A87</f>
        <v>R33</v>
      </c>
      <c r="C41" s="175" t="str">
        <f>'[3]CONTEXTO E IDENTIFICACIÓN'!N87</f>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
      <c r="D41" s="152">
        <f>'[3]VALORACIÓN DEL CONTROL'!Y186</f>
        <v>0.48</v>
      </c>
      <c r="E41" s="152">
        <f>'[3]VALORACIÓN DEL CONTROL'!Z186</f>
        <v>0.6</v>
      </c>
      <c r="F41" s="153" t="str">
        <f t="shared" si="0"/>
        <v>Media</v>
      </c>
      <c r="G41" s="153" t="str">
        <f t="shared" si="1"/>
        <v>Moderado</v>
      </c>
      <c r="H41" s="154" t="str">
        <f t="shared" si="2"/>
        <v>Moderado</v>
      </c>
    </row>
    <row r="42" spans="1:8" ht="150" x14ac:dyDescent="0.25">
      <c r="A42" s="173" t="str">
        <f>'[3]CONTEXTO E IDENTIFICACIÓN'!G88</f>
        <v>Operativo</v>
      </c>
      <c r="B42" s="174" t="str">
        <f>'[3]CONTEXTO E IDENTIFICACIÓN'!A88</f>
        <v>R34</v>
      </c>
      <c r="C42" s="175" t="str">
        <f>'[3]CONTEXTO E IDENTIFICACIÓN'!N88</f>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
      <c r="D42" s="152">
        <f>'[3]VALORACIÓN DEL CONTROL'!Y190</f>
        <v>0.36</v>
      </c>
      <c r="E42" s="152">
        <f>'[3]VALORACIÓN DEL CONTROL'!Z190</f>
        <v>0.6</v>
      </c>
      <c r="F42" s="153" t="str">
        <f t="shared" si="0"/>
        <v>Baja</v>
      </c>
      <c r="G42" s="153" t="str">
        <f t="shared" si="1"/>
        <v>Moderado</v>
      </c>
      <c r="H42" s="154" t="str">
        <f t="shared" si="2"/>
        <v>Moderado</v>
      </c>
    </row>
    <row r="43" spans="1:8" ht="101.25" customHeight="1" x14ac:dyDescent="0.25">
      <c r="A43" s="173" t="str">
        <f>'[3]CONTEXTO E IDENTIFICACIÓN'!G89</f>
        <v>Operativo</v>
      </c>
      <c r="B43" s="174" t="str">
        <f>'[3]CONTEXTO E IDENTIFICACIÓN'!A89</f>
        <v>R35</v>
      </c>
      <c r="C43" s="175" t="str">
        <f>'[3]CONTEXTO E IDENTIFICACIÓN'!N89</f>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
      <c r="D43" s="152">
        <f>'[3]VALORACIÓN DEL CONTROL'!Y194</f>
        <v>0.24</v>
      </c>
      <c r="E43" s="152">
        <f>'[3]VALORACIÓN DEL CONTROL'!Z194</f>
        <v>0.6</v>
      </c>
      <c r="F43" s="153" t="str">
        <f t="shared" si="0"/>
        <v>Baja</v>
      </c>
      <c r="G43" s="153" t="str">
        <f t="shared" si="1"/>
        <v>Moderado</v>
      </c>
      <c r="H43" s="154" t="str">
        <f t="shared" si="2"/>
        <v>Moderado</v>
      </c>
    </row>
    <row r="44" spans="1:8" ht="82.5" customHeight="1" x14ac:dyDescent="0.25">
      <c r="A44" s="173" t="str">
        <f>'[3]CONTEXTO E IDENTIFICACIÓN'!G90</f>
        <v>Operativo</v>
      </c>
      <c r="B44" s="174" t="str">
        <f>'[3]CONTEXTO E IDENTIFICACIÓN'!A90</f>
        <v>R36</v>
      </c>
      <c r="C44" s="175" t="str">
        <f>'[3]CONTEXTO E IDENTIFICACIÓN'!N90</f>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
      <c r="D44" s="152">
        <f>'[3]VALORACIÓN DEL CONTROL'!Y198</f>
        <v>0.28799999999999998</v>
      </c>
      <c r="E44" s="152">
        <f>'[3]VALORACIÓN DEL CONTROL'!Z198</f>
        <v>0.2</v>
      </c>
      <c r="F44" s="153" t="str">
        <f t="shared" si="0"/>
        <v>Baja</v>
      </c>
      <c r="G44" s="153" t="str">
        <f t="shared" si="1"/>
        <v>Leve</v>
      </c>
      <c r="H44" s="154" t="str">
        <f t="shared" si="2"/>
        <v>Bajo</v>
      </c>
    </row>
    <row r="45" spans="1:8" ht="75" x14ac:dyDescent="0.25">
      <c r="A45" s="173" t="str">
        <f>'[3]CONTEXTO E IDENTIFICACIÓN'!G91</f>
        <v>De Cumplimiento</v>
      </c>
      <c r="B45" s="174" t="str">
        <f>'[3]CONTEXTO E IDENTIFICACIÓN'!A91</f>
        <v>R37</v>
      </c>
      <c r="C45" s="175" t="str">
        <f>'[3]CONTEXTO E IDENTIFICACIÓN'!N91</f>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D45" s="152">
        <f>'[3]VALORACIÓN DEL CONTROL'!Y202</f>
        <v>0.48</v>
      </c>
      <c r="E45" s="152">
        <f>'[3]VALORACIÓN DEL CONTROL'!Z202</f>
        <v>0.6</v>
      </c>
      <c r="F45" s="153" t="str">
        <f t="shared" si="0"/>
        <v>Media</v>
      </c>
      <c r="G45" s="153" t="str">
        <f t="shared" si="1"/>
        <v>Moderado</v>
      </c>
      <c r="H45" s="154" t="str">
        <f t="shared" si="2"/>
        <v>Moderado</v>
      </c>
    </row>
    <row r="46" spans="1:8" ht="60" x14ac:dyDescent="0.25">
      <c r="A46" s="173" t="str">
        <f>'[3]CONTEXTO E IDENTIFICACIÓN'!G92</f>
        <v>De Cumplimiento</v>
      </c>
      <c r="B46" s="174" t="str">
        <f>'[3]CONTEXTO E IDENTIFICACIÓN'!A92</f>
        <v>R38</v>
      </c>
      <c r="C46" s="175" t="str">
        <f>'[3]CONTEXTO E IDENTIFICACIÓN'!N92</f>
        <v>Posibilidad de pérdida Económica por manejo indebido de recursos financieros por parte de quienes los administran en la entidad, para beneficio propio o de terceros debido a manipulación de la información financiera.</v>
      </c>
      <c r="D46" s="152">
        <f>'[3]VALORACIÓN DEL CONTROL'!Y206</f>
        <v>0.17279999999999998</v>
      </c>
      <c r="E46" s="152">
        <f>'[3]VALORACIÓN DEL CONTROL'!Z206</f>
        <v>0.8</v>
      </c>
      <c r="F46" s="153" t="str">
        <f t="shared" si="0"/>
        <v>Muy Baja</v>
      </c>
      <c r="G46" s="153" t="str">
        <f t="shared" si="1"/>
        <v>Mayor</v>
      </c>
      <c r="H46" s="154" t="str">
        <f t="shared" si="2"/>
        <v>Alto</v>
      </c>
    </row>
    <row r="47" spans="1:8" ht="127.5" customHeight="1" x14ac:dyDescent="0.25">
      <c r="A47" s="173" t="str">
        <f>'[3]CONTEXTO E IDENTIFICACIÓN'!G93</f>
        <v>De Corrupción</v>
      </c>
      <c r="B47" s="174" t="str">
        <f>'[3]CONTEXTO E IDENTIFICACIÓN'!A93</f>
        <v>R39</v>
      </c>
      <c r="C47" s="175" t="str">
        <f>'[3]CONTEXTO E IDENTIFICACIÓN'!N93</f>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
      <c r="D47" s="152">
        <f>'[3]VALORACIÓN DEL CONTROL'!Y210</f>
        <v>0.6</v>
      </c>
      <c r="E47" s="152">
        <f>'[3]VALORACIÓN DEL CONTROL'!Z210</f>
        <v>0.8</v>
      </c>
      <c r="F47" s="153" t="str">
        <f t="shared" si="0"/>
        <v>Media</v>
      </c>
      <c r="G47" s="153" t="str">
        <f t="shared" si="1"/>
        <v>Mayor</v>
      </c>
      <c r="H47" s="154" t="str">
        <f t="shared" si="2"/>
        <v>Alto</v>
      </c>
    </row>
    <row r="48" spans="1:8" ht="114.75" customHeight="1" x14ac:dyDescent="0.25">
      <c r="A48" s="173" t="str">
        <f>'[3]CONTEXTO E IDENTIFICACIÓN'!G94</f>
        <v>De Cumplimiento</v>
      </c>
      <c r="B48" s="174" t="str">
        <f>'[3]CONTEXTO E IDENTIFICACIÓN'!A94</f>
        <v>R40</v>
      </c>
      <c r="C48" s="175" t="str">
        <f>'[3]CONTEXTO E IDENTIFICACIÓN'!N94</f>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
      <c r="D48" s="152">
        <f>'[3]VALORACIÓN DEL CONTROL'!Y214</f>
        <v>9.0719999999999995E-2</v>
      </c>
      <c r="E48" s="152">
        <f>'[3]VALORACIÓN DEL CONTROL'!Z214</f>
        <v>1</v>
      </c>
      <c r="F48" s="153" t="str">
        <f t="shared" si="0"/>
        <v>Muy Baja</v>
      </c>
      <c r="G48" s="153" t="str">
        <f t="shared" si="1"/>
        <v>Catastrófico</v>
      </c>
      <c r="H48" s="154" t="str">
        <f t="shared" si="2"/>
        <v>Extremo</v>
      </c>
    </row>
    <row r="49" spans="1:8" ht="122.25" customHeight="1" x14ac:dyDescent="0.25">
      <c r="A49" s="173" t="str">
        <f>'[3]CONTEXTO E IDENTIFICACIÓN'!G95</f>
        <v>De Corrupción</v>
      </c>
      <c r="B49" s="174" t="str">
        <f>'[3]CONTEXTO E IDENTIFICACIÓN'!A95</f>
        <v>R41</v>
      </c>
      <c r="C49" s="175" t="str">
        <f>'[3]CONTEXTO E IDENTIFICACIÓN'!N95</f>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D49" s="152">
        <f>'[3]VALORACIÓN DEL CONTROL'!Y218</f>
        <v>0.36</v>
      </c>
      <c r="E49" s="152">
        <f>'[3]VALORACIÓN DEL CONTROL'!Z218</f>
        <v>0.6</v>
      </c>
      <c r="F49" s="153" t="str">
        <f t="shared" si="0"/>
        <v>Baja</v>
      </c>
      <c r="G49" s="153" t="str">
        <f t="shared" si="1"/>
        <v>Moderado</v>
      </c>
      <c r="H49" s="154" t="str">
        <f t="shared" si="2"/>
        <v>Moderado</v>
      </c>
    </row>
    <row r="50" spans="1:8" ht="180" x14ac:dyDescent="0.25">
      <c r="A50" s="173" t="str">
        <f>'[3]CONTEXTO E IDENTIFICACIÓN'!G96</f>
        <v>Operativos</v>
      </c>
      <c r="B50" s="174" t="str">
        <f>'[3]CONTEXTO E IDENTIFICACIÓN'!A96</f>
        <v>R42</v>
      </c>
      <c r="C50" s="175" t="str">
        <f>'[3]CONTEXTO E IDENTIFICACIÓN'!N96</f>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D50" s="152">
        <f>'[3]VALORACIÓN DEL CONTROL'!Y222</f>
        <v>0.14399999999999999</v>
      </c>
      <c r="E50" s="152">
        <f>'[3]VALORACIÓN DEL CONTROL'!Z222</f>
        <v>1</v>
      </c>
      <c r="F50" s="153" t="str">
        <f t="shared" si="0"/>
        <v>Muy Baja</v>
      </c>
      <c r="G50" s="153" t="str">
        <f t="shared" si="1"/>
        <v>Catastrófico</v>
      </c>
      <c r="H50" s="154" t="str">
        <f t="shared" si="2"/>
        <v>Extremo</v>
      </c>
    </row>
    <row r="51" spans="1:8" ht="150" x14ac:dyDescent="0.25">
      <c r="A51" s="173" t="str">
        <f>'[3]CONTEXTO E IDENTIFICACIÓN'!G97</f>
        <v>De Corrupción</v>
      </c>
      <c r="B51" s="174" t="str">
        <f>'[3]CONTEXTO E IDENTIFICACIÓN'!A97</f>
        <v>R43</v>
      </c>
      <c r="C51" s="175" t="str">
        <f>'[3]CONTEXTO E IDENTIFICACIÓN'!N97</f>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D51" s="152">
        <f>'[3]VALORACIÓN DEL CONTROL'!Y226</f>
        <v>0.216</v>
      </c>
      <c r="E51" s="152">
        <f>'[3]VALORACIÓN DEL CONTROL'!Z226</f>
        <v>0.8</v>
      </c>
      <c r="F51" s="153" t="str">
        <f t="shared" si="0"/>
        <v>Baja</v>
      </c>
      <c r="G51" s="153" t="str">
        <f t="shared" si="1"/>
        <v>Mayor</v>
      </c>
      <c r="H51" s="154" t="str">
        <f t="shared" si="2"/>
        <v>Alto</v>
      </c>
    </row>
    <row r="52" spans="1:8" ht="285" x14ac:dyDescent="0.25">
      <c r="A52" s="173" t="str">
        <f>'[3]CONTEXTO E IDENTIFICACIÓN'!G98</f>
        <v>De Cumplimiento</v>
      </c>
      <c r="B52" s="174" t="str">
        <f>'[3]CONTEXTO E IDENTIFICACIÓN'!A98</f>
        <v>R44</v>
      </c>
      <c r="C52" s="175" t="str">
        <f>'[3]CONTEXTO E IDENTIFICACIÓN'!N98</f>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
      <c r="D52" s="152">
        <f>'[3]VALORACIÓN DEL CONTROL'!Y230</f>
        <v>0.12959999999999999</v>
      </c>
      <c r="E52" s="152">
        <f>'[3]VALORACIÓN DEL CONTROL'!Z230</f>
        <v>0.8</v>
      </c>
      <c r="F52" s="153" t="str">
        <f t="shared" si="0"/>
        <v>Muy Baja</v>
      </c>
      <c r="G52" s="153" t="str">
        <f t="shared" si="1"/>
        <v>Mayor</v>
      </c>
      <c r="H52" s="154" t="str">
        <f t="shared" si="2"/>
        <v>Alto</v>
      </c>
    </row>
    <row r="53" spans="1:8" ht="150" x14ac:dyDescent="0.25">
      <c r="A53" s="173" t="str">
        <f>'[3]CONTEXTO E IDENTIFICACIÓN'!G99</f>
        <v>Operativo</v>
      </c>
      <c r="B53" s="174" t="str">
        <f>'[3]CONTEXTO E IDENTIFICACIÓN'!A99</f>
        <v>R45</v>
      </c>
      <c r="C53" s="175" t="str">
        <f>'[3]CONTEXTO E IDENTIFICACIÓN'!N99</f>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D53" s="152">
        <f>'[3]VALORACIÓN DEL CONTROL'!Y234</f>
        <v>0.12959999999999999</v>
      </c>
      <c r="E53" s="152">
        <f>'[3]VALORACIÓN DEL CONTROL'!Z234</f>
        <v>0.6</v>
      </c>
      <c r="F53" s="153" t="str">
        <f t="shared" si="0"/>
        <v>Muy Baja</v>
      </c>
      <c r="G53" s="153" t="str">
        <f t="shared" si="1"/>
        <v>Moderado</v>
      </c>
      <c r="H53" s="154" t="str">
        <f t="shared" si="2"/>
        <v>Moderado</v>
      </c>
    </row>
    <row r="54" spans="1:8" ht="105" x14ac:dyDescent="0.25">
      <c r="A54" s="173" t="str">
        <f>'[3]CONTEXTO E IDENTIFICACIÓN'!G100</f>
        <v>De Corrupción</v>
      </c>
      <c r="B54" s="174" t="str">
        <f>'[3]CONTEXTO E IDENTIFICACIÓN'!A100</f>
        <v>R46</v>
      </c>
      <c r="C54" s="175" t="str">
        <f>'[3]CONTEXTO E IDENTIFICACIÓN'!N100</f>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D54" s="152">
        <f>'[3]VALORACIÓN DEL CONTROL'!Y238</f>
        <v>8.6399999999999991E-2</v>
      </c>
      <c r="E54" s="152">
        <f>'[3]VALORACIÓN DEL CONTROL'!Z238</f>
        <v>0.6</v>
      </c>
      <c r="F54" s="153" t="str">
        <f t="shared" si="0"/>
        <v>Muy Baja</v>
      </c>
      <c r="G54" s="153" t="str">
        <f t="shared" si="1"/>
        <v>Moderado</v>
      </c>
      <c r="H54" s="154" t="str">
        <f t="shared" si="2"/>
        <v>Moderado</v>
      </c>
    </row>
    <row r="55" spans="1:8" ht="100.5" customHeight="1" x14ac:dyDescent="0.25">
      <c r="A55" s="173" t="str">
        <f>'[3]CONTEXTO E IDENTIFICACIÓN'!G101</f>
        <v>Operativos</v>
      </c>
      <c r="B55" s="174" t="str">
        <f>'[3]CONTEXTO E IDENTIFICACIÓN'!A101</f>
        <v>R47</v>
      </c>
      <c r="C55" s="175" t="str">
        <f>'[3]CONTEXTO E IDENTIFICACIÓN'!N101</f>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D55" s="152">
        <f>'[3]VALORACIÓN DEL CONTROL'!Y242</f>
        <v>0.12959999999999999</v>
      </c>
      <c r="E55" s="152">
        <f>'[3]VALORACIÓN DEL CONTROL'!Z242</f>
        <v>0.8</v>
      </c>
      <c r="F55" s="153" t="str">
        <f t="shared" si="0"/>
        <v>Muy Baja</v>
      </c>
      <c r="G55" s="153" t="str">
        <f t="shared" si="1"/>
        <v>Mayor</v>
      </c>
      <c r="H55" s="154" t="str">
        <f t="shared" si="2"/>
        <v>Alto</v>
      </c>
    </row>
    <row r="56" spans="1:8" ht="126.75" customHeight="1" x14ac:dyDescent="0.25">
      <c r="A56" s="173" t="str">
        <f>'[3]CONTEXTO E IDENTIFICACIÓN'!G102</f>
        <v>Operativo</v>
      </c>
      <c r="B56" s="174" t="str">
        <f>'[3]CONTEXTO E IDENTIFICACIÓN'!A102</f>
        <v>R48</v>
      </c>
      <c r="C56" s="175" t="str">
        <f>'[3]CONTEXTO E IDENTIFICACIÓN'!N102</f>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D56" s="152">
        <f>'[3]VALORACIÓN DEL CONTROL'!Y246</f>
        <v>7.1999999999999995E-2</v>
      </c>
      <c r="E56" s="152">
        <f>'[3]VALORACIÓN DEL CONTROL'!Z246</f>
        <v>0.6</v>
      </c>
      <c r="F56" s="153" t="str">
        <f t="shared" si="0"/>
        <v>Muy Baja</v>
      </c>
      <c r="G56" s="153" t="str">
        <f t="shared" si="1"/>
        <v>Moderado</v>
      </c>
      <c r="H56" s="154" t="str">
        <f t="shared" si="2"/>
        <v>Moderado</v>
      </c>
    </row>
    <row r="57" spans="1:8" ht="115.5" customHeight="1" x14ac:dyDescent="0.25">
      <c r="A57" s="173" t="str">
        <f>'[3]CONTEXTO E IDENTIFICACIÓN'!G103</f>
        <v>De Corrupción</v>
      </c>
      <c r="B57" s="174" t="str">
        <f>'[3]CONTEXTO E IDENTIFICACIÓN'!A103</f>
        <v>R49</v>
      </c>
      <c r="C57" s="175" t="str">
        <f>'[3]CONTEXTO E IDENTIFICACIÓN'!N103</f>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D57" s="152">
        <f>'[3]VALORACIÓN DEL CONTROL'!Y250</f>
        <v>0.6</v>
      </c>
      <c r="E57" s="152">
        <f>'[3]VALORACIÓN DEL CONTROL'!Z250</f>
        <v>0.6</v>
      </c>
      <c r="F57" s="153" t="str">
        <f t="shared" si="0"/>
        <v>Media</v>
      </c>
      <c r="G57" s="153" t="str">
        <f t="shared" si="1"/>
        <v>Moderado</v>
      </c>
      <c r="H57" s="154" t="str">
        <f t="shared" si="2"/>
        <v>Moderado</v>
      </c>
    </row>
    <row r="58" spans="1:8" ht="135" x14ac:dyDescent="0.25">
      <c r="A58" s="173" t="str">
        <f>'[3]CONTEXTO E IDENTIFICACIÓN'!G104</f>
        <v>Operativo</v>
      </c>
      <c r="B58" s="174" t="str">
        <f>'[3]CONTEXTO E IDENTIFICACIÓN'!A104</f>
        <v>R50</v>
      </c>
      <c r="C58" s="175" t="str">
        <f>'[3]CONTEXTO E IDENTIFICACIÓN'!N104</f>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D58" s="152">
        <f>'[3]VALORACIÓN DEL CONTROL'!Y254</f>
        <v>7.1999999999999995E-2</v>
      </c>
      <c r="E58" s="152">
        <f>'[3]VALORACIÓN DEL CONTROL'!Z254</f>
        <v>0.8</v>
      </c>
      <c r="F58" s="153" t="str">
        <f t="shared" si="0"/>
        <v>Muy Baja</v>
      </c>
      <c r="G58" s="153" t="str">
        <f t="shared" si="1"/>
        <v>Mayor</v>
      </c>
      <c r="H58" s="154" t="str">
        <f t="shared" si="2"/>
        <v>Alto</v>
      </c>
    </row>
    <row r="59" spans="1:8" ht="112.5" customHeight="1" x14ac:dyDescent="0.25">
      <c r="A59" s="173" t="str">
        <f>'[3]CONTEXTO E IDENTIFICACIÓN'!G105</f>
        <v>De Corrupción</v>
      </c>
      <c r="B59" s="174" t="str">
        <f>'[3]CONTEXTO E IDENTIFICACIÓN'!A105</f>
        <v>R51</v>
      </c>
      <c r="C59" s="175" t="str">
        <f>'[3]CONTEXTO E IDENTIFICACIÓN'!N105</f>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D59" s="152">
        <f>'[3]VALORACIÓN DEL CONTROL'!Y258</f>
        <v>0.2</v>
      </c>
      <c r="E59" s="152">
        <f>'[3]VALORACIÓN DEL CONTROL'!Z258</f>
        <v>0.8</v>
      </c>
      <c r="F59" s="153" t="str">
        <f t="shared" si="0"/>
        <v>Muy Baja</v>
      </c>
      <c r="G59" s="153" t="str">
        <f t="shared" si="1"/>
        <v>Mayor</v>
      </c>
      <c r="H59" s="154" t="str">
        <f t="shared" si="2"/>
        <v>Alto</v>
      </c>
    </row>
    <row r="60" spans="1:8" ht="146.25" customHeight="1" x14ac:dyDescent="0.25">
      <c r="A60" s="173" t="str">
        <f>'[3]CONTEXTO E IDENTIFICACIÓN'!G106</f>
        <v>Operativo</v>
      </c>
      <c r="B60" s="174" t="str">
        <f>'[3]CONTEXTO E IDENTIFICACIÓN'!A106</f>
        <v>R52</v>
      </c>
      <c r="C60" s="175" t="str">
        <f>'[3]CONTEXTO E IDENTIFICACIÓN'!N106</f>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D60" s="152">
        <f>'[3]VALORACIÓN DEL CONTROL'!Y262</f>
        <v>0.48</v>
      </c>
      <c r="E60" s="152">
        <f>'[3]VALORACIÓN DEL CONTROL'!Z262</f>
        <v>1</v>
      </c>
      <c r="F60" s="153" t="str">
        <f t="shared" si="0"/>
        <v>Media</v>
      </c>
      <c r="G60" s="153" t="str">
        <f t="shared" si="1"/>
        <v>Catastrófico</v>
      </c>
      <c r="H60" s="154" t="str">
        <f t="shared" si="2"/>
        <v>Extremo</v>
      </c>
    </row>
    <row r="61" spans="1:8" ht="174.75" customHeight="1" x14ac:dyDescent="0.25">
      <c r="A61" s="173" t="str">
        <f>'[3]CONTEXTO E IDENTIFICACIÓN'!G107</f>
        <v>Tecnológico</v>
      </c>
      <c r="B61" s="174" t="str">
        <f>'[3]CONTEXTO E IDENTIFICACIÓN'!A107</f>
        <v>R53</v>
      </c>
      <c r="C61" s="175" t="str">
        <f>'[3]CONTEXTO E IDENTIFICACIÓN'!N107</f>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D61" s="152">
        <f>'[3]VALORACIÓN DEL CONTROL'!Y266</f>
        <v>7.1999999999999995E-2</v>
      </c>
      <c r="E61" s="152">
        <f>'[3]VALORACIÓN DEL CONTROL'!Z266</f>
        <v>0.8</v>
      </c>
      <c r="F61" s="153" t="str">
        <f t="shared" si="0"/>
        <v>Muy Baja</v>
      </c>
      <c r="G61" s="153" t="str">
        <f t="shared" si="1"/>
        <v>Mayor</v>
      </c>
      <c r="H61" s="154" t="str">
        <f t="shared" si="2"/>
        <v>Alto</v>
      </c>
    </row>
    <row r="62" spans="1:8" ht="132" customHeight="1" x14ac:dyDescent="0.25">
      <c r="A62" s="173" t="str">
        <f>'[3]CONTEXTO E IDENTIFICACIÓN'!G108</f>
        <v>De Corrupción</v>
      </c>
      <c r="B62" s="174" t="str">
        <f>'[3]CONTEXTO E IDENTIFICACIÓN'!A108</f>
        <v>R54</v>
      </c>
      <c r="C62" s="175" t="str">
        <f>'[3]CONTEXTO E IDENTIFICACIÓN'!N108</f>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D62" s="152">
        <f>'[3]VALORACIÓN DEL CONTROL'!Y270</f>
        <v>0.36</v>
      </c>
      <c r="E62" s="152">
        <f>'[3]VALORACIÓN DEL CONTROL'!Z270</f>
        <v>0.6</v>
      </c>
      <c r="F62" s="153" t="str">
        <f t="shared" si="0"/>
        <v>Baja</v>
      </c>
      <c r="G62" s="153" t="str">
        <f t="shared" si="1"/>
        <v>Moderado</v>
      </c>
      <c r="H62" s="154" t="str">
        <f t="shared" si="2"/>
        <v>Moderado</v>
      </c>
    </row>
    <row r="63" spans="1:8" ht="165" x14ac:dyDescent="0.25">
      <c r="A63" s="173" t="str">
        <f>'[3]CONTEXTO E IDENTIFICACIÓN'!G109</f>
        <v>Estratégico</v>
      </c>
      <c r="B63" s="174" t="str">
        <f>'[3]CONTEXTO E IDENTIFICACIÓN'!A109</f>
        <v>R55</v>
      </c>
      <c r="C63" s="175" t="str">
        <f>'[3]CONTEXTO E IDENTIFICACIÓN'!N109</f>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D63" s="152">
        <f>'[3]VALORACIÓN DEL CONTROL'!Y274</f>
        <v>0.36</v>
      </c>
      <c r="E63" s="152">
        <f>'[3]VALORACIÓN DEL CONTROL'!Z274</f>
        <v>0.8</v>
      </c>
      <c r="F63" s="153" t="str">
        <f t="shared" si="0"/>
        <v>Baja</v>
      </c>
      <c r="G63" s="153" t="str">
        <f t="shared" si="1"/>
        <v>Mayor</v>
      </c>
      <c r="H63" s="154" t="str">
        <f t="shared" si="2"/>
        <v>Alto</v>
      </c>
    </row>
    <row r="64" spans="1:8" ht="105" x14ac:dyDescent="0.25">
      <c r="A64" s="173" t="str">
        <f>'[3]CONTEXTO E IDENTIFICACIÓN'!G110</f>
        <v>Operativo</v>
      </c>
      <c r="B64" s="174" t="str">
        <f>'[3]CONTEXTO E IDENTIFICACIÓN'!A110</f>
        <v>R56</v>
      </c>
      <c r="C64" s="175" t="str">
        <f>'[3]CONTEXTO E IDENTIFICACIÓN'!N110</f>
        <v xml:space="preserve">Posibilidad de pérdida Reputacional por actos indebidos por acción u omisión para favorecer a Funcionarios o exfuncionarios en el desarrollo del proceso disciplinario debido a:
1.  deficiente o inadecuado control y seguimiento de las actuaciones llevadas a cabo en curso de los procesos disciplinarios.
2. Incumplimiento de la obligaciones de los funcionarios  comisionados por la Oficina de control Interno Disciplinario. </v>
      </c>
      <c r="D64" s="152">
        <f>'[3]VALORACIÓN DEL CONTROL'!Y278</f>
        <v>0.48</v>
      </c>
      <c r="E64" s="152">
        <f>'[3]VALORACIÓN DEL CONTROL'!Z278</f>
        <v>0.8</v>
      </c>
      <c r="F64" s="153" t="str">
        <f t="shared" si="0"/>
        <v>Media</v>
      </c>
      <c r="G64" s="153" t="str">
        <f t="shared" si="1"/>
        <v>Mayor</v>
      </c>
      <c r="H64" s="154" t="str">
        <f t="shared" si="2"/>
        <v>Alto</v>
      </c>
    </row>
    <row r="65" spans="1:8" ht="165" x14ac:dyDescent="0.25">
      <c r="A65" s="173" t="str">
        <f>'[3]CONTEXTO E IDENTIFICACIÓN'!G111</f>
        <v>De Corrupción</v>
      </c>
      <c r="B65" s="174" t="str">
        <f>'[3]CONTEXTO E IDENTIFICACIÓN'!A111</f>
        <v>R57</v>
      </c>
      <c r="C65" s="175" t="str">
        <f>'[3]CONTEXTO E IDENTIFICACIÓN'!N111</f>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D65" s="152">
        <f>'[3]VALORACIÓN DEL CONTROL'!Y282</f>
        <v>0.216</v>
      </c>
      <c r="E65" s="152">
        <f>'[3]VALORACIÓN DEL CONTROL'!Z282</f>
        <v>0.8</v>
      </c>
      <c r="F65" s="153" t="str">
        <f t="shared" si="0"/>
        <v>Baja</v>
      </c>
      <c r="G65" s="153" t="str">
        <f t="shared" si="1"/>
        <v>Mayor</v>
      </c>
      <c r="H65" s="154" t="str">
        <f t="shared" si="2"/>
        <v>Alto</v>
      </c>
    </row>
    <row r="66" spans="1:8" ht="146.25" customHeight="1" x14ac:dyDescent="0.25">
      <c r="A66" s="173" t="str">
        <f>'[3]CONTEXTO E IDENTIFICACIÓN'!G112</f>
        <v>Operativo</v>
      </c>
      <c r="B66" s="174" t="str">
        <f>'[3]CONTEXTO E IDENTIFICACIÓN'!A112</f>
        <v>R58</v>
      </c>
      <c r="C66" s="175" t="str">
        <f>'[3]CONTEXTO E IDENTIFICACIÓN'!N112</f>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D66" s="152">
        <f>'[3]VALORACIÓN DEL CONTROL'!Y286</f>
        <v>4.3199999999999995E-2</v>
      </c>
      <c r="E66" s="152">
        <f>'[3]VALORACIÓN DEL CONTROL'!Z286</f>
        <v>0.6</v>
      </c>
      <c r="F66" s="153" t="str">
        <f t="shared" si="0"/>
        <v>Muy Baja</v>
      </c>
      <c r="G66" s="153" t="str">
        <f t="shared" si="1"/>
        <v>Moderado</v>
      </c>
      <c r="H66" s="154" t="str">
        <f t="shared" si="2"/>
        <v>Moderado</v>
      </c>
    </row>
    <row r="67" spans="1:8" ht="90" x14ac:dyDescent="0.25">
      <c r="A67" s="173" t="str">
        <f>'[3]CONTEXTO E IDENTIFICACIÓN'!G113</f>
        <v>De Cumplimiento</v>
      </c>
      <c r="B67" s="174" t="str">
        <f>'[3]CONTEXTO E IDENTIFICACIÓN'!A113</f>
        <v>R59</v>
      </c>
      <c r="C67" s="175" t="str">
        <f>'[3]CONTEXTO E IDENTIFICACIÓN'!N113</f>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D67" s="152">
        <f>'[3]VALORACIÓN DEL CONTROL'!Y290</f>
        <v>0.6</v>
      </c>
      <c r="E67" s="152">
        <f>'[3]VALORACIÓN DEL CONTROL'!Z290</f>
        <v>0.8</v>
      </c>
      <c r="F67" s="153" t="str">
        <f t="shared" si="0"/>
        <v>Media</v>
      </c>
      <c r="G67" s="153" t="str">
        <f t="shared" si="1"/>
        <v>Mayor</v>
      </c>
      <c r="H67" s="154" t="str">
        <f t="shared" si="2"/>
        <v>Alto</v>
      </c>
    </row>
    <row r="68" spans="1:8" ht="165" x14ac:dyDescent="0.25">
      <c r="A68" s="176" t="str">
        <f>'[3]CONTEXTO E IDENTIFICACIÓN'!G114</f>
        <v>Operativo</v>
      </c>
      <c r="B68" s="177" t="str">
        <f>'[3]CONTEXTO E IDENTIFICACIÓN'!A114</f>
        <v>R60</v>
      </c>
      <c r="C68" s="178" t="str">
        <f>'[3]CONTEXTO E IDENTIFICACIÓN'!N114</f>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D68" s="163">
        <f>'[3]VALORACIÓN DEL CONTROL'!Y294</f>
        <v>0.12</v>
      </c>
      <c r="E68" s="163">
        <f>'[3]VALORACIÓN DEL CONTROL'!Z294</f>
        <v>1</v>
      </c>
      <c r="F68" s="164" t="str">
        <f>+IF(D68=0,"",IF(D68&lt;=$S$13,$T$13,IF(D68&lt;=$S$12,$T$12,IF(D68&lt;=$S$11,$T$11,IF(D68&lt;=$S$10,$T$10,IF(D68&lt;=$S$9,$T$9,""))))))</f>
        <v>Muy Baja</v>
      </c>
      <c r="G68" s="164" t="str">
        <f t="shared" si="1"/>
        <v>Catastrófico</v>
      </c>
      <c r="H68" s="165" t="str">
        <f t="shared" si="2"/>
        <v>Extremo</v>
      </c>
    </row>
    <row r="69" spans="1:8" ht="165" x14ac:dyDescent="0.25">
      <c r="A69" s="173">
        <f>'[3]CONTEXTO E IDENTIFICACIÓN'!G115</f>
        <v>0</v>
      </c>
      <c r="B69" s="174" t="str">
        <f>'[3]CONTEXTO E IDENTIFICACIÓN'!A115</f>
        <v>R61</v>
      </c>
      <c r="C69" s="175" t="str">
        <f>'[3]CONTEXTO E IDENTIFICACIÓN'!N115</f>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D69" s="152">
        <f>'[3]VALORACIÓN DEL CONTROL'!Y298</f>
        <v>0.252</v>
      </c>
      <c r="E69" s="152">
        <f>'[3]VALORACIÓN DEL CONTROL'!Z298</f>
        <v>1</v>
      </c>
      <c r="F69" s="153" t="str">
        <f t="shared" ref="F69:F73" si="3">+IF(D69=0,"",IF(D69&lt;=$S$13,$T$13,IF(D69&lt;=$S$12,$T$12,IF(D69&lt;=$S$11,$T$11,IF(D69&lt;=$S$10,$T$10,IF(D69&lt;=$S$9,$T$9,""))))))</f>
        <v>Baja</v>
      </c>
      <c r="G69" s="153" t="str">
        <f t="shared" si="1"/>
        <v>Catastrófico</v>
      </c>
      <c r="H69" s="154" t="str">
        <f t="shared" si="2"/>
        <v>Extremo</v>
      </c>
    </row>
    <row r="70" spans="1:8" x14ac:dyDescent="0.25">
      <c r="A70" s="173">
        <f>'[3]CONTEXTO E IDENTIFICACIÓN'!G116</f>
        <v>0</v>
      </c>
      <c r="B70" s="174" t="str">
        <f>'[3]CONTEXTO E IDENTIFICACIÓN'!A116</f>
        <v>R62</v>
      </c>
      <c r="C70" s="175" t="str">
        <f>'[3]CONTEXTO E IDENTIFICACIÓN'!N116</f>
        <v xml:space="preserve">  </v>
      </c>
      <c r="D70" s="152">
        <f>'[3]VALORACIÓN DEL CONTROL'!Y302</f>
        <v>0</v>
      </c>
      <c r="E70" s="152">
        <f>'[3]VALORACIÓN DEL CONTROL'!Z302</f>
        <v>0</v>
      </c>
      <c r="F70" s="153" t="str">
        <f t="shared" si="3"/>
        <v/>
      </c>
      <c r="G70" s="153" t="str">
        <f t="shared" si="1"/>
        <v/>
      </c>
      <c r="H70" s="154" t="str">
        <f t="shared" si="2"/>
        <v/>
      </c>
    </row>
    <row r="71" spans="1:8" ht="120" x14ac:dyDescent="0.25">
      <c r="A71" s="173" t="str">
        <f>'[3]CONTEXTO E IDENTIFICACIÓN'!G117</f>
        <v>Operativo</v>
      </c>
      <c r="B71" s="174" t="str">
        <f>'[3]CONTEXTO E IDENTIFICACIÓN'!A117</f>
        <v>R63</v>
      </c>
      <c r="C71" s="175" t="str">
        <f>'[3]CONTEXTO E IDENTIFICACIÓN'!N117</f>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D71" s="152">
        <f>'[3]VALORACIÓN DEL CONTROL'!Y306</f>
        <v>0</v>
      </c>
      <c r="E71" s="152">
        <f>'[3]VALORACIÓN DEL CONTROL'!Z306</f>
        <v>0</v>
      </c>
      <c r="F71" s="153" t="str">
        <f t="shared" si="3"/>
        <v/>
      </c>
      <c r="G71" s="153" t="str">
        <f t="shared" si="1"/>
        <v/>
      </c>
      <c r="H71" s="154" t="str">
        <f t="shared" si="2"/>
        <v/>
      </c>
    </row>
    <row r="72" spans="1:8" ht="18.75" customHeight="1" x14ac:dyDescent="0.25">
      <c r="A72" s="173">
        <f>'[3]CONTEXTO E IDENTIFICACIÓN'!G118</f>
        <v>0</v>
      </c>
      <c r="B72" s="174" t="str">
        <f>'[3]CONTEXTO E IDENTIFICACIÓN'!A118</f>
        <v>R64</v>
      </c>
      <c r="C72" s="175" t="str">
        <f>'[3]CONTEXTO E IDENTIFICACIÓN'!N118</f>
        <v xml:space="preserve">  </v>
      </c>
      <c r="D72" s="152">
        <f>'[3]VALORACIÓN DEL CONTROL'!Y310</f>
        <v>0</v>
      </c>
      <c r="E72" s="152">
        <f>'[3]VALORACIÓN DEL CONTROL'!Z310</f>
        <v>0</v>
      </c>
      <c r="F72" s="153" t="str">
        <f t="shared" si="3"/>
        <v/>
      </c>
      <c r="G72" s="153" t="str">
        <f t="shared" si="1"/>
        <v/>
      </c>
      <c r="H72" s="154" t="str">
        <f t="shared" si="2"/>
        <v/>
      </c>
    </row>
    <row r="73" spans="1:8" ht="16.5" customHeight="1" thickBot="1" x14ac:dyDescent="0.3">
      <c r="A73" s="179">
        <f>'[3]CONTEXTO E IDENTIFICACIÓN'!G119</f>
        <v>0</v>
      </c>
      <c r="B73" s="180" t="str">
        <f>'[3]CONTEXTO E IDENTIFICACIÓN'!A119</f>
        <v>R65</v>
      </c>
      <c r="C73" s="181" t="str">
        <f>'[3]CONTEXTO E IDENTIFICACIÓN'!N119</f>
        <v xml:space="preserve">  </v>
      </c>
      <c r="D73" s="166">
        <f>'[3]VALORACIÓN DEL CONTROL'!Y314</f>
        <v>0</v>
      </c>
      <c r="E73" s="166">
        <f>'[3]VALORACIÓN DEL CONTROL'!Z314</f>
        <v>0</v>
      </c>
      <c r="F73" s="167" t="str">
        <f t="shared" si="3"/>
        <v/>
      </c>
      <c r="G73" s="167" t="str">
        <f t="shared" si="1"/>
        <v/>
      </c>
      <c r="H73" s="168" t="str">
        <f t="shared" si="2"/>
        <v/>
      </c>
    </row>
  </sheetData>
  <autoFilter ref="A8:H8"/>
  <mergeCells count="8">
    <mergeCell ref="J9:J13"/>
    <mergeCell ref="R9:R13"/>
    <mergeCell ref="E2:P5"/>
    <mergeCell ref="B5:D5"/>
    <mergeCell ref="J6:P6"/>
    <mergeCell ref="U6:Y6"/>
    <mergeCell ref="F7:H7"/>
    <mergeCell ref="L7:P7"/>
  </mergeCells>
  <conditionalFormatting sqref="F9:H73">
    <cfRule type="cellIs" dxfId="15" priority="1" operator="equal">
      <formula>"Moderado"</formula>
    </cfRule>
    <cfRule type="cellIs" dxfId="14" priority="2" operator="equal">
      <formula>"Media"</formula>
    </cfRule>
    <cfRule type="cellIs" dxfId="13" priority="3" operator="equal">
      <formula>"Alta"</formula>
    </cfRule>
    <cfRule type="cellIs" dxfId="12" priority="4" operator="equal">
      <formula>"Alto"</formula>
    </cfRule>
    <cfRule type="cellIs" dxfId="11" priority="5" operator="equal">
      <formula>"Extremo"</formula>
    </cfRule>
    <cfRule type="cellIs" dxfId="10" priority="6" operator="equal">
      <formula>"Muy Alta"</formula>
    </cfRule>
    <cfRule type="cellIs" dxfId="9" priority="7" operator="equal">
      <formula>"Mayor"</formula>
    </cfRule>
    <cfRule type="cellIs" dxfId="8" priority="8" operator="equal">
      <formula>"Moderado"</formula>
    </cfRule>
    <cfRule type="cellIs" dxfId="7" priority="9" operator="equal">
      <formula>"Muy Baja"</formula>
    </cfRule>
    <cfRule type="cellIs" dxfId="6" priority="10" operator="equal">
      <formula>"Baja"</formula>
    </cfRule>
    <cfRule type="cellIs" dxfId="5" priority="11" operator="equal">
      <formula>"Baja"</formula>
    </cfRule>
    <cfRule type="cellIs" dxfId="4" priority="12" operator="equal">
      <formula>"Catastrófico"</formula>
    </cfRule>
  </conditionalFormatting>
  <hyperlinks>
    <hyperlink ref="A1" location="OPCIONES!A1" display="OPCIONES"/>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MENU</vt:lpstr>
      <vt:lpstr>OPCIONES</vt:lpstr>
      <vt:lpstr>Intructivo</vt:lpstr>
      <vt:lpstr>Procesos y Sub</vt:lpstr>
      <vt:lpstr>Mapa final</vt:lpstr>
      <vt:lpstr>MAPA DE CALOR INHERENTE </vt:lpstr>
      <vt:lpstr>Matriz Calor Inherente</vt:lpstr>
      <vt:lpstr>Matriz Calor Residual</vt:lpstr>
      <vt:lpstr>MAPA DE CALOR RESIDUAL</vt:lpstr>
      <vt:lpstr>Factor de Riesgo</vt:lpstr>
      <vt:lpstr>Clasif.Riesgo</vt:lpstr>
      <vt:lpstr>Tabla probabilidad</vt:lpstr>
      <vt:lpstr>Tabla Impacto</vt:lpstr>
      <vt:lpstr>Tabla Valoración controles</vt:lpstr>
      <vt:lpstr>Opciones Tratamiento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Grupo GC Consultores</cp:lastModifiedBy>
  <cp:lastPrinted>2022-02-01T19:42:09Z</cp:lastPrinted>
  <dcterms:created xsi:type="dcterms:W3CDTF">2020-03-24T23:12:47Z</dcterms:created>
  <dcterms:modified xsi:type="dcterms:W3CDTF">2022-02-01T21:01:45Z</dcterms:modified>
</cp:coreProperties>
</file>